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morpho" sheetId="2" r:id="rId5"/>
    <sheet state="visible" name="2" sheetId="3" r:id="rId6"/>
    <sheet state="visible" name="3" sheetId="4" r:id="rId7"/>
    <sheet state="visible" name="2_meta" sheetId="5" r:id="rId8"/>
    <sheet state="visible" name="Sheet4" sheetId="6" r:id="rId9"/>
    <sheet state="visible" name="Ids" sheetId="7" r:id="rId10"/>
    <sheet state="visible" name="Pool" sheetId="8" r:id="rId11"/>
    <sheet state="visible" name="scopus1" sheetId="9" r:id="rId12"/>
    <sheet state="visible" name="Conventions" sheetId="10" r:id="rId13"/>
    <sheet state="visible" name="Contents" sheetId="11" r:id="rId14"/>
  </sheets>
  <definedNames/>
  <calcPr/>
  <extLst>
    <ext uri="GoogleSheetsCustomDataVersion2">
      <go:sheetsCustomData xmlns:go="http://customooxmlschemas.google.com/" r:id="rId15" roundtripDataChecksum="0jz6idtoys9SEfDIMudD8U/mLZ3Azc13W9X+1Ky9uX8="/>
    </ext>
  </extLst>
</workbook>
</file>

<file path=xl/sharedStrings.xml><?xml version="1.0" encoding="utf-8"?>
<sst xmlns="http://schemas.openxmlformats.org/spreadsheetml/2006/main" count="26054" uniqueCount="4788">
  <si>
    <t>Composição</t>
  </si>
  <si>
    <t>Tc (K)</t>
  </si>
  <si>
    <t>Campo Magnético (T)</t>
  </si>
  <si>
    <t>Relative cooling power (J/kg)</t>
  </si>
  <si>
    <t>Magnetic entropy (J/kg.K)</t>
  </si>
  <si>
    <t>La0.6Sr0.2NaMnO3</t>
  </si>
  <si>
    <t>214.46</t>
  </si>
  <si>
    <t>3.57</t>
  </si>
  <si>
    <t>La0.67Ba0.33MnO3</t>
  </si>
  <si>
    <t>1.48</t>
  </si>
  <si>
    <t>La0.7Sr0.3Mn0.93Fe0.07O3</t>
  </si>
  <si>
    <t>4.0</t>
  </si>
  <si>
    <t>La0.8Ba0.1Ca0.1Mn0.97Fe0.03O3</t>
  </si>
  <si>
    <t>4.51</t>
  </si>
  <si>
    <t>La 0.8Ca0.2MnO3</t>
  </si>
  <si>
    <t xml:space="preserve">4.25 </t>
  </si>
  <si>
    <t>La0.5Ca0.5MnO3</t>
  </si>
  <si>
    <t>La0.6Ca0.4MnO3</t>
  </si>
  <si>
    <t>The Curie temperature decreases with the reduction of the crystallite size.</t>
  </si>
  <si>
    <t>La0.8Ca0.2MnO3</t>
  </si>
  <si>
    <t>LaMnO3</t>
  </si>
  <si>
    <t>https://aip.scitation.org/doi/pdf/10.1063/1.4792239</t>
  </si>
  <si>
    <t>La0.75Sr0.25MnO3</t>
  </si>
  <si>
    <t>Nd0.6Sr0.4MnO3</t>
  </si>
  <si>
    <t>0.57</t>
  </si>
  <si>
    <t>74.88</t>
  </si>
  <si>
    <t>1.71</t>
  </si>
  <si>
    <t>124.08</t>
  </si>
  <si>
    <t>172.78</t>
  </si>
  <si>
    <t>2.98</t>
  </si>
  <si>
    <t>216.03</t>
  </si>
  <si>
    <t>3.68</t>
  </si>
  <si>
    <t>La0.7Ca0.3MnO3</t>
  </si>
  <si>
    <t>0.5</t>
  </si>
  <si>
    <t>12.34</t>
  </si>
  <si>
    <t>0.33</t>
  </si>
  <si>
    <t>23.15</t>
  </si>
  <si>
    <t>0.61</t>
  </si>
  <si>
    <t>32.34</t>
  </si>
  <si>
    <t>0.86</t>
  </si>
  <si>
    <t>La0.7Ca0.3Mn0.08Ni0.02O3</t>
  </si>
  <si>
    <t>22.34</t>
  </si>
  <si>
    <t>0.28</t>
  </si>
  <si>
    <t>42.04</t>
  </si>
  <si>
    <t>0.54</t>
  </si>
  <si>
    <t>59.60</t>
  </si>
  <si>
    <t>0.77</t>
  </si>
  <si>
    <t>La0.7Ca0.3Mn0.03Ni0.07O3</t>
  </si>
  <si>
    <t>0.25</t>
  </si>
  <si>
    <t>38.14</t>
  </si>
  <si>
    <t>0.48</t>
  </si>
  <si>
    <t>52.71</t>
  </si>
  <si>
    <t>0.63</t>
  </si>
  <si>
    <t>La0.7Ca0.3NiO3</t>
  </si>
  <si>
    <t>19.94</t>
  </si>
  <si>
    <t>0.23</t>
  </si>
  <si>
    <t>36.17</t>
  </si>
  <si>
    <t>0.42</t>
  </si>
  <si>
    <t>50.07</t>
  </si>
  <si>
    <t>0.59</t>
  </si>
  <si>
    <t>La0.7(Ba, Sr)0.3MnO3</t>
  </si>
  <si>
    <t>75.7</t>
  </si>
  <si>
    <t>1.27</t>
  </si>
  <si>
    <t>Review on Magnetocaloric Eﬀect and Materials</t>
  </si>
  <si>
    <t>La0.7(Sr, Ba)0.3MnO3</t>
  </si>
  <si>
    <t>285.8</t>
  </si>
  <si>
    <t>2.75</t>
  </si>
  <si>
    <t>Sm0.55Sr0.45MnO3</t>
  </si>
  <si>
    <t>222.8</t>
  </si>
  <si>
    <t>6.56</t>
  </si>
  <si>
    <t>Sm0.45Pr0.1Sr0.45MnO3</t>
  </si>
  <si>
    <t>258.8</t>
  </si>
  <si>
    <t>7.14</t>
  </si>
  <si>
    <t>La0.8K0.2MnO3</t>
  </si>
  <si>
    <t>3.71</t>
  </si>
  <si>
    <t>La0.5Sr0.5MnO3</t>
  </si>
  <si>
    <t>La1.2Sr1.8Mn2O7</t>
  </si>
  <si>
    <t>3.25</t>
  </si>
  <si>
    <t>La0.7Sr0.3MnO3</t>
  </si>
  <si>
    <t>0.1</t>
  </si>
  <si>
    <t>0.39</t>
  </si>
  <si>
    <t>0.16</t>
  </si>
  <si>
    <t>Pr0.8Na0.2K0MnO3</t>
  </si>
  <si>
    <t>355.6</t>
  </si>
  <si>
    <t>Pr0.8Na0.15K0.05MnO3</t>
  </si>
  <si>
    <t>325.9</t>
  </si>
  <si>
    <t>3.44</t>
  </si>
  <si>
    <t>Pr0.8Na0.1K0.1MnO3</t>
  </si>
  <si>
    <t>292.2</t>
  </si>
  <si>
    <t>3.32</t>
  </si>
  <si>
    <t>Pr0.8Na0.05K0.15MnO3</t>
  </si>
  <si>
    <t>293.2</t>
  </si>
  <si>
    <t>3.30</t>
  </si>
  <si>
    <t>La0.7Sr0.3Mn0.25Ti0.05O3</t>
  </si>
  <si>
    <t>0.19</t>
  </si>
  <si>
    <t>La0.6Pr0.1Ba0.3MnO3</t>
  </si>
  <si>
    <t>1.97</t>
  </si>
  <si>
    <t>Structural Analysis, Magnetocaloric Effect, and Critical Exponents for La0.6Sr0.2Na0.2MnO3 Manganite</t>
  </si>
  <si>
    <t>La0.6Pr0.1Ba0.3Mn0.9Ni0.1O3</t>
  </si>
  <si>
    <t>1.31</t>
  </si>
  <si>
    <t>La0.78Dy0.02Ca0.2MnO3</t>
  </si>
  <si>
    <t>214.78</t>
  </si>
  <si>
    <t>Pr0.6Ca0.1Sr0.3Mn0.975Fe0.025O3</t>
  </si>
  <si>
    <t>3.53</t>
  </si>
  <si>
    <t>Pr0.8K0.2MnO3</t>
  </si>
  <si>
    <t>274.13</t>
  </si>
  <si>
    <t>7.23</t>
  </si>
  <si>
    <t>La0.6Ca0.3Ag0.1MnO3</t>
  </si>
  <si>
    <t>8.24</t>
  </si>
  <si>
    <t>prop</t>
  </si>
  <si>
    <t>correlação</t>
  </si>
  <si>
    <t>sum gs_mag_moment</t>
  </si>
  <si>
    <t>0..575722</t>
  </si>
  <si>
    <t>mean atomic_radius_rahm</t>
  </si>
  <si>
    <t>-0..512503</t>
  </si>
  <si>
    <t>mean eletron_negativity</t>
  </si>
  <si>
    <t>0..503950</t>
  </si>
  <si>
    <t>mean en_pauling</t>
  </si>
  <si>
    <t>0..516284</t>
  </si>
  <si>
    <t>mean first_ion_en</t>
  </si>
  <si>
    <t>0..522090</t>
  </si>
  <si>
    <t>mean gs_mag_moment</t>
  </si>
  <si>
    <t>0..570355</t>
  </si>
  <si>
    <t>mean hhi_r</t>
  </si>
  <si>
    <t>-0..562638</t>
  </si>
  <si>
    <t>mean num_d_valence</t>
  </si>
  <si>
    <t>0..519725</t>
  </si>
  <si>
    <t>var en_ghosh</t>
  </si>
  <si>
    <t>-0..537190</t>
  </si>
  <si>
    <t>geo atomic_radius_rahm</t>
  </si>
  <si>
    <t>-0..512183</t>
  </si>
  <si>
    <t>geo bulk_modulus</t>
  </si>
  <si>
    <t>0..515028</t>
  </si>
  <si>
    <t>geo electron_negativity</t>
  </si>
  <si>
    <t>0..505791</t>
  </si>
  <si>
    <t>geo en_pauling</t>
  </si>
  <si>
    <t>0..513501</t>
  </si>
  <si>
    <t>geo first _ion_en</t>
  </si>
  <si>
    <t>0..524791</t>
  </si>
  <si>
    <t>geo hhi_r</t>
  </si>
  <si>
    <t>-0..533735</t>
  </si>
  <si>
    <t>geo mendeleev_number</t>
  </si>
  <si>
    <t>0..502939</t>
  </si>
  <si>
    <t>geo thermal_condutivity</t>
  </si>
  <si>
    <t>0..517097</t>
  </si>
  <si>
    <t>har atomic_radius_rahm</t>
  </si>
  <si>
    <t>-0..511745</t>
  </si>
  <si>
    <t>har electron_negativity</t>
  </si>
  <si>
    <t>0..505291</t>
  </si>
  <si>
    <t>har en_pauling</t>
  </si>
  <si>
    <t>0..509967</t>
  </si>
  <si>
    <t>har first _ion_en</t>
  </si>
  <si>
    <t>0..527077</t>
  </si>
  <si>
    <t>har thermal_conductivity</t>
  </si>
  <si>
    <t>0..551437</t>
  </si>
  <si>
    <t xml:space="preserve">min first _ion_en </t>
  </si>
  <si>
    <t>0..540265</t>
  </si>
  <si>
    <t>min thermal_conductivity</t>
  </si>
  <si>
    <t>0..572811</t>
  </si>
  <si>
    <t>max num_unfilled</t>
  </si>
  <si>
    <t>-0..530050</t>
  </si>
  <si>
    <t>ID</t>
  </si>
  <si>
    <t>Comp</t>
  </si>
  <si>
    <t>a</t>
  </si>
  <si>
    <t>b</t>
  </si>
  <si>
    <t>c</t>
  </si>
  <si>
    <t>V</t>
  </si>
  <si>
    <t>D</t>
  </si>
  <si>
    <t>DSEM</t>
  </si>
  <si>
    <t>4_1_c</t>
  </si>
  <si>
    <t>La0.75Ca0.25MnO3</t>
  </si>
  <si>
    <t>10_1_c</t>
  </si>
  <si>
    <t>58_1_c</t>
  </si>
  <si>
    <t>72_1_c</t>
  </si>
  <si>
    <t>La0.67Ca0.33MnO3</t>
  </si>
  <si>
    <t>107_1_c</t>
  </si>
  <si>
    <t>La0.5Ca0.35MnO3</t>
  </si>
  <si>
    <t>Compound</t>
  </si>
  <si>
    <t>Property</t>
  </si>
  <si>
    <t>Value</t>
  </si>
  <si>
    <t>Magnetic Field</t>
  </si>
  <si>
    <t>Grain Size [nm]</t>
  </si>
  <si>
    <t>D_crystalite [nm]</t>
  </si>
  <si>
    <t>t</t>
  </si>
  <si>
    <t>rA</t>
  </si>
  <si>
    <t>rB</t>
  </si>
  <si>
    <t>Synthesis Method</t>
  </si>
  <si>
    <t>Sintering Temperature [K]</t>
  </si>
  <si>
    <t>Sintering Time [h]</t>
  </si>
  <si>
    <t>Morphology</t>
  </si>
  <si>
    <t>FoM</t>
  </si>
  <si>
    <t>Comment</t>
  </si>
  <si>
    <t>SEM</t>
  </si>
  <si>
    <t>Reference</t>
  </si>
  <si>
    <t>Table or text?</t>
  </si>
  <si>
    <t>grafico</t>
  </si>
  <si>
    <t>La0.6Sr0.2Na0.2MnO3</t>
  </si>
  <si>
    <t>sol-gel</t>
  </si>
  <si>
    <t>10.1007/s10948-018-4988-x</t>
  </si>
  <si>
    <t>text</t>
  </si>
  <si>
    <t>ok</t>
  </si>
  <si>
    <t>Site A</t>
  </si>
  <si>
    <t>Site B</t>
  </si>
  <si>
    <t>T ref</t>
  </si>
  <si>
    <t>RCP (J/Kg)</t>
  </si>
  <si>
    <t>La</t>
  </si>
  <si>
    <t>Mn</t>
  </si>
  <si>
    <t>ME (J/kg.K)</t>
  </si>
  <si>
    <t>Sr</t>
  </si>
  <si>
    <t>Ni</t>
  </si>
  <si>
    <t>10.1016/j.jallcom.2014.07.001</t>
  </si>
  <si>
    <t>Na</t>
  </si>
  <si>
    <t>Fe</t>
  </si>
  <si>
    <t>Pr</t>
  </si>
  <si>
    <t>Bi</t>
  </si>
  <si>
    <t>Ba</t>
  </si>
  <si>
    <t>Ca</t>
  </si>
  <si>
    <t>In</t>
  </si>
  <si>
    <t>Ag</t>
  </si>
  <si>
    <t>Ti</t>
  </si>
  <si>
    <t>Nd</t>
  </si>
  <si>
    <t xml:space="preserve">Cr </t>
  </si>
  <si>
    <t>La0.6Pr0.1Ba0.3Mn0.7Ni0.3O3</t>
  </si>
  <si>
    <t>Sm</t>
  </si>
  <si>
    <t>Al</t>
  </si>
  <si>
    <t>K</t>
  </si>
  <si>
    <t>Pb</t>
  </si>
  <si>
    <t>Zn</t>
  </si>
  <si>
    <t>Pechini Sol-Gel</t>
  </si>
  <si>
    <t>10.1016/j.ceramint.2015.06.078</t>
  </si>
  <si>
    <t>table</t>
  </si>
  <si>
    <t>Eu</t>
  </si>
  <si>
    <t>Cu</t>
  </si>
  <si>
    <t>Y</t>
  </si>
  <si>
    <t>Mo</t>
  </si>
  <si>
    <t>Ru</t>
  </si>
  <si>
    <t>solid state</t>
  </si>
  <si>
    <t>La0.8Na0.2Mn0.97Bi0.03O3</t>
  </si>
  <si>
    <t>Sol-Gel</t>
  </si>
  <si>
    <t>10.1016/j.jmmm.2018.11.070</t>
  </si>
  <si>
    <t>Dy</t>
  </si>
  <si>
    <t>Zr</t>
  </si>
  <si>
    <t>Ho</t>
  </si>
  <si>
    <t>Co</t>
  </si>
  <si>
    <t>5.88</t>
  </si>
  <si>
    <t>Tb</t>
  </si>
  <si>
    <t>Pr0.5Eu0.1Sr0.4MnO3</t>
  </si>
  <si>
    <t>10.1016/j.jallcom.2014.11.141</t>
  </si>
  <si>
    <t>10.1016/j.jmmm.2018.01.084</t>
  </si>
  <si>
    <t>Ce</t>
  </si>
  <si>
    <t>Cd</t>
  </si>
  <si>
    <t>Te</t>
  </si>
  <si>
    <t>Nd0.67 Ba0.33MnO3</t>
  </si>
  <si>
    <t>10.1016/j.ceramint.2014.07.140</t>
  </si>
  <si>
    <t>Nd0.67 Ba0.33Mn0.98Fe0.02O3</t>
  </si>
  <si>
    <t>10.1016/j.jallcom.2014.02.096</t>
  </si>
  <si>
    <t>solid state reaction</t>
  </si>
  <si>
    <t>10.1016/j.ssc.2015.08.019</t>
  </si>
  <si>
    <t>10.1016/j.ceramint.2015.03.275</t>
  </si>
  <si>
    <t>La0.5Ca0.5Mn0.9V0.1O3</t>
  </si>
  <si>
    <t>média dos tamanhos</t>
  </si>
  <si>
    <t>10.1016/j.jmmm.2015.10.066</t>
  </si>
  <si>
    <t>162.8</t>
  </si>
  <si>
    <t>2.42</t>
  </si>
  <si>
    <t>La0.5Ca0.5Mn0.95V0.05O3</t>
  </si>
  <si>
    <t>La1.1Bi0.3Sr1.6Mn2O7</t>
  </si>
  <si>
    <t>10.1016/j.jmmm.2015.11.076</t>
  </si>
  <si>
    <t>Pr0.5K0.05Sr0.45MnO3</t>
  </si>
  <si>
    <t>10.1016/j.physb.2015.08.022</t>
  </si>
  <si>
    <t>Pr0.5Na0.05Sr0.45MnO3</t>
  </si>
  <si>
    <t>La0.7Sr0.25Bi0.05MnO3</t>
  </si>
  <si>
    <t>10.1016/j.jallcom.2015.03.126</t>
  </si>
  <si>
    <t>0.94</t>
  </si>
  <si>
    <t>Pr0.8Na0.2MnO3</t>
  </si>
  <si>
    <t>10.1016/j.jallcom.2015.07.140</t>
  </si>
  <si>
    <t>nanopowder</t>
  </si>
  <si>
    <t>10.1016/j.actamat.2015.08.080</t>
  </si>
  <si>
    <t>Nd0.67Ba0.33Mn0.98Fe0.02O3</t>
  </si>
  <si>
    <t>10.1007/s10948-017-4167-5</t>
  </si>
  <si>
    <t>2.97</t>
  </si>
  <si>
    <t>La0.5Pr0.2Ca0.1Sr0.2MnO3</t>
  </si>
  <si>
    <t>10.1016/j.jallcom.2020.154292</t>
  </si>
  <si>
    <t>146.5</t>
  </si>
  <si>
    <t>1.82</t>
  </si>
  <si>
    <t>La0.75Ca0.10Na0.15MnO3</t>
  </si>
  <si>
    <t>10.1039/c8ra09166h</t>
  </si>
  <si>
    <t>La0.75Ca0.05Na0.20MnO3</t>
  </si>
  <si>
    <t>La0.5Sm0.1Sr0.4MnO3</t>
  </si>
  <si>
    <t>10.1016/j.jallcom.2016.08.268</t>
  </si>
  <si>
    <t>La0.5Sm0.1Sr0.4Mn0.95In0.05O3</t>
  </si>
  <si>
    <t>La0.5Sm0.1Sr0.4Mn0.9In0.1O3</t>
  </si>
  <si>
    <t>10.1039/C8RA09802F</t>
  </si>
  <si>
    <t>La0.62Bi0.05Ba0.33MnO3</t>
  </si>
  <si>
    <t>La0.67Ba0.33Mn0.98Ti0.02O3</t>
  </si>
  <si>
    <t>10.1016/j.jallcom.2010.08.145</t>
  </si>
  <si>
    <t>La0.8Ba0.2MnO3</t>
  </si>
  <si>
    <t>10.1016/j.jallcom.2012.10.087</t>
  </si>
  <si>
    <t>La0.8Ba0.2Mn0.95Fe0.05O3</t>
  </si>
  <si>
    <t>La0.8Ba0.2Mn0.9Fe0.1O3</t>
  </si>
  <si>
    <t>La0.67Sr0.1Ca0.23MnO3</t>
  </si>
  <si>
    <t>10.1016/j.jallcom.2015.05.122</t>
  </si>
  <si>
    <t>10.1016/j.physb.2008.10.049</t>
  </si>
  <si>
    <t>La0.7Sr0.3Mn0.8Cr0.2O3</t>
  </si>
  <si>
    <t>La0.7Sr0.3Mn0.6Cr0.4O3</t>
  </si>
  <si>
    <t>La0.7Sr0.3Mn0.5Cr0.5O3</t>
  </si>
  <si>
    <t>Nd0.67Pb0.33Mn0.9Al0.1O3</t>
  </si>
  <si>
    <t>sol–gel</t>
  </si>
  <si>
    <t>10.1007/s10948-019-05332-0</t>
  </si>
  <si>
    <t>3.23</t>
  </si>
  <si>
    <t>4.41</t>
  </si>
  <si>
    <t>La0.5Ba0.5MnO3</t>
  </si>
  <si>
    <t>10.1007/s10948-018-4603-1</t>
  </si>
  <si>
    <t>243.2</t>
  </si>
  <si>
    <t>La0.75Sr0.25Mn0.85Cr0.15O3</t>
  </si>
  <si>
    <t>10.1007/s00339-014-8404-5</t>
  </si>
  <si>
    <t>La0.75Sr0.25Mn0.75Cr0.25O3</t>
  </si>
  <si>
    <t>La0.75Sr0.25Mn0.80Cr0.20O3</t>
  </si>
  <si>
    <t>La0.6Nd0.1Ba0.3Mn0.9Cr0.1O3</t>
  </si>
  <si>
    <t>solid-state reaction</t>
  </si>
  <si>
    <t>10.1080/01411594.2017.1359835</t>
  </si>
  <si>
    <t>La0.6Nd0.1Ba0.25Mn0.9Cr0.1O3</t>
  </si>
  <si>
    <t>La0.6Nd0.1Ba0.2Mn0.9Cr0.1O3</t>
  </si>
  <si>
    <t>La0.65Eu0.05Sr0.3Mn0.95Cr0.05O3</t>
  </si>
  <si>
    <t>Pechini sol–gel</t>
  </si>
  <si>
    <t>10.1016/j.jmmm.2014.09.053</t>
  </si>
  <si>
    <t>La0.65Eu0.05Sr0.3Mn0.9Cr0.1O3</t>
  </si>
  <si>
    <t>La0.65Eu0.05Sr0.3Mn0.85Cr0.15O3</t>
  </si>
  <si>
    <t>La0.67Ba0.33Mn0.9Cr0.1O3</t>
  </si>
  <si>
    <t>10.1016/j.jallcom.2012.06.043</t>
  </si>
  <si>
    <t>10.1063/1.4768175</t>
  </si>
  <si>
    <t>La0.7Ca0.3Mn0.96Fe0.04O3</t>
  </si>
  <si>
    <t>La0.7Ca0.3Mn0.93Fe0.07O3</t>
  </si>
  <si>
    <t>10.1039/c8ra05230a</t>
  </si>
  <si>
    <t>La0.6Sr0.4MnO3</t>
  </si>
  <si>
    <t>La0.7Sr0.25Na0.05MnO3</t>
  </si>
  <si>
    <t>Poor resolution of the miscroscope image</t>
  </si>
  <si>
    <t>10.1007/s10948-020-05521-2#</t>
  </si>
  <si>
    <t>La0.7Sr0.25Na0.05Mn0.95Al0.05O3</t>
  </si>
  <si>
    <t>La0.7Sr0.3Mn0.95Fe0.05O3</t>
  </si>
  <si>
    <t>10.1016/j.jmmm.2010.12.007</t>
  </si>
  <si>
    <t>La0.7Sr0.3Mn0.90Fe0.10O3</t>
  </si>
  <si>
    <t>La0.7Sr0.3Mn0.85Fe0.15O3</t>
  </si>
  <si>
    <t>La0.7Sr0.3Mn0.80Fe0.20O3</t>
  </si>
  <si>
    <t>10.1016/j.cap.2022.07.010</t>
  </si>
  <si>
    <t>La0.57Y0.03Ca0.4MnO3</t>
  </si>
  <si>
    <t>La0.54Y0.06Ca0.4MnO3</t>
  </si>
  <si>
    <t>La0.51Y0.09Ca0.4MnO3</t>
  </si>
  <si>
    <t>La0.67Sr0.33Mn0.90O3</t>
  </si>
  <si>
    <t>10.1007/s00339-022-05879-1</t>
  </si>
  <si>
    <t>La0.67Sr0.33MnO3</t>
  </si>
  <si>
    <t>0.56</t>
  </si>
  <si>
    <t>La0.67Sr0.33Mn1.10O3</t>
  </si>
  <si>
    <t>0.3</t>
  </si>
  <si>
    <t>La0.7Bi0.1Ag0.2MnO3</t>
  </si>
  <si>
    <t>10.1063/5.0095083</t>
  </si>
  <si>
    <t>EuTi0.9375Zn0.0625O3</t>
  </si>
  <si>
    <t>Tc/Tn (K)</t>
  </si>
  <si>
    <t>10.1016/j.jallcom.2022.164583</t>
  </si>
  <si>
    <t>38.5</t>
  </si>
  <si>
    <t>EuTi0.875Zn0.125O3</t>
  </si>
  <si>
    <t>41.1</t>
  </si>
  <si>
    <t>EuTi0.8125Zn0.1875O3</t>
  </si>
  <si>
    <t>La0.47Pr0.2Pb0.33MnO3</t>
  </si>
  <si>
    <t>10.1080/01411594.2018.1424336</t>
  </si>
  <si>
    <t>Table2</t>
  </si>
  <si>
    <t>La0.67Pb0.33MnO3</t>
  </si>
  <si>
    <t>10.1016/j.physb.2014.05.068</t>
  </si>
  <si>
    <t>La0.52Dy0.15Pb0.33MnO3</t>
  </si>
  <si>
    <t>La0.47Dy0.2Pb0.33MnO3</t>
  </si>
  <si>
    <t>La0.47Eu0.2Pb0.33MnO3</t>
  </si>
  <si>
    <t>10.1016/j.ceramint.2016.10.098</t>
  </si>
  <si>
    <t>La0.47Y0.2Pb0.33MnO3</t>
  </si>
  <si>
    <t>La0.7Ba0.3MnO3</t>
  </si>
  <si>
    <t>no rcp</t>
  </si>
  <si>
    <t>10.1016/j.jmmm.2017.05.073</t>
  </si>
  <si>
    <t>La 0.6Sm0.1Ba0.3MnO3</t>
  </si>
  <si>
    <t>La 0.5Sm0.2Ba0.3MnO3</t>
  </si>
  <si>
    <t>La0.6Ca0.2Na0.2MnO3</t>
  </si>
  <si>
    <t>10.1007/s10948-019-05353-9</t>
  </si>
  <si>
    <t>La0.67Ba0.33Mn0.95Fe0.05O3</t>
  </si>
  <si>
    <t>10.1016/j.matlet.2011.04.051</t>
  </si>
  <si>
    <t>Pr0.67Ba0.33MnO3</t>
  </si>
  <si>
    <t>Pr0.67Ba0.33Mn0.95Fe0.05O3</t>
  </si>
  <si>
    <t>La0.62Nd0.05 Ba0.33MnO3</t>
  </si>
  <si>
    <t>10.1007/s10948-022-06237-1</t>
  </si>
  <si>
    <t>La0.62Nd0.05Ba0.33 Mn0.90Cr0.10 O3</t>
  </si>
  <si>
    <t>La0.62Nd0.05Ba0.33 Mn0.80Cr0.20 O3</t>
  </si>
  <si>
    <t>nano</t>
  </si>
  <si>
    <t>10.3390/ma15217645</t>
  </si>
  <si>
    <t>La0.65Eu0.05Ba0.3MnO3</t>
  </si>
  <si>
    <t>La0.6Eu0.1Ba0.3MnO3</t>
  </si>
  <si>
    <t>La0.5Eu0.2Ba0.3MnO3</t>
  </si>
  <si>
    <t>La0.4Eu0.3Ba0.3MnO3</t>
  </si>
  <si>
    <t>La0.3Eu0.4Ba0.3MnO3</t>
  </si>
  <si>
    <t>bulk</t>
  </si>
  <si>
    <t>La0.8Na0.2MnO3</t>
  </si>
  <si>
    <t>10.1016/j.jpcs.2019.06.006</t>
  </si>
  <si>
    <t>La0.8Na0.2Mn0.97Ni0.03O3</t>
  </si>
  <si>
    <t>La0.8Na0.2Mn0.94Ni0.06O3</t>
  </si>
  <si>
    <t>La2NiMnO6</t>
  </si>
  <si>
    <t>10.1016/j.physc.2018.05.015</t>
  </si>
  <si>
    <t>La1.8K0.2NiMnO6</t>
  </si>
  <si>
    <t>La1.6K0.4NiMnO6</t>
  </si>
  <si>
    <t>La0.65Dy0.05Sr0.3Mn0.95Ti0.05O3</t>
  </si>
  <si>
    <t>Solid state method</t>
  </si>
  <si>
    <t>10.1007/s10854-019-01602-8</t>
  </si>
  <si>
    <t>La0.65Dy0.05Sr0.3Mn0.90Ti0.10O3</t>
  </si>
  <si>
    <t>La0.65Dy0.05Sr0.3MnO3</t>
  </si>
  <si>
    <t>10.1016/j.jallcom.2017.08.080</t>
  </si>
  <si>
    <t>La0.8Ag0.2MnO3</t>
  </si>
  <si>
    <t>17 (particle)</t>
  </si>
  <si>
    <t>10.1016/j.jmmm.2019.02.043</t>
  </si>
  <si>
    <t>La0.9Pb0.1MnO3</t>
  </si>
  <si>
    <t>10.1016/S0921-4526(02)01759-3</t>
  </si>
  <si>
    <t>La0.8Pb0.2MnO3</t>
  </si>
  <si>
    <t>La0.7Pb0.3MnO3</t>
  </si>
  <si>
    <t>La0.6Pb0.4MnO3</t>
  </si>
  <si>
    <t>La0.5Pb0.5MnO3</t>
  </si>
  <si>
    <t>La0.7Sr0.3Mn0.95Cu0.05O3</t>
  </si>
  <si>
    <t>10.1016/j.jmmm.2004.07.041</t>
  </si>
  <si>
    <t>La0.7Sr0.3Mn0.9Cu0.1O3</t>
  </si>
  <si>
    <t>10.1166/jnn.2007.757</t>
  </si>
  <si>
    <t>10.1080/01411590802533738</t>
  </si>
  <si>
    <t>10.1063/1.5007284</t>
  </si>
  <si>
    <t>La0.7Ca0.3Mn0.98Ni0.02O3</t>
  </si>
  <si>
    <t>La0.7Ca0.3Mn0.93Ni0.07O3</t>
  </si>
  <si>
    <t>La0.7Ca0.3Mn0.9Ni0.1O3</t>
  </si>
  <si>
    <t>La0.7Sr0.15Ca0.15MnO3</t>
  </si>
  <si>
    <t>10.1016/j.jmmm.2021.169006</t>
  </si>
  <si>
    <t>La0.65Bi0.05Sr0.15Ca0.15MnO3</t>
  </si>
  <si>
    <t>La0.60Bi0.10Sr0.15Ca0.15MnO3</t>
  </si>
  <si>
    <t>La0.55Bi0.15Sr0.15Ca0.15MnO3</t>
  </si>
  <si>
    <t>10.1088/1742-6596/2300/1/012001</t>
  </si>
  <si>
    <t>La0.67Sr0.33Mn0.98Zr0.02O3</t>
  </si>
  <si>
    <t>La0.67Sr0.33Mn0.96Zr0.04O3</t>
  </si>
  <si>
    <t>Sm0.6Sr0.4MnO3</t>
  </si>
  <si>
    <t>10.1016/j.jssc.2021.122712</t>
  </si>
  <si>
    <t>Sm0.6Sr0.4Ti0.1 Mn0.9 O3</t>
  </si>
  <si>
    <t>Sm0.6Sr0.4Ti0.15 Mn0.85 O3</t>
  </si>
  <si>
    <t>La0.67Ca0.18Sr0.15Mn0.98Fe0.02O3</t>
  </si>
  <si>
    <t>10.1016/j.solidstatesciences.2021.106683</t>
  </si>
  <si>
    <t>La0.67Ca0.13Sr0.2Mn0.98Fe0.02O3</t>
  </si>
  <si>
    <t>La0.67Ca0.03Sr0.3Mn0.98Fe0.02O3</t>
  </si>
  <si>
    <t>La0.50Ca0.35MnO3</t>
  </si>
  <si>
    <t>10.1007/s10948-019-05305-3</t>
  </si>
  <si>
    <t>La0.7Pb0.3Mn1O3</t>
  </si>
  <si>
    <t>10.1016/j.molstruc.2019.127120</t>
  </si>
  <si>
    <t>La0.7Pb0.3Mn0.9Ru0.1O3</t>
  </si>
  <si>
    <t>La0.7Pb0.3Mn0.8Ru0.2O3</t>
  </si>
  <si>
    <t>10.1016/j.jallcom.2012.08.001</t>
  </si>
  <si>
    <t>200 (particle)</t>
  </si>
  <si>
    <t>40 (particle)</t>
  </si>
  <si>
    <t>La0.65Eu0.05Sr0.3MnO3</t>
  </si>
  <si>
    <t>10.1039/c5ra11395d</t>
  </si>
  <si>
    <t>La0.65Eu0.05Sr0.2MnO3</t>
  </si>
  <si>
    <t>La0.65Eu0.05Sr0.15MnO3</t>
  </si>
  <si>
    <t>La0.5Sm0.2Sr0.3MnO3</t>
  </si>
  <si>
    <t>10.1007/s10854-021-06680-1</t>
  </si>
  <si>
    <t>La0.5Sm0.2Sr0.3Mn0.90Cr0.10O3</t>
  </si>
  <si>
    <t>La0.5Sm0.2Sr0.3Mn0.85Cr0.15O3</t>
  </si>
  <si>
    <t>La0.5Sm0.2Sr0.3Mn0.80Cr0.20O3</t>
  </si>
  <si>
    <t>La0.5Sm0.2Sr0.3Mn0.95Fe0.05O3</t>
  </si>
  <si>
    <t>10.1016/j.jmmm.2018.12.007</t>
  </si>
  <si>
    <t>La0.5Sm0.2Sr0.3Mn0.90Fe0.10O3</t>
  </si>
  <si>
    <t>La0.5Sm0.2Sr0.3Mn0.85Fe0.15O3</t>
  </si>
  <si>
    <t>Nd0.9Cd0.1MnO3</t>
  </si>
  <si>
    <t>10.1063/1.5010427</t>
  </si>
  <si>
    <t>Nd0.8Cd0.2MnO3</t>
  </si>
  <si>
    <t>Nd0.7Cd0.3MnO3</t>
  </si>
  <si>
    <t>Nd0.6Cd0.4MnO3</t>
  </si>
  <si>
    <t>La0.70Sr0.30MnO3</t>
  </si>
  <si>
    <t>10.1016/j.matlet.2010.02.005</t>
  </si>
  <si>
    <t>La0.70Sr0.30Mn0.90Ti0.10O3</t>
  </si>
  <si>
    <t>La0.70Ca0.30MnO3</t>
  </si>
  <si>
    <t>10.1063/1.1415055</t>
  </si>
  <si>
    <t>La0.65Nd0.05Ca0.30MnO</t>
  </si>
  <si>
    <t>La0.60Nd0.10Ca0.30MnO3</t>
  </si>
  <si>
    <t>La0.55Nd0.15Ca0.30MnO3</t>
  </si>
  <si>
    <t>La0.50Nd0.20Ca0.3MnO3</t>
  </si>
  <si>
    <t>La0.6Ca0.3Pb0.1MnO3</t>
  </si>
  <si>
    <t>10.1016/j.jmmm.2007.03.021</t>
  </si>
  <si>
    <t>La0.7Ca0.2Pb0.1MnO3</t>
  </si>
  <si>
    <t>La0.7Ca0.1Pb0.2MnO3</t>
  </si>
  <si>
    <t>Pr0.7Sr0.3MnO3</t>
  </si>
  <si>
    <t>10.1109/TMAG.2014.2329838</t>
  </si>
  <si>
    <t>Pr0.6Sr0.4MnO3</t>
  </si>
  <si>
    <t>Pr0.55Sr0.45MnO3</t>
  </si>
  <si>
    <t>La0.7Ca0.25Ba0.05MnO3</t>
  </si>
  <si>
    <t>10.2320/matertrans.MA201546</t>
  </si>
  <si>
    <t>solid-state</t>
  </si>
  <si>
    <t>Polycristaline nanoparticles</t>
  </si>
  <si>
    <t>10.1109/TMAG.2015.2424978</t>
  </si>
  <si>
    <t>10.1063/1.3037236</t>
  </si>
  <si>
    <t>Pr0.65Ca0.25Ba0.1MnO3</t>
  </si>
  <si>
    <t>10.1039/c8ra05747h</t>
  </si>
  <si>
    <t>La0.5Sm0.2Sr0.3Mn0.9Fe0.1O3</t>
  </si>
  <si>
    <t>La0.45Bi0.15Sr0.4CoO3</t>
  </si>
  <si>
    <t>10.1007/s10854-017-7438-9</t>
  </si>
  <si>
    <t>Ce0.67Sr0.33MnO3</t>
  </si>
  <si>
    <t>10.1007/s10948-013-2124-5</t>
  </si>
  <si>
    <t>La0.65Sr0.35MnO3</t>
  </si>
  <si>
    <t>10.1016/j.materresbull.2012.04.135</t>
  </si>
  <si>
    <t>La0.65Sr0.35V0.1Mn0.9O3</t>
  </si>
  <si>
    <t>PrSr0.9Pb0.1Mn2O6</t>
  </si>
  <si>
    <t>10.1080/14786435.2018.1503424</t>
  </si>
  <si>
    <t>PrSr0.8Pb0.2Mn2O6</t>
  </si>
  <si>
    <t>PrSr0.7Pb0.3Mn2O6</t>
  </si>
  <si>
    <t>10.1016/j.jmmm.2015.07.050</t>
  </si>
  <si>
    <t>La0.7Sr0.25Na0.05Mn0.9Ti0.1O3</t>
  </si>
  <si>
    <t>La0.7Sr0.25Na0.05Mn0.8Ti0.2O3</t>
  </si>
  <si>
    <t>La0.7Sr0.2Ag0.1MnO3</t>
  </si>
  <si>
    <t>10.1016/j.matchemphys.2014.01.031</t>
  </si>
  <si>
    <t>La0.57Nd0.1Sr0.23MnO3</t>
  </si>
  <si>
    <t>10.1016/j.jmmm.2013.03.030</t>
  </si>
  <si>
    <t>La0.57Nd0.1Sr0.18MnO3</t>
  </si>
  <si>
    <t>La0.5Pr 0.2Sr0.3MnO3</t>
  </si>
  <si>
    <t>10.1007/s10948-018-4825-2</t>
  </si>
  <si>
    <t>La0.5Pr 0.2Sr0.3Mn0.9Ti0.1O3</t>
  </si>
  <si>
    <t>La0.35Sr0.275Ca0.375MnO3</t>
  </si>
  <si>
    <t>La0.5Pr0.2Ba0.3MnO3</t>
  </si>
  <si>
    <t>La0.67Ca0.13Ba0.2MnO3</t>
  </si>
  <si>
    <t>10.1016/j.cap.2019.01.011</t>
  </si>
  <si>
    <t>La0.67Ca0.13Ba0.2Mn0.98Co0.02O3</t>
  </si>
  <si>
    <t>La0.67Ca0.13Ba0.2Mn0.96Co0.04O3</t>
  </si>
  <si>
    <t>La0.6Pr0.1Sr0.3MnO3</t>
  </si>
  <si>
    <t>10.1016/j.jssc.2014.04.004</t>
  </si>
  <si>
    <t>La0.6Pr0.1Sr0.3Mn0.9Fe0.1O3</t>
  </si>
  <si>
    <t>10.1016/j.jallcom.2016.04.138</t>
  </si>
  <si>
    <t>Pr0.7Ca0.3MnO3</t>
  </si>
  <si>
    <t>10.1007/s10948-013-2306-1</t>
  </si>
  <si>
    <t>Pr0.6La0.1Ca0.3MnO3</t>
  </si>
  <si>
    <t>10.1016/j.ssc.2013.10.017</t>
  </si>
  <si>
    <t>La0.75Sr0.1Ca0.15MnO3</t>
  </si>
  <si>
    <t>10.1016/j.jallcom.2015.01.314</t>
  </si>
  <si>
    <t>10.1007/s10909-020-02447-w</t>
  </si>
  <si>
    <t>Nd0.7Ca0.3Mn0.99Ni0.01O3</t>
  </si>
  <si>
    <t>10.1016/j.ceramint.2022.08.254</t>
  </si>
  <si>
    <t>100 (2 fases)</t>
  </si>
  <si>
    <t>Nd0.7Ca0.3Mn0.97Ni0.03O3</t>
  </si>
  <si>
    <t>48.1 (2 fases)</t>
  </si>
  <si>
    <t>La0.67Ba0.25Ca0.08MnO3</t>
  </si>
  <si>
    <t>10.1007/s10948-021-06044-0</t>
  </si>
  <si>
    <t>La0.67Ba0.25Ca0.08Mn0.95Ti0.05O3</t>
  </si>
  <si>
    <t>Nd0.6Sr0.3K0.1MnO3</t>
  </si>
  <si>
    <t>10.1007/s00339-021-05033-3</t>
  </si>
  <si>
    <t>Nd0.5Ba0.5CoO3</t>
  </si>
  <si>
    <t>10.1007/s10854-021-06079-y</t>
  </si>
  <si>
    <t>Conventional sol-gel method</t>
  </si>
  <si>
    <t>10.1016/j.ssc.2021.114504</t>
  </si>
  <si>
    <t>La0.62Bi0.05Ca0.33MnO3</t>
  </si>
  <si>
    <t>La0.57Bi0.1Ca0.33MnO3</t>
  </si>
  <si>
    <t>Nd0.6Sr0.4Co0.1Mn0.9O3</t>
  </si>
  <si>
    <t>10.1016/j.jallcom.2021.159977</t>
  </si>
  <si>
    <t>Nd0.6Sr0.4Co0.2Mn0.8O3</t>
  </si>
  <si>
    <t>Nd0.6Sr0.4Ni0.1Mn0.9O3</t>
  </si>
  <si>
    <t>Nd0.6Sr0.4Ni0.2Mn0.8O3</t>
  </si>
  <si>
    <t>Nd0.6Sr0.4Zn0.1Mn0.9O3</t>
  </si>
  <si>
    <t>Nd0.6Sr0.4Zn0.2Mn0.8O3</t>
  </si>
  <si>
    <t>HoCrO3</t>
  </si>
  <si>
    <t>10.1016/j.ceramint.2019.06.293</t>
  </si>
  <si>
    <t>La0.9Sr0.1MnO3</t>
  </si>
  <si>
    <t>-</t>
  </si>
  <si>
    <t>La0.875Eu0.025Sr0.1MnO3</t>
  </si>
  <si>
    <t>La0.85Eu0.05Sr0.1MnO3</t>
  </si>
  <si>
    <t>La0.7Te0.3Mn0.5Co0.5O3</t>
  </si>
  <si>
    <t>La0.7Sr0.3Mn0.8Fe0.2O3</t>
  </si>
  <si>
    <t>Sr2FeMoO6</t>
  </si>
  <si>
    <t>Sol-gel , Pressed pellets and sintering</t>
  </si>
  <si>
    <t>10.1016/j.ceramint.2018.08.030</t>
  </si>
  <si>
    <t>Sr1.98Al0.02FeMoO6</t>
  </si>
  <si>
    <t>SmBaCo2O5.5</t>
  </si>
  <si>
    <t>Pressed pellets and sintering</t>
  </si>
  <si>
    <t>10.1016/j.physb.2017.11.019</t>
  </si>
  <si>
    <t>SmSrCo2O6</t>
  </si>
  <si>
    <t xml:space="preserve">Pressed pellets </t>
  </si>
  <si>
    <t>10.1016/j.ceramint.2017.11.021</t>
  </si>
  <si>
    <t>Pressed pellets</t>
  </si>
  <si>
    <t>La0.7Sr0.25Na0.05Mn0.95Cu0.05O3</t>
  </si>
  <si>
    <t>La0.7Sr0.25Na0.05Mn0.9Cu0.1O3</t>
  </si>
  <si>
    <t>La0.7Sr0.25Na0.05Mn0.85Cu0.15O3</t>
  </si>
  <si>
    <t>La0.7Sr0.25Na0.05Mn0.8Cu0.2O3</t>
  </si>
  <si>
    <t>La0.6Ca0.3Sr0.1MnO3</t>
  </si>
  <si>
    <t>Citric-gel method and sinterized</t>
  </si>
  <si>
    <t>10.1039/c8ra00001h</t>
  </si>
  <si>
    <t>mais dados na tabela</t>
  </si>
  <si>
    <t>La0.65Ce0.05Sr0.3MnO3</t>
  </si>
  <si>
    <t>Sol-gel and then pressed pellets.</t>
  </si>
  <si>
    <t>10.1039/c7ra13244a</t>
  </si>
  <si>
    <t>La0.65Ce0.05Sr0.3Mn0.95Cu0.05O3</t>
  </si>
  <si>
    <t>La0.65Ce0.05Sr0.3Mn0.9Cu0.1O3</t>
  </si>
  <si>
    <t>La0.65Ce0.05Sr0.3Mn0.85Cu0.15O3</t>
  </si>
  <si>
    <t>Sol-gel ( há outros métodos)</t>
  </si>
  <si>
    <t>10.1016/j.jallcom.2016.07.043</t>
  </si>
  <si>
    <t>10.1016/j.ceramint.2016.10.144</t>
  </si>
  <si>
    <t>La1.95Ca0.05NiMnO6</t>
  </si>
  <si>
    <t>10.1007/s10854-018-9526-x</t>
  </si>
  <si>
    <t>La1.95Ca0.05CoMnO6</t>
  </si>
  <si>
    <t>10.1142/S0217979214502300</t>
  </si>
  <si>
    <t>La0.8Ca0.2Mn0.9Co0.1O3</t>
  </si>
  <si>
    <t>La0.8Ca0.2Mn0.7Co0.3O3</t>
  </si>
  <si>
    <t>La0.8Ca0.2Mn0.8Co0.2O3</t>
  </si>
  <si>
    <t>La2Sm0.4Sr0.6Mn2O7</t>
  </si>
  <si>
    <t>10.1016/j.ceramint.2017.03.206</t>
  </si>
  <si>
    <t>La1.3Eu0.1Sr0.05Ca1.55Mn2O7</t>
  </si>
  <si>
    <t>10.1016/j.ssc.2015.02.017</t>
  </si>
  <si>
    <t>La0.686Er0.014Sr0.3MnO3</t>
  </si>
  <si>
    <t>http://profs.if.uff.br/marior/cv/msf_514_2006_299.pdf</t>
  </si>
  <si>
    <t>La0.56Er0.14Sr0.3MnO3</t>
  </si>
  <si>
    <t>La0.49Er0.21Sr0.3MnO3</t>
  </si>
  <si>
    <t>La0.665Eu0.035Sr0.3MnO3</t>
  </si>
  <si>
    <t>La0.49Eu0.21Sr0.3MnO3</t>
  </si>
  <si>
    <t>10.1016/j.matchemphys.2014.11.034</t>
  </si>
  <si>
    <t>La0.7Ca0.25Sr0.05MnO3</t>
  </si>
  <si>
    <t>10.1063/1.1867564</t>
  </si>
  <si>
    <t>La0.7Ca0.20Sr0.10MnO3</t>
  </si>
  <si>
    <t>La0.7Ca0.10Sr0.20MnO3</t>
  </si>
  <si>
    <t>La0.7Ca0.05Sr0.25MnO3</t>
  </si>
  <si>
    <t>La0.68Pr0.02Sr0.3MnO3</t>
  </si>
  <si>
    <t>10.1063/1.3698346</t>
  </si>
  <si>
    <t>La0.65Pr0.05Sr0.3MnO3</t>
  </si>
  <si>
    <t>La0.55Pr0.15Sr0.3MnO3</t>
  </si>
  <si>
    <t>La0.5Pr0.2Sr0.3MnO3</t>
  </si>
  <si>
    <t>La0.4Pr0.3Sr0.3MnO3</t>
  </si>
  <si>
    <t>Dy2NiMnO6</t>
  </si>
  <si>
    <t>10.1088/1361-648X/ac3e9e</t>
  </si>
  <si>
    <t>Tb2NiMnO6</t>
  </si>
  <si>
    <t>Gd2NiMnO6</t>
  </si>
  <si>
    <t>Nd2NiMnO6</t>
  </si>
  <si>
    <t>Pr2NiMnO6</t>
  </si>
  <si>
    <t>Sm2NiMnO6</t>
  </si>
  <si>
    <t>La0.6Ba0.2Sr0.2MnO3</t>
  </si>
  <si>
    <t>10.1039/d1ra07059b</t>
  </si>
  <si>
    <t>La0.6Ba0.2Sr0.2Mn0.95Ni0.05O3</t>
  </si>
  <si>
    <t>La0.6Ba0.2Sr0.2Mn0.9Ni0.1O3</t>
  </si>
  <si>
    <t>La0.55Pr0.1Sr0.35MnO3</t>
  </si>
  <si>
    <t>10.1016/j.jssc.2021.122046</t>
  </si>
  <si>
    <t>La0.55Pr0.1Sr0.35Mn0.95Ti0.05O3</t>
  </si>
  <si>
    <t>10.1016/j.physa.2021.125936</t>
  </si>
  <si>
    <t>La0.75Sr0.2Sm0.05MnO3</t>
  </si>
  <si>
    <t>10.1016/j.jmmm.2020.167283</t>
  </si>
  <si>
    <t>La0.7Sr0.2Sm0.1MnO3</t>
  </si>
  <si>
    <t>La0.65Sr0.2Sm0.15MnO3</t>
  </si>
  <si>
    <t>La0.8Sr0.2MnO3</t>
  </si>
  <si>
    <t>10.1016/j.ceramint.2018.04.075</t>
  </si>
  <si>
    <t>La0.75Sm0.05Sr0.2MnO3</t>
  </si>
  <si>
    <t>La0.75Eu0.05Sr0.2MnO3</t>
  </si>
  <si>
    <t>La0.75Gd0.05Sr0.2MnO3</t>
  </si>
  <si>
    <t>La0.75Dy0.05Sr0.2MnO3</t>
  </si>
  <si>
    <t>La0.75Ho0.05Sr0.2MnO3</t>
  </si>
  <si>
    <t>Pr0.67Ba0.22Sr0.11MnO3</t>
  </si>
  <si>
    <t>10.1016/j.jallcom.2017.12.309</t>
  </si>
  <si>
    <t>Pr0.67Ba0.22Sr0.11Mn0.95Fe0.05O3</t>
  </si>
  <si>
    <t>Pr0.67Ba0.22Sr0.11Mn0.9Fe0.10O3</t>
  </si>
  <si>
    <t>Pr0.67Ba0.22Sr0.11Mn0.85Fe0.15O3</t>
  </si>
  <si>
    <t>La0.57Nd0.1Sr0.18Ag0.15MnO3</t>
  </si>
  <si>
    <t>/10.1007/s10854-020-03780-2</t>
  </si>
  <si>
    <t>La0.66Eu0.04Ca0.3MnO3</t>
  </si>
  <si>
    <t>10.1016/j.cap.2020.03.006</t>
  </si>
  <si>
    <t>La0.62Eu0.08Ca0.3MnO3</t>
  </si>
  <si>
    <t>La0.58Eu0.12Ca0.3MnO3</t>
  </si>
  <si>
    <t>La1.95Sr0.05NiMnO6</t>
  </si>
  <si>
    <t>10.1007/s10854-018-0204-9</t>
  </si>
  <si>
    <t>La1.95Sr0.05CoMnO6</t>
  </si>
  <si>
    <t>10.1016/j.cap.2018.07.006</t>
  </si>
  <si>
    <t>Pr0.7Ca0.2Sr0.1MnO3</t>
  </si>
  <si>
    <t>Pr0.7Ca0.1Sr0.2MnO3</t>
  </si>
  <si>
    <t>La0.7Te0.3Mn0.7Co0.3O3</t>
  </si>
  <si>
    <t>10.1016/j.jmmm.2017.07.048</t>
  </si>
  <si>
    <t>PrCaMn2O6</t>
  </si>
  <si>
    <t>varia a Tsint</t>
  </si>
  <si>
    <t>10.1007/s10854-022-07843-4</t>
  </si>
  <si>
    <t>Nd0.67Ba0.11Ca0.11Sr0.11MnO3</t>
  </si>
  <si>
    <t>10.1016/j.jssc.2020.121847</t>
  </si>
  <si>
    <t>Nd0.6Ba0.133Ca0.133Sr0.133MnO3</t>
  </si>
  <si>
    <t>La0.65Sr0.25K0.1MnO3</t>
  </si>
  <si>
    <t>10.1088/1757-899X/382/2/022058</t>
  </si>
  <si>
    <t>La0.65Sr0.25K0.1Mn0.95V0.05O3</t>
  </si>
  <si>
    <t>La0.65Sr0.25K0.1Mn0.9V0.1O3</t>
  </si>
  <si>
    <t>La0.65Sr0.25K0.1Mn0.85V0.15O3</t>
  </si>
  <si>
    <t>Nd0.55Sr0.45MnO3</t>
  </si>
  <si>
    <t>10.1016/j.materresbull.2015.08.024</t>
  </si>
  <si>
    <t>10.1016/j.cplett.2015.03.004</t>
  </si>
  <si>
    <t>La0.5Ca0.3Na0.2MnO3</t>
  </si>
  <si>
    <t>10.3938/jkps.63.722</t>
  </si>
  <si>
    <t>Pr0.5Sr0.3Na0.2MnO3</t>
  </si>
  <si>
    <t>Nd0.5Sr0.3Na0.2MnO3</t>
  </si>
  <si>
    <t>Pr1.4Sr1.6Mn2O7</t>
  </si>
  <si>
    <t>10.1007/s10948-016-3725-6</t>
  </si>
  <si>
    <t>La0.8Cd0.15K0.05MnO3</t>
  </si>
  <si>
    <t>10.1016/j.jallcom.2009.09.063</t>
  </si>
  <si>
    <t>La0.8Cd0.125K0.075MnO3</t>
  </si>
  <si>
    <t>La0.8Cd0.1K0.1MnO3</t>
  </si>
  <si>
    <t>Sm0.6Sr0.4CoO3</t>
  </si>
  <si>
    <t>10.1007/s11664-022-09943-7</t>
  </si>
  <si>
    <t>Sm0.5Sr0.5CoO3</t>
  </si>
  <si>
    <t>Sm0.4Sr0.6CoO3</t>
  </si>
  <si>
    <t>La0.8Sr0.2CoO3</t>
  </si>
  <si>
    <t>polycrystalline</t>
  </si>
  <si>
    <t>10.1016/j.ceramint.2018.05.216</t>
  </si>
  <si>
    <t>La0.7Sr0.3CoO3</t>
  </si>
  <si>
    <t>La0.6Sr0.4CoO3</t>
  </si>
  <si>
    <t>La0.5Sr0.5CoO3</t>
  </si>
  <si>
    <t>La0.55Bi0.05Sr0.4CoO3</t>
  </si>
  <si>
    <t>10.1039/c9ra04141a</t>
  </si>
  <si>
    <t>Pr0.7Sr0.3CoO3</t>
  </si>
  <si>
    <t>No RCP at 5T</t>
  </si>
  <si>
    <t>10.1016/j.jmmm.2014.04.040</t>
  </si>
  <si>
    <t>Pr0.6Sr0.4CoO3</t>
  </si>
  <si>
    <t>Pr0.5Sr0.5CoO3</t>
  </si>
  <si>
    <t>Pr0.4Sr0.6CoO3</t>
  </si>
  <si>
    <t>10.1016/j.ijhydene.2022.09.180</t>
  </si>
  <si>
    <t>La0.62Bi0.05Ba0.33Mn0.9Ru0.1O3</t>
  </si>
  <si>
    <t>SrRuO3</t>
  </si>
  <si>
    <t>10.2320/matertrans.MT-M2022093</t>
  </si>
  <si>
    <t>SrRu0.9Fe0.1O3</t>
  </si>
  <si>
    <t>La0.8Ba0.2CoO3</t>
  </si>
  <si>
    <t>10.1016/j.jmmm.2021.168378</t>
  </si>
  <si>
    <t>La0.7Ba0.3CoO3</t>
  </si>
  <si>
    <t>La0.6Ba0.4CoO3</t>
  </si>
  <si>
    <t>La0.62Nd0.05Ba0.33MnO3</t>
  </si>
  <si>
    <t>10.1016/j.mseb.2021.115052</t>
  </si>
  <si>
    <t>La0.7Ba0.15Sr0.15CoO3</t>
  </si>
  <si>
    <t>10.1007/s10948-020-05701-0</t>
  </si>
  <si>
    <t>10.1007/s00339-019-3219-z</t>
  </si>
  <si>
    <t>La0.75Ca0.2Na0.05MnO3</t>
  </si>
  <si>
    <t>La0.75Ca0.15Na0.10MnO3</t>
  </si>
  <si>
    <t>La 0.8Sr0.2MnO3</t>
  </si>
  <si>
    <t>10.1016/j.cjph.2020.01.016</t>
  </si>
  <si>
    <t>La 0.725Eu0.075Sr0.2MnO3</t>
  </si>
  <si>
    <t>La0.8Ba0.05Sr0.15MnO3</t>
  </si>
  <si>
    <t>10.3390/cryst10050407</t>
  </si>
  <si>
    <t>La0.75K0.05Ba0.05Sr0.15MnO3</t>
  </si>
  <si>
    <t>La0.7K0.1Ba0.05Sr0.15MnO3</t>
  </si>
  <si>
    <t>La0.65K0.15Ba0.05Sr0.15MnO3</t>
  </si>
  <si>
    <t>La0.6K0.2Ba0.05Sr0.15MnO3</t>
  </si>
  <si>
    <t>La0.7Te0.3MnO3</t>
  </si>
  <si>
    <t>10.1007/s10948-019-05167-9</t>
  </si>
  <si>
    <t>La0.7Te0.2Pb0.1MnO3</t>
  </si>
  <si>
    <t>La0.7Te0.1Pb0.2MnO3</t>
  </si>
  <si>
    <t>La0.85K0.15MnO3</t>
  </si>
  <si>
    <t>10.1016/j.ceramint.2017.08.150</t>
  </si>
  <si>
    <t>La0.75Sm0.1K0.15MnO3</t>
  </si>
  <si>
    <t>La0.65Sm0.2K0.15MnO3</t>
  </si>
  <si>
    <t>La0.55Sm0.3K0.15MnO3</t>
  </si>
  <si>
    <t xml:space="preserve"> </t>
  </si>
  <si>
    <t>Identifier</t>
  </si>
  <si>
    <t>x_inf</t>
  </si>
  <si>
    <t>x_sup</t>
  </si>
  <si>
    <t>y_inf</t>
  </si>
  <si>
    <t>y_sup</t>
  </si>
  <si>
    <t>Expected DS</t>
  </si>
  <si>
    <t>Expected Points</t>
  </si>
  <si>
    <t>1_1_c</t>
  </si>
  <si>
    <t>1_2_c</t>
  </si>
  <si>
    <t>2_1_c</t>
  </si>
  <si>
    <t>3_1_c</t>
  </si>
  <si>
    <t>4_2_c</t>
  </si>
  <si>
    <t>La0.75Ca0.15Na0.1MnO3</t>
  </si>
  <si>
    <t>4_3_c</t>
  </si>
  <si>
    <t>La 0.8EuSr0.2MnO3</t>
  </si>
  <si>
    <t>5_1_c</t>
  </si>
  <si>
    <t>5_2_c</t>
  </si>
  <si>
    <t>6_1_c</t>
  </si>
  <si>
    <t>6_2_c</t>
  </si>
  <si>
    <t>6_3_c</t>
  </si>
  <si>
    <t>6_4_c</t>
  </si>
  <si>
    <t>6_5_c</t>
  </si>
  <si>
    <t>9_1_c</t>
  </si>
  <si>
    <t>10_2_c</t>
  </si>
  <si>
    <t>11_1_c</t>
  </si>
  <si>
    <t>11_2_c</t>
  </si>
  <si>
    <t>12_1_c</t>
  </si>
  <si>
    <t>13_1_c</t>
  </si>
  <si>
    <t>Nd0.67Ba0.33MnO3</t>
  </si>
  <si>
    <t>14_1_c</t>
  </si>
  <si>
    <t>Nd0.67Ba0.33Mn0.08Fe0.02O3</t>
  </si>
  <si>
    <t>14_2_c</t>
  </si>
  <si>
    <t>15_1_c</t>
  </si>
  <si>
    <t>16_1_c</t>
  </si>
  <si>
    <t>16_2_c</t>
  </si>
  <si>
    <t>17_1_c</t>
  </si>
  <si>
    <t>La0.7Ca0.1Sr0.2MnO3</t>
  </si>
  <si>
    <t>18_1_c</t>
  </si>
  <si>
    <t>19_1_c</t>
  </si>
  <si>
    <t>20_1_c</t>
  </si>
  <si>
    <t>20_2_c</t>
  </si>
  <si>
    <t>24_1_c</t>
  </si>
  <si>
    <t>24_2_c</t>
  </si>
  <si>
    <t>24_3_c</t>
  </si>
  <si>
    <t>25_1_c</t>
  </si>
  <si>
    <t>La0.8Sr0.2MnO 3</t>
  </si>
  <si>
    <t>27_1_c</t>
  </si>
  <si>
    <t>La0.75Eu0.05Sr0.2MnO 3</t>
  </si>
  <si>
    <t>27_2_c</t>
  </si>
  <si>
    <t>La0.75Dy0.05Sr0.2MnO 3</t>
  </si>
  <si>
    <t>27_3_c</t>
  </si>
  <si>
    <t>La0.75Sm0.05Sr0.2MnO 3</t>
  </si>
  <si>
    <t>27_4_c</t>
  </si>
  <si>
    <t>La0.75Gd0.05Sr0.2MnO 3</t>
  </si>
  <si>
    <t>27_5_c</t>
  </si>
  <si>
    <t>La0.75Ho0.05Sr0.2MnO 3</t>
  </si>
  <si>
    <t>27_6_c</t>
  </si>
  <si>
    <t>28_1_c</t>
  </si>
  <si>
    <t>28_2_c</t>
  </si>
  <si>
    <t>La0.65Eu0.05Sr0.3Mn0.05Cr0.05O3</t>
  </si>
  <si>
    <t>29_1_c</t>
  </si>
  <si>
    <t>29_2_c</t>
  </si>
  <si>
    <t>29_3_c</t>
  </si>
  <si>
    <t>32_1_c</t>
  </si>
  <si>
    <t>33_1_c</t>
  </si>
  <si>
    <t>34_1_c</t>
  </si>
  <si>
    <t>35_1_c</t>
  </si>
  <si>
    <t>La0.62Nd0.05Ba0.33Mn0.9Cr0.1O3</t>
  </si>
  <si>
    <t>35_2_c</t>
  </si>
  <si>
    <t>La0.62Nd0.05Ba0.33Mn0.8Cr0.2O3</t>
  </si>
  <si>
    <t>35_3_c</t>
  </si>
  <si>
    <t>36_1_c</t>
  </si>
  <si>
    <t>La0.65Dy0.05Sr0.3Mn0.9Ti0.1O3</t>
  </si>
  <si>
    <t>36_2_c</t>
  </si>
  <si>
    <t>37_1_c</t>
  </si>
  <si>
    <t>38_1_c</t>
  </si>
  <si>
    <t>39_1_c</t>
  </si>
  <si>
    <t>39_2_c</t>
  </si>
  <si>
    <t>39_3_c</t>
  </si>
  <si>
    <t>40_1_c</t>
  </si>
  <si>
    <t>40_2_c</t>
  </si>
  <si>
    <t>42_1_c</t>
  </si>
  <si>
    <t>Nd0.67Sr0.11Ba0.11Ca0.11MnO3</t>
  </si>
  <si>
    <t>44_1_c</t>
  </si>
  <si>
    <t>Nd0.6Sr0.133Ba0.133Ca0.133MnO3</t>
  </si>
  <si>
    <t>44_2_c</t>
  </si>
  <si>
    <t>Nd 0.55 Sr 0.45 MnO 3</t>
  </si>
  <si>
    <t>46_1_c</t>
  </si>
  <si>
    <t>48_1_c</t>
  </si>
  <si>
    <t>50_1_c</t>
  </si>
  <si>
    <t>52_1_c</t>
  </si>
  <si>
    <t>52_2_c</t>
  </si>
  <si>
    <t>52_3_c</t>
  </si>
  <si>
    <t>53_1_c</t>
  </si>
  <si>
    <t>53_2_c</t>
  </si>
  <si>
    <t>53_3_c</t>
  </si>
  <si>
    <t>53_4_c</t>
  </si>
  <si>
    <t>54_1_c</t>
  </si>
  <si>
    <t>54_2_c</t>
  </si>
  <si>
    <t>54_3_c</t>
  </si>
  <si>
    <t>54_4_c</t>
  </si>
  <si>
    <t>57_1_c</t>
  </si>
  <si>
    <t>58_2_c</t>
  </si>
  <si>
    <t>58_3_c</t>
  </si>
  <si>
    <t>58_4_c</t>
  </si>
  <si>
    <t>60_1_c</t>
  </si>
  <si>
    <t>61_1_c</t>
  </si>
  <si>
    <t>61_2_c</t>
  </si>
  <si>
    <t>62_1_c</t>
  </si>
  <si>
    <t>62_2_c</t>
  </si>
  <si>
    <t>63_1_c</t>
  </si>
  <si>
    <t>64_1_c</t>
  </si>
  <si>
    <t>65_1_c</t>
  </si>
  <si>
    <t>65_2_c</t>
  </si>
  <si>
    <t>65_3_c</t>
  </si>
  <si>
    <t>65_4_c</t>
  </si>
  <si>
    <t>Sr2FeMoO 6</t>
  </si>
  <si>
    <t>68_1_c</t>
  </si>
  <si>
    <t>Sr1.98Al0.02FeMoO 6</t>
  </si>
  <si>
    <t>68_2_c</t>
  </si>
  <si>
    <t>70_1_c</t>
  </si>
  <si>
    <t>70_2_c</t>
  </si>
  <si>
    <t>70_3_c</t>
  </si>
  <si>
    <t>70_4_c</t>
  </si>
  <si>
    <t>70_5_c</t>
  </si>
  <si>
    <t>70_6_c</t>
  </si>
  <si>
    <t>71_1_c</t>
  </si>
  <si>
    <t>71_2_c</t>
  </si>
  <si>
    <t>71_3_c</t>
  </si>
  <si>
    <t>72_2_c</t>
  </si>
  <si>
    <t>72_3_c</t>
  </si>
  <si>
    <t>79_1_c</t>
  </si>
  <si>
    <t>80_1_c</t>
  </si>
  <si>
    <t>81_1_c</t>
  </si>
  <si>
    <t>81_2_c</t>
  </si>
  <si>
    <t>81_3_c</t>
  </si>
  <si>
    <t>81_4_c</t>
  </si>
  <si>
    <t>82_1_c</t>
  </si>
  <si>
    <t>82_2_c</t>
  </si>
  <si>
    <t>83_1_c</t>
  </si>
  <si>
    <t>83_2_c</t>
  </si>
  <si>
    <t>83_3_c</t>
  </si>
  <si>
    <t>La0.67Ca0.13Ba0.2Mn0.94Co0.06O3</t>
  </si>
  <si>
    <t>83_4_c</t>
  </si>
  <si>
    <t>La0.67Ca0.13Ba0.2Mn0.92Co0.08O3</t>
  </si>
  <si>
    <t>83_5_c</t>
  </si>
  <si>
    <t>La0.67Ca0.13Ba0.2Mn0.9Co0.1O3</t>
  </si>
  <si>
    <t>83_6_c</t>
  </si>
  <si>
    <t>85_1_c</t>
  </si>
  <si>
    <t>85_2_c</t>
  </si>
  <si>
    <t>86_1_c</t>
  </si>
  <si>
    <t>87_1_c</t>
  </si>
  <si>
    <t>87_2_c</t>
  </si>
  <si>
    <t>89_1_c</t>
  </si>
  <si>
    <t>92_1_c</t>
  </si>
  <si>
    <t>98_1_c</t>
  </si>
  <si>
    <t>La0.8Ba0.2Mn0.05Fe0.05O3</t>
  </si>
  <si>
    <t>98_2_c</t>
  </si>
  <si>
    <t>98_3_c</t>
  </si>
  <si>
    <t>La0.7Sr0.3Mn0.9Ti0.1O3</t>
  </si>
  <si>
    <t>100_1_c</t>
  </si>
  <si>
    <t>101_2_c</t>
  </si>
  <si>
    <t>101_3_c</t>
  </si>
  <si>
    <t>101_4_c</t>
  </si>
  <si>
    <t>101_5_c</t>
  </si>
  <si>
    <t>102_1_c</t>
  </si>
  <si>
    <t>102_2_c</t>
  </si>
  <si>
    <t>102_3_c</t>
  </si>
  <si>
    <t>102_4_c</t>
  </si>
  <si>
    <t>103_1_c</t>
  </si>
  <si>
    <t>La0.5Sm0.2Sr0.3Mn0.9Cr0.1O3</t>
  </si>
  <si>
    <t>103_2_c</t>
  </si>
  <si>
    <t>103_3_c</t>
  </si>
  <si>
    <t>La0.5Sm0.2Sr0.3Mn0.8Cr0.2O3</t>
  </si>
  <si>
    <t>103_4_c</t>
  </si>
  <si>
    <t>104_1_c</t>
  </si>
  <si>
    <t>104_2_c</t>
  </si>
  <si>
    <t>104_3_c</t>
  </si>
  <si>
    <t>109_1_c</t>
  </si>
  <si>
    <t>109_2_c</t>
  </si>
  <si>
    <t>La0.54Y0.04Ca0.4MnO3</t>
  </si>
  <si>
    <t>109_3_c</t>
  </si>
  <si>
    <t>109_4_c</t>
  </si>
  <si>
    <t>La0.7Ag0.2Bi0.1MnO3</t>
  </si>
  <si>
    <t>110_1_c</t>
  </si>
  <si>
    <t>112_1_c</t>
  </si>
  <si>
    <t>La0.6Sm0.1Ba0.3MnO3</t>
  </si>
  <si>
    <t>112_2_c</t>
  </si>
  <si>
    <t>La0.5Sm0.2Ba0.3MnO3</t>
  </si>
  <si>
    <t>112_3_c</t>
  </si>
  <si>
    <t>113_1_c</t>
  </si>
  <si>
    <t>La0.8Na0.2Mn0.07Ni0.03O3</t>
  </si>
  <si>
    <t>113_2_c</t>
  </si>
  <si>
    <t>La0.8Na0.2Mn0.04Ni0.06O3</t>
  </si>
  <si>
    <t>113_3_c</t>
  </si>
  <si>
    <t>116_1_c</t>
  </si>
  <si>
    <t>116_2_c</t>
  </si>
  <si>
    <t>La0.6Bi0.1Sr0.15Ca0.15MnO3</t>
  </si>
  <si>
    <t>116_3_c</t>
  </si>
  <si>
    <t>116_4_c</t>
  </si>
  <si>
    <t>Doi</t>
  </si>
  <si>
    <t>Pr0.65 Ca0.25 Ba0.1 MnO3</t>
  </si>
  <si>
    <t>doi</t>
  </si>
  <si>
    <t>To extract manually</t>
  </si>
  <si>
    <t>New DOI</t>
  </si>
  <si>
    <t>Is already in the list</t>
  </si>
  <si>
    <t>10.1007/s10854-020-03780-2</t>
  </si>
  <si>
    <t>Study of Sintering temperature</t>
  </si>
  <si>
    <t>Study of sinthesis route. Sol gel plot was selected.</t>
  </si>
  <si>
    <t>To extract manualñly</t>
  </si>
  <si>
    <t>I was not able to the file</t>
  </si>
  <si>
    <t>Pretty bad resolution,. strange behauviour</t>
  </si>
  <si>
    <t>To extarct manually</t>
  </si>
  <si>
    <t>Non stechemometric formulation</t>
  </si>
  <si>
    <t>Pretty bad resolution/low resolution</t>
  </si>
  <si>
    <t>To extract manually. It contains mixed colors.</t>
  </si>
  <si>
    <t>Not sure to include, because they study the grain size effect.</t>
  </si>
  <si>
    <t>A little old article</t>
  </si>
  <si>
    <t>Effect of nano and bulk sample</t>
  </si>
  <si>
    <t>???</t>
  </si>
  <si>
    <t xml:space="preserve">To extract manually </t>
  </si>
  <si>
    <t>Low quality</t>
  </si>
  <si>
    <t>No markers in the graphs</t>
  </si>
  <si>
    <t>Original</t>
  </si>
  <si>
    <t>Without_spaces</t>
  </si>
  <si>
    <t>Only Oxygen</t>
  </si>
  <si>
    <t>Not Oxygen</t>
  </si>
  <si>
    <t>Result</t>
  </si>
  <si>
    <t>Ca O3 Ti</t>
  </si>
  <si>
    <t>La7 Mo7 O30</t>
  </si>
  <si>
    <t>Ba Co0.5 O3 Ta0.5</t>
  </si>
  <si>
    <t>Gd0.29 O3 Ta0.87 W0.13</t>
  </si>
  <si>
    <t>Gd0.07 O3 Ta0.21 W0.79</t>
  </si>
  <si>
    <t>Ca1.0833 Nb0.6667 O3 Sr0.25</t>
  </si>
  <si>
    <t>Ca0.5833 Nb0.6667 O3 Sr0.75</t>
  </si>
  <si>
    <t>Ca1.2333 Nb0.6667 O3 Sr0.1</t>
  </si>
  <si>
    <t>Ca0.3333 Nb0.6667 O3 Sr</t>
  </si>
  <si>
    <t>O3 Ta0.18 W0.82 Y0.06</t>
  </si>
  <si>
    <t>O3 Ta0.72 W0.28 Y0.24</t>
  </si>
  <si>
    <t>O3 Ta0.9 W0.1 Y0.3</t>
  </si>
  <si>
    <t>Cu Nd2 O3.5</t>
  </si>
  <si>
    <t>Ca0.2 Mn O3 Pr0.7 Sr0.1</t>
  </si>
  <si>
    <t>Mn Nd0.5 O3 Sr0.5</t>
  </si>
  <si>
    <t>Ca0.7 Na0.3 Nb0.3 O3 Ti0.7</t>
  </si>
  <si>
    <t>O3 Y2</t>
  </si>
  <si>
    <t>Ba Fe0.5 O3 Re0.5</t>
  </si>
  <si>
    <t>Mn2 O3</t>
  </si>
  <si>
    <t>Ba0.23 La0.12 Mn O3 Pr0.58 Sr0.07</t>
  </si>
  <si>
    <t>La0.303 Nb O3</t>
  </si>
  <si>
    <t>Mg O3 Si</t>
  </si>
  <si>
    <t>Fe0.1 La0.7 Mn0.9 O3 Pb0.3</t>
  </si>
  <si>
    <t>La0.7 Mn0.9 Ni0.1 O3 Pb0.3</t>
  </si>
  <si>
    <t>Na0.6 O3 Sr0.4 Ta</t>
  </si>
  <si>
    <t>Na0.7 O3 Sr0.3 Ta</t>
  </si>
  <si>
    <t>La0.96 Mg0.655 Nb0.333 O3</t>
  </si>
  <si>
    <t>La Ni0.9 O3 Ti0.1</t>
  </si>
  <si>
    <t>La Ni0.5 O3 Ti0.5</t>
  </si>
  <si>
    <t>La Mn0.5 O3 Rh0.5</t>
  </si>
  <si>
    <t>Na0.5 O3 Ti Tl0.5</t>
  </si>
  <si>
    <t>Cr0.8 La Mn0.2 O3</t>
  </si>
  <si>
    <t>Cr0.191 La0.956 Mn0.765 O3</t>
  </si>
  <si>
    <t>La0.951 Mn0.951 O3</t>
  </si>
  <si>
    <t>Ba Co0.5 Ir0.5 O3</t>
  </si>
  <si>
    <t>Ce0.667 O3 Ti</t>
  </si>
  <si>
    <t>Co0.5 Nb0.5 O3 Sr</t>
  </si>
  <si>
    <t>Ba Co0.5 Nb0.5 O3</t>
  </si>
  <si>
    <t>Ga La0.39 O3 Pr0.61</t>
  </si>
  <si>
    <t>Ga La0.19 O3 Pr0.81</t>
  </si>
  <si>
    <t>Al0.05 La0.683 O3 Ti0.95</t>
  </si>
  <si>
    <t>La0.5 Li0.5 O3 Ti</t>
  </si>
  <si>
    <t>Er Ni O3</t>
  </si>
  <si>
    <t>Ni O3 Tm</t>
  </si>
  <si>
    <t>Ni O3 Yb</t>
  </si>
  <si>
    <t>Lu Ni O3</t>
  </si>
  <si>
    <t>Mn O3 Tb</t>
  </si>
  <si>
    <t>Ca0.25 Mn O3 Tb0.75</t>
  </si>
  <si>
    <t>Ca0.85 Mn O3 Tb0.15</t>
  </si>
  <si>
    <t>Ca0.15 Mn O3 Tb0.85</t>
  </si>
  <si>
    <t>Ca0.33 Mn O3 Tb0.67</t>
  </si>
  <si>
    <t>Ca0.65 Mn O3 Tb0.35</t>
  </si>
  <si>
    <t>Ca0.15 La0.85 Mn O3</t>
  </si>
  <si>
    <t>Ni O3 Pr</t>
  </si>
  <si>
    <t>Ni O3 Pr0.95 Sr0.05</t>
  </si>
  <si>
    <t>Ba O3 Pb</t>
  </si>
  <si>
    <t>Mn O3 Pr0.9</t>
  </si>
  <si>
    <t>O3 Pb Ti0.48 Zr0.52</t>
  </si>
  <si>
    <t>La0.5 Mg0.5 Na0.5 O3 W0.5</t>
  </si>
  <si>
    <t>Ca0.5 O3 Sr0.5 Ti</t>
  </si>
  <si>
    <t>Na0.8 O3 Sr0.2 Ta</t>
  </si>
  <si>
    <t>Na0.9 O3 Sr0.1 Ta</t>
  </si>
  <si>
    <t>La0.98 Mn0.88 O3 V0.1</t>
  </si>
  <si>
    <t>La0.99 Mn0.79 O3 V0.2</t>
  </si>
  <si>
    <t>La0.98 Mn0.686 O3 V0.294</t>
  </si>
  <si>
    <t>La Mn0.5 O3 V0.5</t>
  </si>
  <si>
    <t>La0.99 Mn0.297 O3 V0.693</t>
  </si>
  <si>
    <t>La0.99 Mn0.2 O3 V0.79</t>
  </si>
  <si>
    <t>La0.99 Mn0.1 O3 V0.89</t>
  </si>
  <si>
    <t>Ga La0.63 Nd0.37 O3</t>
  </si>
  <si>
    <t>Ga La0.73 Nd0.27 O3</t>
  </si>
  <si>
    <t>Ga La0.9 O3 Sm0.1</t>
  </si>
  <si>
    <t>Ga La0.83 O3 Sm0.17</t>
  </si>
  <si>
    <t>Ga La0.7 O3 Sm0.3</t>
  </si>
  <si>
    <t>Ba Fe0.6 Ho0.07 O3 U0.33</t>
  </si>
  <si>
    <t>Ba Fe0.54 Ho0.13 O3 U0.33</t>
  </si>
  <si>
    <t>Ba Fe0.47 Ho0.2 O3 U0.33</t>
  </si>
  <si>
    <t>Ba Fe0.4 Ho0.27 O3 U0.33</t>
  </si>
  <si>
    <t>Ba Fe0.34 Ho0.33 O3 U0.33</t>
  </si>
  <si>
    <t>Ba Fe0.27 Ho0.4 O3 U0.33</t>
  </si>
  <si>
    <t>Mn O3 Pr</t>
  </si>
  <si>
    <t>Mn Nd O3</t>
  </si>
  <si>
    <t>Bi Fe0.25 Ni0.375 O3 Ti0.375</t>
  </si>
  <si>
    <t>Bi Fe0.25 Mg0.375 O3 Ti0.375</t>
  </si>
  <si>
    <t>La Ni0.53 O3 V0.47</t>
  </si>
  <si>
    <t>Co0.55 La O3 V0.45</t>
  </si>
  <si>
    <t>Co0.5 La O3 Ti0.5</t>
  </si>
  <si>
    <t>Ca Fe0.667 O3 W0.333</t>
  </si>
  <si>
    <t>Ce0.075 Mn O3 Sr0.925</t>
  </si>
  <si>
    <t>Ce0.1 Mn O3 Sr0.9</t>
  </si>
  <si>
    <t>Ce0.15 Mn O3 Sr0.85</t>
  </si>
  <si>
    <t>Ce0.2 Mn O3 Sr0.8</t>
  </si>
  <si>
    <t>Ce0.3 Mn O3 Sr0.7</t>
  </si>
  <si>
    <t>Ca Mo O3</t>
  </si>
  <si>
    <t>Ba In0.667 O3 U0.333</t>
  </si>
  <si>
    <t>Ba Ho0.667 Mo0.333 O3</t>
  </si>
  <si>
    <t>Ba Er0.667 Mo0.333 O3</t>
  </si>
  <si>
    <t>Mn Na0.21 O3 Pr0.79</t>
  </si>
  <si>
    <t>Ca0.5 Mn O3 Tm0.5</t>
  </si>
  <si>
    <t>Ba0.69 Ca0.17 Cd0.114 La0.361 O3.096 Ti0.886</t>
  </si>
  <si>
    <t>La0.65 Mn O3 Pb0.35</t>
  </si>
  <si>
    <t>Mn O3 Pr0.6 Sr0.4</t>
  </si>
  <si>
    <t>Mn O3 Pr0.7 Sr0.3</t>
  </si>
  <si>
    <t>Ba Nb0.667 O3 Ti0.167</t>
  </si>
  <si>
    <t>Ba Nb0.727 O3 Ti0.091</t>
  </si>
  <si>
    <t>Ba11 Nb7.59 O33 Ti1.41</t>
  </si>
  <si>
    <t>In0.667 O3 Sr W0.333</t>
  </si>
  <si>
    <t>Ba Mo0.333 O3 Y0.667</t>
  </si>
  <si>
    <t>Ba O3 W0.333 Y0.667</t>
  </si>
  <si>
    <t>K Nb O3</t>
  </si>
  <si>
    <t>Ba In0.667 Mo0.333 O3</t>
  </si>
  <si>
    <t>Ba In0.667 O3 W0.333</t>
  </si>
  <si>
    <t>La Mn O3</t>
  </si>
  <si>
    <t>La0.88 Mn O3 Pb0.1</t>
  </si>
  <si>
    <t>La0.78 Mn1.17 O3.57 Pb0.2</t>
  </si>
  <si>
    <t>La0.69 Mn1.05 O3.21 Pb0.3</t>
  </si>
  <si>
    <t>La0.52 Mn1.1 O3.12 Pb0.41</t>
  </si>
  <si>
    <t>La0.49 Mn1.07 O3.21 Pb0.5</t>
  </si>
  <si>
    <t>Mn Na0.025 O3 Pr0.975</t>
  </si>
  <si>
    <t>Mn Na0.05 O3 Pr0.95</t>
  </si>
  <si>
    <t>Mn Na0.075 O3 Pr0.925</t>
  </si>
  <si>
    <t>Mn Na0.2 O3 Pr0.8</t>
  </si>
  <si>
    <t>La Li0.333 O3 Ti0.667</t>
  </si>
  <si>
    <t>Mn O3 Sm</t>
  </si>
  <si>
    <t>Eu Mn O3</t>
  </si>
  <si>
    <t>Gd Mn O3</t>
  </si>
  <si>
    <t>Ba0.1 Co O3 Pr0.9</t>
  </si>
  <si>
    <t>Ba0.2 Co O3 Pr0.8</t>
  </si>
  <si>
    <t>Ba0.3 Co O3 Pr0.7</t>
  </si>
  <si>
    <t>Ba0.4 Co O3 Pr0.6</t>
  </si>
  <si>
    <t>Ba0.5 Co O3 Pr0.5</t>
  </si>
  <si>
    <t>Ca0.1 Co O3 Pr0.9</t>
  </si>
  <si>
    <t>Ca0.2 Co O3 Pr0.8</t>
  </si>
  <si>
    <t>Co0.1429 O3 Rh0.8571</t>
  </si>
  <si>
    <t>Ca0.333 La0.667 O3 Ti0.667 Zn0.333</t>
  </si>
  <si>
    <t>Ca0.333 O3 Pr0.667 Ti0.667 Zn0.333</t>
  </si>
  <si>
    <t>Ca0.333 Nd0.667 O3 Ti0.667 Zn0.333</t>
  </si>
  <si>
    <t>Ca0.333 Eu0.667 O3 Ti0.667 Zn0.333</t>
  </si>
  <si>
    <t>Ca0.666 La0.667 O3 Ti0.667</t>
  </si>
  <si>
    <t>Ba12 Ca3 Mn6 Mo3 O36</t>
  </si>
  <si>
    <t>Ba12 In3 Mn9 O33.66</t>
  </si>
  <si>
    <t>Ga0.5 La Mn0.5 O3</t>
  </si>
  <si>
    <t>Fe0.5 Ga0.5 La O3</t>
  </si>
  <si>
    <t>Co0.5 Ga0.5 La O3</t>
  </si>
  <si>
    <t>Ga0.5 La Ni0.5 O3</t>
  </si>
  <si>
    <t>Ba Fe0.02 O3 Ta0.02 Ti0.96</t>
  </si>
  <si>
    <t>Ba Fe0.5 O3 Ta0.5</t>
  </si>
  <si>
    <t>La O3 Sc</t>
  </si>
  <si>
    <t>Nd O3 Sc</t>
  </si>
  <si>
    <t>O3 Sc Sm</t>
  </si>
  <si>
    <t>Bi0.5 K0.1 Na0.4 O3 Ti</t>
  </si>
  <si>
    <t>Bi0.5 K0.2 Na0.3 O3 Ti</t>
  </si>
  <si>
    <t>Bi0.5 K0.25 Na0.25 O3 Ti</t>
  </si>
  <si>
    <t>Bi0.5 K0.3 Na0.2 O3 Ti</t>
  </si>
  <si>
    <t>Bi0.5 K0.5 O3 Ti</t>
  </si>
  <si>
    <t>Al O3 Y</t>
  </si>
  <si>
    <t>Ba Dy0.667 Mo0.333 O3</t>
  </si>
  <si>
    <t>Ba Dy0.667 O3 W0.333</t>
  </si>
  <si>
    <t>Ba Gd0.667 O3 W0.333</t>
  </si>
  <si>
    <t>Ba Gd0.667 Mo0.333 O3</t>
  </si>
  <si>
    <t>Ba O3 Sm0.667 W0.333</t>
  </si>
  <si>
    <t>La0.948 Mn0.948 O3</t>
  </si>
  <si>
    <t>La0.932 Mn0.932 O3</t>
  </si>
  <si>
    <t>Co La O3</t>
  </si>
  <si>
    <t>La Mn0.5 Ni0.5 O3</t>
  </si>
  <si>
    <t>Ba0.1 Mn Nd0.7 O3 Sr0.2</t>
  </si>
  <si>
    <t>Ba0.2 Mn Nd0.7 O3 Sr0.1</t>
  </si>
  <si>
    <t>Ba0.25 Mn Nd0.7 O3 Sr0.05</t>
  </si>
  <si>
    <t>Ba0.3 Mn Nd0.7 O3</t>
  </si>
  <si>
    <t>Ca Mn0.9 O3 Sb0.1</t>
  </si>
  <si>
    <t>Ca Mn0.5 O3 Sb0.5</t>
  </si>
  <si>
    <t>Ca Mn0.8 O3 Sb0.2</t>
  </si>
  <si>
    <t>Ca Mn0.75 O3 Sb0.25</t>
  </si>
  <si>
    <t>O3 Sc Tb</t>
  </si>
  <si>
    <t>Dy O3 Sc</t>
  </si>
  <si>
    <t>Ho O3 Sc</t>
  </si>
  <si>
    <t>Ho Ni O3</t>
  </si>
  <si>
    <t>K0.85 Li0.15 O3 Ta</t>
  </si>
  <si>
    <t>La0.16 O3 Ru Sr0.84</t>
  </si>
  <si>
    <t>O3 Sr Zr</t>
  </si>
  <si>
    <t>O3 Sn Sr</t>
  </si>
  <si>
    <t>Ba O3 Zr</t>
  </si>
  <si>
    <t>Ba O3 Sn</t>
  </si>
  <si>
    <t>Co0.67 O3 Sr W0.33</t>
  </si>
  <si>
    <t>O3 Sr Ta0.5 V0.5</t>
  </si>
  <si>
    <t>Fe La O3</t>
  </si>
  <si>
    <t>Fe0.5 O3 Pb V0.5</t>
  </si>
  <si>
    <t>Ba0.96 Bi0.86 H0.41 O3</t>
  </si>
  <si>
    <t>Al O3 Sc</t>
  </si>
  <si>
    <t>Ca O3 Si</t>
  </si>
  <si>
    <t>C19.6 H23.4 Co N6.2 O3.2</t>
  </si>
  <si>
    <t>Fe O3 Si</t>
  </si>
  <si>
    <t>C6 H20 I3 N O3 Pb S</t>
  </si>
  <si>
    <t>Ge O3 Sr</t>
  </si>
  <si>
    <t>Cu La O3</t>
  </si>
  <si>
    <t>O3 Si Sr</t>
  </si>
  <si>
    <t>Ca0.94 Ce0.04 Fe0.11 Na0.02 Nb0.13 O3 Ti0.76</t>
  </si>
  <si>
    <t>Ca0.83 Ce0.09 Fe0.02 Na0.08 Nb0.02 O3 Ti0.96</t>
  </si>
  <si>
    <t>Eu Nb O3</t>
  </si>
  <si>
    <t>C6 H5 I O3 Sn</t>
  </si>
  <si>
    <t>C6 H5 Br O3 Sn</t>
  </si>
  <si>
    <t>Al0.01 Ba0.09 Ce0.08 Cr0.19 Fe0.05 K0.5 La0.15 Mg0.04 Nb0.7 O3 Sr0.13 Ti0.01</t>
  </si>
  <si>
    <t>Nb0.5 O3 Sr Yb0.5</t>
  </si>
  <si>
    <t>Al Gd O3</t>
  </si>
  <si>
    <t>Ba0.185 La0.815 Mn O3</t>
  </si>
  <si>
    <t>Al0.1 Nd0.7 O3 Ti0.9</t>
  </si>
  <si>
    <t>La O3 Ti0.5 Zn0.5</t>
  </si>
  <si>
    <t>Ba Bi O3</t>
  </si>
  <si>
    <t>O3 Pb Zr</t>
  </si>
  <si>
    <t>Ce0.33333 Nb O3</t>
  </si>
  <si>
    <t>Bi0.5 Na0.5 O3 Ti</t>
  </si>
  <si>
    <t>Cr La O3</t>
  </si>
  <si>
    <t>Cr2 O3</t>
  </si>
  <si>
    <t>Cr0.7 La Ni0.3 O3</t>
  </si>
  <si>
    <t>Cr0.4 La Ni0.6 O3</t>
  </si>
  <si>
    <t>Cr0.3 La Ni0.7 O3</t>
  </si>
  <si>
    <t>Cr0.2 La Ni0.8 O3</t>
  </si>
  <si>
    <t>Cr0.1 La Ni0.9 O3</t>
  </si>
  <si>
    <t>La Ni O3</t>
  </si>
  <si>
    <t>Hf O3 Pb</t>
  </si>
  <si>
    <t>Ba Ce O3</t>
  </si>
  <si>
    <t>Ba O3 Pr</t>
  </si>
  <si>
    <t>O3 Pb Ti</t>
  </si>
  <si>
    <t>C0.919 Ba2 Ca17.621 F3.462 Na0.379 O39.7 P2.96 Si6</t>
  </si>
  <si>
    <t>Ca0.1 Fe La0.9 O3</t>
  </si>
  <si>
    <t>Ca0.4 Fe La0.6 O3</t>
  </si>
  <si>
    <t>Ca0.1 Fe Nd0.9 O3</t>
  </si>
  <si>
    <t>Ca0.4 Fe Nd0.6 O3</t>
  </si>
  <si>
    <t>Ca0.12 Fe La0.88 O3</t>
  </si>
  <si>
    <t>Ca0.5 Fe La0.5 O3</t>
  </si>
  <si>
    <t>Ca0.12 Fe Nd0.88 O3</t>
  </si>
  <si>
    <t>Ca0.5 Fe Nd0.5 O3</t>
  </si>
  <si>
    <t>Al La O3</t>
  </si>
  <si>
    <t>Ca0.96 Ce0.01 Fe0.02 Na0.01 O3 Ti0.98</t>
  </si>
  <si>
    <t>Mn Nd0.53 O3 Sr0.47</t>
  </si>
  <si>
    <t>Ca Ir O3</t>
  </si>
  <si>
    <t>Ag0.327 La0.673 O3 Ti</t>
  </si>
  <si>
    <t>Al Ho O3</t>
  </si>
  <si>
    <t>Co0.2 La Mn0.8 O3</t>
  </si>
  <si>
    <t>Eu O3 Ti</t>
  </si>
  <si>
    <t>Cr0.5 Fe0.5 Gd O3</t>
  </si>
  <si>
    <t>Cr0.5 Er Fe0.5 O3</t>
  </si>
  <si>
    <t>Bi Fe0.75 Mn0.25 O3</t>
  </si>
  <si>
    <t>O3 Ru0.821 Sr</t>
  </si>
  <si>
    <t>Li0.15 Nd0.617 O3 Ti</t>
  </si>
  <si>
    <t>Cr0.5 O3 Pb Re0.5</t>
  </si>
  <si>
    <t>Al Bi O3</t>
  </si>
  <si>
    <t>Bi Ga O3</t>
  </si>
  <si>
    <t>Bi In O3</t>
  </si>
  <si>
    <t>Mn O3 Yb</t>
  </si>
  <si>
    <t>La0.567 Li0.3 O3 Ti</t>
  </si>
  <si>
    <t>Bi O3 Ti0.5 Zn0.5</t>
  </si>
  <si>
    <t>Ba2 N0.97 O3.03 Ta</t>
  </si>
  <si>
    <t>Ni O3 Tl</t>
  </si>
  <si>
    <t>C36 H66 I22 N12 O3 Pb5</t>
  </si>
  <si>
    <t>Cu Nb O3</t>
  </si>
  <si>
    <t>Bi Cr O3</t>
  </si>
  <si>
    <t>O3 Pb V</t>
  </si>
  <si>
    <t>Al0.1 La Ni0.9 O3</t>
  </si>
  <si>
    <t>Al0.5 La Ni0.5 O3</t>
  </si>
  <si>
    <t>Al0.1 Nd Ni0.9 O3</t>
  </si>
  <si>
    <t>Al0.5 Nd Ni0.5 O3</t>
  </si>
  <si>
    <t>Ba0.65 Bi0.75 K0.31 La0.29 O3</t>
  </si>
  <si>
    <t>Ba0.64 Bi0.7 K0.32 Nd0.34 O3</t>
  </si>
  <si>
    <t>Ba0.67 Bi0.68 K0.31 O3 Sm0.34</t>
  </si>
  <si>
    <t>Ba0.69 Bi0.66 Gd0.35 K0.3 O3</t>
  </si>
  <si>
    <t>Ba0.7 Bi0.67 Dy0.35 K0.28 O3</t>
  </si>
  <si>
    <t>Ba0.73 Bi0.63 Er0.39 K0.25 O3</t>
  </si>
  <si>
    <t>Ba0.76 Bi0.62 K0.24 O3 Yb0.38</t>
  </si>
  <si>
    <t>Bi0.8 Mg0.5 O3 Ti0.65</t>
  </si>
  <si>
    <t>C12 H12 Mo N2 O3</t>
  </si>
  <si>
    <t>C5 H5 Mo N O3</t>
  </si>
  <si>
    <t>C6 H6.28 N O3.14 W</t>
  </si>
  <si>
    <t>Fe O3 Sc</t>
  </si>
  <si>
    <t>La O3 Pd</t>
  </si>
  <si>
    <t>Ba Ir O3</t>
  </si>
  <si>
    <t>C6 H18 I2 O3 S3 Sn</t>
  </si>
  <si>
    <t>C1.5 H4 Mn0.5 N0.5 O3 P1.5</t>
  </si>
  <si>
    <t>C0.5 H6 Mn0.5 N1.5 O3 P1.5</t>
  </si>
  <si>
    <t>Na Nb O3</t>
  </si>
  <si>
    <t>Ca O3 V</t>
  </si>
  <si>
    <t>C24 H48 Mn6 N12 O36</t>
  </si>
  <si>
    <t>Mn O3 Tl</t>
  </si>
  <si>
    <t>Ca O3 Pt</t>
  </si>
  <si>
    <t>Co0.143 O3 Rh0.857</t>
  </si>
  <si>
    <t>Bi10 Fe6 O38 Ti7</t>
  </si>
  <si>
    <t>C56 H59 B N4 O3</t>
  </si>
  <si>
    <t>C48 H43 B N4 O3</t>
  </si>
  <si>
    <t>C47 H41 B Cl2 N4 O3</t>
  </si>
  <si>
    <t>C60 H67 B N4 O3</t>
  </si>
  <si>
    <t>Nb O3 Th0.25</t>
  </si>
  <si>
    <t>Bi Mn O3</t>
  </si>
  <si>
    <t>Nb O3 Sr0.97</t>
  </si>
  <si>
    <t>C123.6 H233.2 O39.6 Sr3 Zr6</t>
  </si>
  <si>
    <t>C60 H124 Ba4 O32 Ta4</t>
  </si>
  <si>
    <t>Nb0.4 O3 Sr0.8 Ti0.48 Zr0.12</t>
  </si>
  <si>
    <t>Nb0.4 O3 Sr0.8 Ti0.24 Zr0.36</t>
  </si>
  <si>
    <t>Nb0.4 O3 Sr0.8 Ti0.54 Zr0.06</t>
  </si>
  <si>
    <t>Nb0.4 O3 Sr0.8 Ti0.6</t>
  </si>
  <si>
    <t>Nb0.4 O3 Sr0.8 Ti0.12 Zr0.48</t>
  </si>
  <si>
    <t>Nb0.4 O3 Sr0.8 Zr0.6</t>
  </si>
  <si>
    <t>Dy0.5 Mn O3 Yb0.5</t>
  </si>
  <si>
    <t>C36 H5.75 I22 N12 O3 Pb5</t>
  </si>
  <si>
    <t>C3 H10 I3 N O3 Pb</t>
  </si>
  <si>
    <t>C3 H10 Br3 N O3 Pb</t>
  </si>
  <si>
    <t>K0.7 Na0.3 Nb O3</t>
  </si>
  <si>
    <t>K0.93 Na0.07 Nb O3</t>
  </si>
  <si>
    <t>K0.903 Na0.097 Nb O3</t>
  </si>
  <si>
    <t>K0.86 Na0.14 Nb O3</t>
  </si>
  <si>
    <t>K0.84 Na0.16 Nb O3</t>
  </si>
  <si>
    <t>K0.83 Na0.17 Nb O3</t>
  </si>
  <si>
    <t>K0.77 Na0.23 Nb O3</t>
  </si>
  <si>
    <t>K0.73 Na0.27 Nb O3</t>
  </si>
  <si>
    <t>K0.75 Na0.25 Nb O3</t>
  </si>
  <si>
    <t>K0.72 Na0.28 Nb O3</t>
  </si>
  <si>
    <t>K0.06 La0.85 Mn Na0.09 O3</t>
  </si>
  <si>
    <t>K0.15 La0.85 Mn O3</t>
  </si>
  <si>
    <t>Co O3 Pr</t>
  </si>
  <si>
    <t>Co O3 Tb</t>
  </si>
  <si>
    <t>Co Dy O3</t>
  </si>
  <si>
    <t>Co Ho O3</t>
  </si>
  <si>
    <t>Co Er O3</t>
  </si>
  <si>
    <t>Co O3 Tm</t>
  </si>
  <si>
    <t>Co O3 Yb</t>
  </si>
  <si>
    <t>Co Lu O3</t>
  </si>
  <si>
    <t>Ba0.9 Co O3 Sr0.1</t>
  </si>
  <si>
    <t>Ba0.8 Co O3 Sr0.2</t>
  </si>
  <si>
    <t>Ba0.5 Co O3 Sr0.5</t>
  </si>
  <si>
    <t>Ba0.3 Co O3 Sr0.7</t>
  </si>
  <si>
    <t>Ba0.2 Co O3 Sr0.8</t>
  </si>
  <si>
    <t>Bi0.5 Co0.5 O3 Ru0.5 Sr0.5</t>
  </si>
  <si>
    <t>Mn0.5 Nb0.5 O3 Sr</t>
  </si>
  <si>
    <t>Bi Ni O3</t>
  </si>
  <si>
    <t>Ba Fe0.425 Ir0.575 O3</t>
  </si>
  <si>
    <t>Ba Ir0.3 Mn0.7 O3</t>
  </si>
  <si>
    <t>Ba Ir0.4 Mn0.6 O3</t>
  </si>
  <si>
    <t>Ba Ir0.5 Mn0.5 O3</t>
  </si>
  <si>
    <t>C H12 Cd3 Cl7 N O3</t>
  </si>
  <si>
    <t>Ca Nb0.761 O3.33333 Ti0.193333</t>
  </si>
  <si>
    <t>Ca Ge O3</t>
  </si>
  <si>
    <t>Fe0.05 Mg0.95 O3 Si</t>
  </si>
  <si>
    <t>Fe0.06 Mg0.96 O3 Si</t>
  </si>
  <si>
    <t>K0.69 O3 Th0.31 Ti</t>
  </si>
  <si>
    <t>Ca0.75 O3 Sr0.25 Ti</t>
  </si>
  <si>
    <t>Ca0.4 O3 Sr0.6 Ti</t>
  </si>
  <si>
    <t>Ca0.35 O3 Sr0.65 Ti</t>
  </si>
  <si>
    <t>O3 Sr Ti</t>
  </si>
  <si>
    <t>Ge Mg O3</t>
  </si>
  <si>
    <t>Mn O3 Ti</t>
  </si>
  <si>
    <t>Cd Ge O3</t>
  </si>
  <si>
    <t>Fe O3 Ti</t>
  </si>
  <si>
    <t>La0.25 Na0.25 O3 Sr0.5 Ti</t>
  </si>
  <si>
    <t>La0.05 Na0.05 O3 Sr0.9 Ti</t>
  </si>
  <si>
    <t>La0.1 Na0.1 O3 Sr0.8 Ti</t>
  </si>
  <si>
    <t>La0.15 Na0.15 O3 Sr0.7 Ti</t>
  </si>
  <si>
    <t>La0.2 Na0.2 O3 Sr0.6 Ti</t>
  </si>
  <si>
    <t>La0.3 Na0.3 O3 Sr0.4 Ti</t>
  </si>
  <si>
    <t>La0.35 Na0.35 O3 Sr0.3 Ti</t>
  </si>
  <si>
    <t>La0.4 Na0.4 O3 Sr0.2 Ti</t>
  </si>
  <si>
    <t>La0.45 Na0.45 O3 Sr0.1 Ti</t>
  </si>
  <si>
    <t>La0.5 Na0.5 O3 Ti</t>
  </si>
  <si>
    <t>Ba O3 Si</t>
  </si>
  <si>
    <t>Al0.05 Mg0.975 O3 Si0.975</t>
  </si>
  <si>
    <t>Al0.1 Mg0.95 O3 Si0.95</t>
  </si>
  <si>
    <t>Ca O3 Sn</t>
  </si>
  <si>
    <t>Ba O3 Ti</t>
  </si>
  <si>
    <t>Cr0.138 Mg0.931 O3 Si0.931</t>
  </si>
  <si>
    <t>Fe0.07 Mg0.93 O3 Si</t>
  </si>
  <si>
    <t>Link</t>
  </si>
  <si>
    <t>https://www.scopus.com/results/results.uri?cc=10&amp;sort=plf-f&amp;src=s&amp;st1=magnetocal*+perovskit*&amp;nlo=&amp;nlr=&amp;nls=&amp;sid=54573c0c0e9da52a06f7bf6eae63d025&amp;sot=b&amp;sdt=b&amp;sl=37&amp;s=TITLE-ABS-KEY%28magnetocal*+perovskit*%29&amp;ss=plf-f&amp;ps=r-f&amp;editSaveSearch=&amp;origin=resultslist&amp;zone=resultslist</t>
  </si>
  <si>
    <t>Key</t>
  </si>
  <si>
    <t>TITLE-ABS-KEY ( magnetocal* AND perovskit* )</t>
  </si>
  <si>
    <t>Info Extracted?</t>
  </si>
  <si>
    <t>Authors</t>
  </si>
  <si>
    <t>Title</t>
  </si>
  <si>
    <t>Year</t>
  </si>
  <si>
    <t>DOI</t>
  </si>
  <si>
    <t>Author Keywords</t>
  </si>
  <si>
    <t>Document Type</t>
  </si>
  <si>
    <t>Li L., Yan M.</t>
  </si>
  <si>
    <t>Recent progress in the development of RE2TMTM'O6 double perovskite oxides for cryogenic magnetic refrigeration</t>
  </si>
  <si>
    <t>10.1016/j.jmst.2022.01.041</t>
  </si>
  <si>
    <t>https://www.scopus.com/inward/record.uri?eid=2-s2.0-85131710474&amp;doi=10.1016%2fj.jmst.2022.01.041&amp;partnerID=40&amp;md5=dcbbd39c58306ffa495bea0637d279f6</t>
  </si>
  <si>
    <t>Cryogenic magnetic refrigeration; Double perovskite (DP) oxides; Magnetic functional materials; Magnetocaloric effect (MCE); Magnetocaloric performances; Rare earths</t>
  </si>
  <si>
    <t>Review</t>
  </si>
  <si>
    <t>Wang C., Miao X., Zha J., Guo W., Ren Q., Zhang Y., Xu F., Caron L.</t>
  </si>
  <si>
    <t>Novel fabrication of honeycomb-like magnetocaloric regenerators via a self-organization process</t>
  </si>
  <si>
    <t>10.1016/j.scriptamat.2022.115067</t>
  </si>
  <si>
    <t>https://www.scopus.com/inward/record.uri?eid=2-s2.0-85138444952&amp;doi=10.1016%2fj.scriptamat.2022.115067&amp;partnerID=40&amp;md5=ad7a74a230e301842f1c248b617a7bc8</t>
  </si>
  <si>
    <t>Magnetic refrigeration; Magnetocaloric effect; Microstructure; Self-organization process</t>
  </si>
  <si>
    <t>Article</t>
  </si>
  <si>
    <t>Yan J., Chen X., Liang P., Chen Y.</t>
  </si>
  <si>
    <t>Limitations of scaling laws for determining the order of magnetic phase transitions in antiperovskite materials</t>
  </si>
  <si>
    <t>10.1016/j.jmmm.2022.169945</t>
  </si>
  <si>
    <t>https://www.scopus.com/inward/record.uri?eid=2-s2.0-85138085247&amp;doi=10.1016%2fj.jmmm.2022.169945&amp;partnerID=40&amp;md5=a0dcdfb63d87c50b4cea42a7225a7bf0</t>
  </si>
  <si>
    <t>Antiperovskite; Entropy; Magnetic phase transition; Magnetocaloric effect</t>
  </si>
  <si>
    <t>Ok</t>
  </si>
  <si>
    <t>Xu P., Jin X., Xing R., Zhao J., Li L.</t>
  </si>
  <si>
    <t>Magnetic and Magnetocaloric Properties in Sr2 RETaO6 (RE = Dy, Ho, and Er) Compounds</t>
  </si>
  <si>
    <t>10.1007/s11664-022-09893-0</t>
  </si>
  <si>
    <t>https://www.scopus.com/inward/record.uri?eid=2-s2.0-85138283496&amp;doi=10.1007%2fs11664-022-09893-0&amp;partnerID=40&amp;md5=6abc58a8d5ec471e43ef32181195a13a</t>
  </si>
  <si>
    <t>magnetic properties; magnetocaloric effect; Rare earth; Sr2RETaO6 compounds</t>
  </si>
  <si>
    <t>Not experimental</t>
  </si>
  <si>
    <t>El ganich H., Ait Ahmed Y., El rhazouani O., Halimi A., El mansouri K., Saad E.</t>
  </si>
  <si>
    <t>Magnetocaloric Properties of the Perovskite GdCuO3: Monte Carlo Simulation</t>
  </si>
  <si>
    <t>10.1007/s10948-022-06379-2</t>
  </si>
  <si>
    <t>https://www.scopus.com/inward/record.uri?eid=2-s2.0-85137039669&amp;doi=10.1007%2fs10948-022-06379-2&amp;partnerID=40&amp;md5=1ed8f4586e8f0098595bea5de42c0e0a</t>
  </si>
  <si>
    <t>Adiabatic temperature change; Magnetic entropy change; Magnetocaloric properties; Monte Carlo simulation; Perovskite GdCuO3; Relative cooling power</t>
  </si>
  <si>
    <t>Li X., Zheng X., Luo X., Chen D., Marchenkov V.V., Gao T.</t>
  </si>
  <si>
    <t>Multiple magnetic phase transitions and magnetocaloric effects of perovskite manganite</t>
  </si>
  <si>
    <t>10.1016/j.jmmm.2022.169625</t>
  </si>
  <si>
    <t>https://www.scopus.com/inward/record.uri?eid=2-s2.0-85133853516&amp;doi=10.1016%2fj.jmmm.2022.169625&amp;partnerID=40&amp;md5=e8f4ec26f7f747d7d29214a97b45fab8</t>
  </si>
  <si>
    <t>Magnetocaloric effect; Manganite; Phase transition; Specific heat; Spin reorientation</t>
  </si>
  <si>
    <t>Kumar A., Kumari K., Sharma M.K., Vij A., Kumar S., Huh S.-H., Koo B.H.</t>
  </si>
  <si>
    <t>Chemically inducing room temperature spin-crossover in double layered magnetic refrigerants Pr1.4+xSr1.6-xMn2O7 (0.0 ≤ x ≤ 0.5)</t>
  </si>
  <si>
    <t>10.1016/j.jmst.2022.01.035</t>
  </si>
  <si>
    <t>https://www.scopus.com/inward/record.uri?eid=2-s2.0-85128397332&amp;doi=10.1016%2fj.jmst.2022.01.035&amp;partnerID=40&amp;md5=7cc1c29c2f8007a1544582a1fb9c1b78</t>
  </si>
  <si>
    <t>Bilayer manganites; Magnetic refrigerant; Magnetocaloric effect; Relative cooling power; Ruddlesden-popper perovskite</t>
  </si>
  <si>
    <t>Kundu S., Pal A., Chauhan A., Patro K., Anand K., Rana S., Sathe V.G., Joshi A.G., Pal P., Sethupathi K., Nanda B.R.K., Khuntia P.</t>
  </si>
  <si>
    <t>Electronic structure and magnetic properties of 3d-4f double perovskite material</t>
  </si>
  <si>
    <t>10.1103/PhysRevMaterials.6.104401</t>
  </si>
  <si>
    <t>https://www.scopus.com/inward/record.uri?eid=2-s2.0-85140268573&amp;doi=10.1103%2fPhysRevMaterials.6.104401&amp;partnerID=40&amp;md5=cc21798152db32a328ae22b375b3aac6</t>
  </si>
  <si>
    <t>Phan T.L., Dang N.T., Manh T.V., Petrov D.N., Lee B.W., Kozlenko D.P., Yang H., Li C., Piao H.G., Yang D.S.</t>
  </si>
  <si>
    <t>Magnetocaloric effect in Y-doped La0.6Ca0.4MnO3 enhanced by Griffiths phase and re-entrance of first-order phase transition</t>
  </si>
  <si>
    <t>https://www.scopus.com/inward/record.uri?eid=2-s2.0-85135584047&amp;doi=10.1016%2fj.cap.2022.07.010&amp;partnerID=40&amp;md5=65b5a0367d63d245cccda99c57e00c7d</t>
  </si>
  <si>
    <t>Magnetic and magnetoocaloric behaviors; Magnetic order; Perovskite manganites</t>
  </si>
  <si>
    <t>Review, read later</t>
  </si>
  <si>
    <t>Kumar A., Meenakshi, Mahato R.N.</t>
  </si>
  <si>
    <t>Synthesis, structural and physical properties of ABO3 based hexagonal polytypes: A review and discussion</t>
  </si>
  <si>
    <t>10.1016/j.physb.2022.414125</t>
  </si>
  <si>
    <t>https://www.scopus.com/inward/record.uri?eid=2-s2.0-85133400278&amp;doi=10.1016%2fj.physb.2022.414125&amp;partnerID=40&amp;md5=bb5ef9a9baab8c9431448a5fc0d4c71a</t>
  </si>
  <si>
    <t>Hexagonal polytypes; Magneto-structural properties; Magnetocaloric effect; Magnetodielectric; Magnetoresistance</t>
  </si>
  <si>
    <t>As the material sufferes several phase transition, there is not only maximun entropy</t>
  </si>
  <si>
    <t>Patra K.P., Ravi S.</t>
  </si>
  <si>
    <t>Re-entrant Spin Glass and Magnetocaloric Effect in Frustrated Double Perovskite Ho2CoMnO6 Flat Nanorod</t>
  </si>
  <si>
    <t>10.1016/j.jmmm.2022.169537</t>
  </si>
  <si>
    <t>https://www.scopus.com/inward/record.uri?eid=2-s2.0-85131220154&amp;doi=10.1016%2fj.jmmm.2022.169537&amp;partnerID=40&amp;md5=98fd0734d0c5ae4e392eb8ec095bc2e5</t>
  </si>
  <si>
    <t>Double perovskite; First order magnetic phase transition; Flat nanorod; Hydrothermal; Magnetocaloric effect; Re-entrant spin glass</t>
  </si>
  <si>
    <t>Hussain I., Khan S.N., Khan M.N., Khadija, Fournier P., Koo B.H.</t>
  </si>
  <si>
    <t>Probing the effect of Pr doping on the magnetic and magnetocaloric properties of Ba2−xPrxFeMoO6 double perovskites</t>
  </si>
  <si>
    <t>10.1016/j.ssc.2022.114875</t>
  </si>
  <si>
    <t>https://www.scopus.com/inward/record.uri?eid=2-s2.0-85133161819&amp;doi=10.1016%2fj.ssc.2022.114875&amp;partnerID=40&amp;md5=62f8669106937bf8f123ef715371dc57</t>
  </si>
  <si>
    <t>Double perovskites; Magnetic entropy; Magnetic refrigeration; Magnetization; Relative cooling power</t>
  </si>
  <si>
    <t>Xie Z., Zou Z., Jiang X., Zhang W., He B., Han X., Mao Z.</t>
  </si>
  <si>
    <t>Structural, magnetic, and magnetocaloric properties of La0.7Sr0.2Nd0.1Mn1-xNixO3 (x= 0.05, 0.10, and 0.15): B-site doping</t>
  </si>
  <si>
    <t>10.1016/j.physb.2022.413985</t>
  </si>
  <si>
    <t>https://www.scopus.com/inward/record.uri?eid=2-s2.0-85130366442&amp;doi=10.1016%2fj.physb.2022.413985&amp;partnerID=40&amp;md5=65462f7753bc54cd7c43937fb01b8699</t>
  </si>
  <si>
    <t>Magnetic; Magnetic entropy change; Magnetocaloric; Perovskite manganites; RCP</t>
  </si>
  <si>
    <t>Swetha K., Bharadwaj S., Kumar N.P., Chelvane J.A., Lakshmi Y.K.</t>
  </si>
  <si>
    <t>Above room temperature magnetic entropy in non-stoichiometric manganese of La0.67Sr0.33MnO3 manganites</t>
  </si>
  <si>
    <t>https://www.scopus.com/inward/record.uri?eid=2-s2.0-85135380184&amp;doi=10.1007%2fs00339-022-05879-1&amp;partnerID=40&amp;md5=389b37a49e9e6477362c4818cd05ccb9</t>
  </si>
  <si>
    <t>Magnetic entropy change; Magnetic properties; Magnetocaloric effect; Manganites; X-ray photoelectron spectroscopy</t>
  </si>
  <si>
    <t>Not available in VPN neither Sci-hub</t>
  </si>
  <si>
    <t>Kalanda N., Demyanov S., Krupa M., Konoplyuk S.M.</t>
  </si>
  <si>
    <t>Magnetic, Magnetocaloric, and Electric Transport Properties of Sr2FeMoO6–δ Double Perovskites with Different Degrees of Superstructural Ordering</t>
  </si>
  <si>
    <t>10.1002/pssb.202200021</t>
  </si>
  <si>
    <t>https://www.scopus.com/inward/record.uri?eid=2-s2.0-85131811670&amp;doi=10.1002%2fpssb.202200021&amp;partnerID=40&amp;md5=8f6b1f56147ed9240db63d828a9e7f71</t>
  </si>
  <si>
    <t>double perovskites; magnetocaloric effect; magnetoresistance; strontium ferromolybdate; superstructural ordering</t>
  </si>
  <si>
    <t>This is for cryogenic tempertures</t>
  </si>
  <si>
    <t>Wang C.-X., Gao P., Zhang X.-Q., Wang J.-F., Ke Y.-J.</t>
  </si>
  <si>
    <t>Structural, Magnetic and Magnetocaloric Properties of DyCoO3 Nanoparticles</t>
  </si>
  <si>
    <t>10.1007/s10909-022-02727-7</t>
  </si>
  <si>
    <t>https://www.scopus.com/inward/record.uri?eid=2-s2.0-85129595491&amp;doi=10.1007%2fs10909-022-02727-7&amp;partnerID=40&amp;md5=bb1c6f1a2c81f1d121bb606083f6cd8b</t>
  </si>
  <si>
    <t>DyCoO3 nanoparticles; Magnetic entropy change; Magnetic refrigerants; Magnetocaloric effect</t>
  </si>
  <si>
    <t>Ok, pretty good analysis</t>
  </si>
  <si>
    <t>Bisht P., Nagpal V., Singh G., Mahato R.N.</t>
  </si>
  <si>
    <t>Observation of Griffith like phase and large magnetocaloric effect in nanocrystalline La0.7Ag0.2Bi0.1MnO3</t>
  </si>
  <si>
    <t>https://www.scopus.com/inward/record.uri?eid=2-s2.0-85134400502&amp;doi=10.1063%2f5.0095083&amp;partnerID=40&amp;md5=c889048cd33a8a043ff9bc0b46a87a8c</t>
  </si>
  <si>
    <t>Xie H., Zhang L., Mo Z., Fu Q., Gao X., Li Z., Liu Q., Shen J.</t>
  </si>
  <si>
    <t>Enhanced magnetocaloric effect from Zn substitution in perovskite Eu(Ti,Zn)O3 compounds</t>
  </si>
  <si>
    <t>https://www.scopus.com/inward/record.uri?eid=2-s2.0-85126885673&amp;doi=10.1016%2fj.jallcom.2022.164583&amp;partnerID=40&amp;md5=8fddf8a289be1bd51cb46c9983de1f90</t>
  </si>
  <si>
    <t>Cryogenic magnetic refrigeration; Eu(Ti,Zn)O3 perovskite; Ferromagnetic coupling; Magnetocaloric effect</t>
  </si>
  <si>
    <t>Ok, tehre is still data in the plots</t>
  </si>
  <si>
    <t>Tozri A., Kamel R., Mohamed W.S., Laifi J., Dhahri E., Hlil E.K.</t>
  </si>
  <si>
    <t>Critical exponents and magnetic entropy change across the continuous magnetic transition in (La, Pr)-Ba manganites</t>
  </si>
  <si>
    <t>10.1007/s00339-022-05719-2</t>
  </si>
  <si>
    <t>https://www.scopus.com/inward/record.uri?eid=2-s2.0-85131831683&amp;doi=10.1007%2fs00339-022-05719-2&amp;partnerID=40&amp;md5=40c506cd714aaed79667c54cdadbbffe</t>
  </si>
  <si>
    <t>3d-Heisenberg model; Critical exponents; Magneticaloric effect; Relative cooling power</t>
  </si>
  <si>
    <t>Ait Bouzid S., Essoumhi A., Rostas A.M., Kuncser A.C., Negrila C.C., Iacob N., Galatanu A., Popescu B., Sajieddine M., Galca A.C., Kuncser V.</t>
  </si>
  <si>
    <t>Enhanced magnetocaloric properties of La0.8K0.2-xPbxMnO3 nanoparticles by optimizing Pb doping concentrations</t>
  </si>
  <si>
    <t>10.1016/j.ceramint.2022.02.239</t>
  </si>
  <si>
    <t>https://www.scopus.com/inward/record.uri?eid=2-s2.0-85125634678&amp;doi=10.1016%2fj.ceramint.2022.02.239&amp;partnerID=40&amp;md5=07cbd04cda7f0c807caaa79b3ec64ed2</t>
  </si>
  <si>
    <t>EPR; Magnetic entropy change; Magnetocaloric effect; Perovskite</t>
  </si>
  <si>
    <t>Ok, have several models</t>
  </si>
  <si>
    <t>Brahimi A., Merad A.E., Ellouze M., Kanoun M.B.</t>
  </si>
  <si>
    <t>Theoretical study of the magnetic and magnetocaloric properties of La0.7Sr0.3Mn0.95Fe0.05O3 perovskite manganites at low and high applied magnetic fields: Landau theory and phenomenological models</t>
  </si>
  <si>
    <t>10.1007/s12034-022-02677-6</t>
  </si>
  <si>
    <t>https://www.scopus.com/inward/record.uri?eid=2-s2.0-85131193409&amp;doi=10.1007%2fs12034-022-02677-6&amp;partnerID=40&amp;md5=57797a3f49f01aba85fd65a72299e733</t>
  </si>
  <si>
    <t>Landau theory; magnetocaloric effect; Perovskite manganites; phenomenological models</t>
  </si>
  <si>
    <t>Ok, there is still data in the plots</t>
  </si>
  <si>
    <t>Tillaoui S., Ounacer M., Essoumhi A., Razouk A., Hlil E., Sahlaoui M., Sajieddine M.</t>
  </si>
  <si>
    <t>Effect of Cr Substitution on Magnetic and Magnetocaloric Properties for La0.62Nd0.05Ba0.33MnO3</t>
  </si>
  <si>
    <t>https://www.scopus.com/inward/record.uri?eid=2-s2.0-85129270113&amp;doi=10.1007%2fs10948-022-06237-1&amp;partnerID=40&amp;md5=b774f9fc6a36e9ad2a39e483f8c069d6</t>
  </si>
  <si>
    <t>Landau theory; Magnetocaloric effect; Perovskite; X-ray diffraction</t>
  </si>
  <si>
    <t>Alanazi M.M., Baazaoui M., Aouaini F.</t>
  </si>
  <si>
    <t>Magnetocaloric Effect and Critical Properties of La0.6(Sr0.1Ba0.9)0.4Mn1-xCrxO3 (x = 0, 0.05, and 0.1) Perovskite Oxide</t>
  </si>
  <si>
    <t>10.1007/s10948-022-06250-4</t>
  </si>
  <si>
    <t>https://www.scopus.com/inward/record.uri?eid=2-s2.0-85128193137&amp;doi=10.1007%2fs10948-022-06250-4&amp;partnerID=40&amp;md5=5b11d9ae042dee90f0573ff189bc1d93</t>
  </si>
  <si>
    <t>Critical properties; Effect of Cr doping; Magnetocaloric effect; Sol–gel</t>
  </si>
  <si>
    <t>Li C., Zhao J., Xing R., Yun H., Jin X.</t>
  </si>
  <si>
    <t>Critical field analysis and magnetic properties of perovskite manganese oxide La0.8Ca0.2Mn1-xNixO3(x = 0.0,0.1,0.2)</t>
  </si>
  <si>
    <t>10.1016/j.cjph.2021.11.040</t>
  </si>
  <si>
    <t>https://www.scopus.com/inward/record.uri?eid=2-s2.0-85126896811&amp;doi=10.1016%2fj.cjph.2021.11.040&amp;partnerID=40&amp;md5=f5c4da435a2b5ab751ad0120b442a79e</t>
  </si>
  <si>
    <t>Critical behavior; Doping; Magnetic entropy change; Perovskite manganese oxide; Refrigeration capacity</t>
  </si>
  <si>
    <t>Liu Z.Q., Li W.C., Xie D., Yao X.W., Chen J.Y., Chen C., Guo S.C., Wu G.L.</t>
  </si>
  <si>
    <t>Study of large rotating magnetocaloric effect in strongly anisotropic double perovskite Tb2CoMnO6</t>
  </si>
  <si>
    <t>10.1007/s12648-021-02162-6</t>
  </si>
  <si>
    <t>https://www.scopus.com/inward/record.uri?eid=2-s2.0-85110537635&amp;doi=10.1007%2fs12648-021-02162-6&amp;partnerID=40&amp;md5=c2ea3c4bfd3479f7e45fd570298a2946</t>
  </si>
  <si>
    <t>Double perovskite; Magnetic properties; Rotating magnetocaloric effect</t>
  </si>
  <si>
    <t>Jagadish Kumar G., Jose A., Jinu E.P., Saravanan T.T., Senthil Kumar E., Navaneethan M., Sreemoolanadhan H., Kamala Bharathi K.</t>
  </si>
  <si>
    <t>Observation of Griffiths phase, critical exponent analysis and high magnetocaloric effect near room temperature at low magnetic field in V-doped La0.7Sr0.3MnO3</t>
  </si>
  <si>
    <t>10.1088/1361-6463/ac4a99</t>
  </si>
  <si>
    <t>https://www.scopus.com/inward/record.uri?eid=2-s2.0-85126065964&amp;doi=10.1088%2f1361-6463%2fac4a99&amp;partnerID=40&amp;md5=c5f1c0285a71ae12667f347f34a641ce</t>
  </si>
  <si>
    <t>critical exponents; Curie temperature; Griffiths phase; magnetocaloric effect</t>
  </si>
  <si>
    <t>Coey J.M.D., Givord D., Fruchart D.</t>
  </si>
  <si>
    <t>Metallic Nitride and Carbide Perovskites: History and Prospects</t>
  </si>
  <si>
    <t>10.1149/2162-8777/ac6695</t>
  </si>
  <si>
    <t>https://www.scopus.com/inward/record.uri?eid=2-s2.0-85129993856&amp;doi=10.1149%2f2162-8777%2fac6695&amp;partnerID=40&amp;md5=5cea39615bfa38fe5d734090264b7fad</t>
  </si>
  <si>
    <t>Coşkun A.T., Kılıç Çetin S., Ekicibil A.</t>
  </si>
  <si>
    <t>The investigation of the effect of K doping on the structural, magnetic, and magnetocaloric properties of La1.4−xKxCa1.6Mn2O7 (0.0 ≤ x ≤ 0.4) double perovskite manganite</t>
  </si>
  <si>
    <t>10.1007/s10854-022-08078-z</t>
  </si>
  <si>
    <t>https://www.scopus.com/inward/record.uri?eid=2-s2.0-85127476904&amp;doi=10.1007%2fs10854-022-08078-z&amp;partnerID=40&amp;md5=0596fef3b20d605e0552237608a79054</t>
  </si>
  <si>
    <t>Arejdal M.</t>
  </si>
  <si>
    <t>Magnetic cooling and critical exponents at near room temperature: The SrCoO3 perovskite</t>
  </si>
  <si>
    <t>10.1016/j.cplett.2021.139269</t>
  </si>
  <si>
    <t>https://www.scopus.com/inward/record.uri?eid=2-s2.0-85125541454&amp;doi=10.1016%2fj.cplett.2021.139269&amp;partnerID=40&amp;md5=2a595eea875415057651d667e52b3e73</t>
  </si>
  <si>
    <t>Critical exponents; Magnetic refrigeration; Magnetocaloric effect; Spins Hamiltonians; SrCoO3 compound</t>
  </si>
  <si>
    <t>Hachmi A.E., Ouahbi S.E., Manoun B., Lassri H.</t>
  </si>
  <si>
    <t>Magnetic, Magnetocaloric Properties and Phenomenological Model of Perovskite Type: Sr3Fe2+xMo1−xO9−3x/2 (x = 0.45, 0.60, and 1.00)</t>
  </si>
  <si>
    <t>10.1007/s10948-022-06170-3</t>
  </si>
  <si>
    <t>https://www.scopus.com/inward/record.uri?eid=2-s2.0-85125473646&amp;doi=10.1007%2fs10948-022-06170-3&amp;partnerID=40&amp;md5=52576adef7007e831ba1f9ddf658914a</t>
  </si>
  <si>
    <t>Magnetic transition; Magnetocaloric effect; Perovskites Sr3Fe2+xMo1−xO9−3x/2; Phenomenological model</t>
  </si>
  <si>
    <t>Meng B., Fu Q.S., Li C.L., Chen X.H., Qiu Y., Yuan S.L.</t>
  </si>
  <si>
    <t>Negative magnetisation and magnetic exchange interactions in Fe3+ substituted Ca2NdCr2NbO9</t>
  </si>
  <si>
    <t>10.1016/j.ceramint.2022.01.187</t>
  </si>
  <si>
    <t>https://www.scopus.com/inward/record.uri?eid=2-s2.0-85123887333&amp;doi=10.1016%2fj.ceramint.2022.01.187&amp;partnerID=40&amp;md5=6df3dd2a1e918245259149c5d983943c</t>
  </si>
  <si>
    <t>Ferrimagnetism; Magnetic exchange interactions; Magnetic switching effect; Negative magnetisation</t>
  </si>
  <si>
    <t>Liu L., Zou Z., He B., Mao Z., Xie Z.</t>
  </si>
  <si>
    <t>Effect of Bi doping on the crystal structure, magnetic and magnetocaloric properties of La0.7-xBixSr0.15Ca0.15MnO3 (x = 0, 0.05, 0.10, 0.15) manganites</t>
  </si>
  <si>
    <t>https://www.scopus.com/inward/record.uri?eid=2-s2.0-85123007191&amp;doi=10.1016%2fj.jmmm.2021.169006&amp;partnerID=40&amp;md5=257c464b60de868747e28ee2a58e640f</t>
  </si>
  <si>
    <t>Curie temperature; La0.7-xBixSr0.15Ca0.15MnO3; Pechini sol–gel method; Relative cooling power</t>
  </si>
  <si>
    <t>Zhang Q., Bréard Y., Hardy V.</t>
  </si>
  <si>
    <t>Spin-Glass-like State and Reversible Room-Temperature Magnetocaloric Effect in Double Distorted Perovskites Nd(Cu3- xMnx)Mn4O12</t>
  </si>
  <si>
    <t>10.1021/acs.inorgchem.1c03895</t>
  </si>
  <si>
    <t>https://www.scopus.com/inward/record.uri?eid=2-s2.0-85128487824&amp;doi=10.1021%2facs.inorgchem.1c03895&amp;partnerID=40&amp;md5=cd149443acdeea57bd5ad940abc674bc</t>
  </si>
  <si>
    <t>Koskelo E.C., Liu C., Mukherjee P., Kelly N.D., Dutton S.E.</t>
  </si>
  <si>
    <t>Free-Spin Dominated Magnetocaloric Effect in Dense Gd3+Double Perovskites</t>
  </si>
  <si>
    <t>10.1021/acs.chemmater.2c00261</t>
  </si>
  <si>
    <t>https://www.scopus.com/inward/record.uri?eid=2-s2.0-85127895121&amp;doi=10.1021%2facs.chemmater.2c00261&amp;partnerID=40&amp;md5=d3832211a64c38d85f4a202241cec503</t>
  </si>
  <si>
    <t>Henchiri C., Omari L.H., Mnasri T., Benali A., Dhahri E., Valente M.A.</t>
  </si>
  <si>
    <t>Theoretical study of the magnetic properties and the magnetocaloric effect in lanthanum manganite lacunar compounds</t>
  </si>
  <si>
    <t>10.1016/j.jallcom.2022.164196</t>
  </si>
  <si>
    <t>https://www.scopus.com/inward/record.uri?eid=2-s2.0-85124581319&amp;doi=10.1016%2fj.jallcom.2022.164196&amp;partnerID=40&amp;md5=a9091ee405f58cd9ce45f1ae1c5266dc</t>
  </si>
  <si>
    <t>Computation/computing; Crystallographic structure; Ferromagnetic/antiferromagnetic; Lacunar perovskite compound; Magnetic properties; Magnetocaloric effect</t>
  </si>
  <si>
    <t>Stan M., Lach R., Krawczyk P.A., Salamon W., Haberko J., Nizioł J., Trenczek-Zając A., Gondek Ł., Kowalski B., Żywczak A.</t>
  </si>
  <si>
    <t>Reactive Sintering of Dysprosium-Iron Garnet via a Perovskite-Hematite Solid State Reaction and Physical Properties of the Material</t>
  </si>
  <si>
    <t>10.3390/ma15072356</t>
  </si>
  <si>
    <t>https://www.scopus.com/inward/record.uri?eid=2-s2.0-85127540363&amp;doi=10.3390%2fma15072356&amp;partnerID=40&amp;md5=b0df29b4da73c990490d150049c615ff</t>
  </si>
  <si>
    <t>dielectric properties; magnetic properties; rare-earth iron garnet; synthesis</t>
  </si>
  <si>
    <t>Ayaş A.O., Kandemir A., Çetin S.K., Akça G., Akyol M., Ekicibil A.</t>
  </si>
  <si>
    <t>Investigation of the effect of sintering temperature on structural, magnetic and magnetocaloric properties in PrCaMn2O6 double perovskite manganite system</t>
  </si>
  <si>
    <t>https://www.scopus.com/inward/record.uri?eid=2-s2.0-85125278531&amp;doi=10.1007%2fs10854-022-07843-4&amp;partnerID=40&amp;md5=3e4fa4a5ab01819072ba8a9185951866</t>
  </si>
  <si>
    <t>Islam M.A., Hossain A.K.M.A., Ahsan M.Z., Bally M.A.A., Ullah M.S., Hoque S.M., Khan F.A.</t>
  </si>
  <si>
    <t>Structural characteristics, cation distribution, and elastic properties of Cr3+ substituted stoichiometric and non-stoichiometric cobalt ferrites</t>
  </si>
  <si>
    <t>10.1039/d1ra09090a</t>
  </si>
  <si>
    <t>https://www.scopus.com/inward/record.uri?eid=2-s2.0-85127326457&amp;doi=10.1039%2fd1ra09090a&amp;partnerID=40&amp;md5=e74eab32d3787dd34333cdb6613a7012</t>
  </si>
  <si>
    <t>Ali A., Pasrija K., Sharma G., Kumar S., Singh Y.</t>
  </si>
  <si>
    <t>Rare-earth tuned magnetism and magnetocaloric effects in double perovskites R 2NiMnO6</t>
  </si>
  <si>
    <t>https://www.scopus.com/inward/record.uri?eid=2-s2.0-85122614207&amp;doi=10.1088%2f1361-648X%2fac3e9e&amp;partnerID=40&amp;md5=b6c7f6d69a1134ba43db113a9c25c2de</t>
  </si>
  <si>
    <t>classical Monte Carlo; double perovskites; magnetism; magnetocaloric</t>
  </si>
  <si>
    <t>Kumari P., Dar S.A., Sharma R., Srivastava V.</t>
  </si>
  <si>
    <t>Quantum mechanical calculations on mechanical and elastic properties of cubic SrCeO3 perovskite</t>
  </si>
  <si>
    <t>10.1140/epjp/s13360-022-02522-z</t>
  </si>
  <si>
    <t>https://www.scopus.com/inward/record.uri?eid=2-s2.0-85126180142&amp;doi=10.1140%2fepjp%2fs13360-022-02522-z&amp;partnerID=40&amp;md5=52564d685b0e367baf325d1bafaeee4d</t>
  </si>
  <si>
    <t>Ho T.A., Thang P.D., Thanh T.D., Putri W.B.K., Ho T.O., Yu S.C.</t>
  </si>
  <si>
    <t>Electronic Structure, Griffiths Phase, and Magnetocaloric Effect in LaLa0.7Ca0.3Mn1−xCuxO3 (x = 0.1) showing first- and second-order characters</t>
  </si>
  <si>
    <t>10.1007/s10948-021-06125-0</t>
  </si>
  <si>
    <t>https://www.scopus.com/inward/record.uri?eid=2-s2.0-85123693348&amp;doi=10.1007%2fs10948-021-06125-0&amp;partnerID=40&amp;md5=3c0241ea9f4fbd45aff4191a3b249307</t>
  </si>
  <si>
    <t>Magnetic phase transformation; Magnetic properties; Magnetocaloric effect; Perovskite manganites</t>
  </si>
  <si>
    <t>Kadim G., Masrour R., Jabar A.</t>
  </si>
  <si>
    <t>Magnetocaloric, electronic, magnetic, optical and thermoelectric properties in antiferromagnetic semiconductor GdCrO3: Monte Carlo simulation and density functional theory</t>
  </si>
  <si>
    <t>10.1016/j.jcrysgro.2021.126509</t>
  </si>
  <si>
    <t>https://www.scopus.com/inward/record.uri?eid=2-s2.0-85123166882&amp;doi=10.1016%2fj.jcrysgro.2021.126509&amp;partnerID=40&amp;md5=1fe5e10adb32056836c2fce6b4dc3f1a</t>
  </si>
  <si>
    <t>A1. DFT calculations; A1. Monte Carlo simulation; B2. Electronic properties; B2. GdCrO3 perovskite; B2. Optical properties; Thermoelectric properties B2. Magnetic and magnetocaloric properties</t>
  </si>
  <si>
    <t>Park G., Cho J., Kim J.-S., Kim Y., Jung J.H., Hur N., Oh I.-H., Kim K.-Y.</t>
  </si>
  <si>
    <t>Critical behavior of quasi-2D organic-inorganic halide perovskite (C6H5CH2CH2NH3)2CuCl4 single crystals</t>
  </si>
  <si>
    <t>10.1016/j.cap.2021.11.003</t>
  </si>
  <si>
    <t>https://www.scopus.com/inward/record.uri?eid=2-s2.0-85123086152&amp;doi=10.1016%2fj.cap.2021.11.003&amp;partnerID=40&amp;md5=deeabb4ebf690e56c2ccbd3121438d82</t>
  </si>
  <si>
    <t>2D organic-inorganic hybrids; Critical analysis; Magnetocaloric effect; Quasi-2D Heisenberg magnets; Spin crossover</t>
  </si>
  <si>
    <t>Feng X., Li J., Wu J.</t>
  </si>
  <si>
    <t>Magnetocaloric Effect of Ferrimagnetic Double Perovskite Ca 2 FeMoO 6</t>
  </si>
  <si>
    <t>10.1007/s10948-021-06133-0</t>
  </si>
  <si>
    <t>https://www.scopus.com/inward/record.uri?eid=2-s2.0-85123081415&amp;doi=10.1007%2fs10948-021-06133-0&amp;partnerID=40&amp;md5=f2716797e58ccef04985894246a1a2d5</t>
  </si>
  <si>
    <t>Ca2FeMoO6; Double perovskite; Ferrimagnet; Magnetocaloric effect</t>
  </si>
  <si>
    <t>Liedienov N.A., Wei Z., Kalita V.M., Pashchenko A.V., Li Q., Fesych I.V., Turchenko V.A., Hou C., Wei X., Liu B., Kozakov A.T., Levchenko G.G.</t>
  </si>
  <si>
    <t>Spin-dependent magnetism and superparamagnetic contribution to the magnetocaloric effect of non-stoichiometric manganite nanoparticles</t>
  </si>
  <si>
    <t>10.1016/j.apmt.2021.101340</t>
  </si>
  <si>
    <t>https://www.scopus.com/inward/record.uri?eid=2-s2.0-85122020987&amp;doi=10.1016%2fj.apmt.2021.101340&amp;partnerID=40&amp;md5=d6fa1f93254793246a10bed8dba0ac5b</t>
  </si>
  <si>
    <t>Entropy; Magnetism; Magnetocaloric effect; Nanoparticles; Point defects; Spin</t>
  </si>
  <si>
    <t>Zhang Y., Tian Y., Zhang Z., Jia Y., Zhang B., Jiang M., Wang J., Ren Z.</t>
  </si>
  <si>
    <t>Magnetic properties and giant cryogenic magnetocaloric effect in B-site ordered antiferromagnetic Gd2MgTiO6 double perovskite oxide</t>
  </si>
  <si>
    <t>10.1016/j.actamat.2022.117669</t>
  </si>
  <si>
    <t>https://www.scopus.com/inward/record.uri?eid=2-s2.0-85119908970&amp;doi=10.1016%2fj.actamat.2022.117669&amp;partnerID=40&amp;md5=e315594768f24a87dcbf453962f56ce5</t>
  </si>
  <si>
    <t>Magnetic phase transition; Magnetocaloric (MC) effect; Magnetocaloric performances; Rare earths based double perovskite oxides</t>
  </si>
  <si>
    <t>Ghorai S., Shtender V., Ström P., Skini R., Svedlindh P.</t>
  </si>
  <si>
    <t>Effect of small cation occupancy and anomalous Griffiths phase disorder in nonstoichiometric magnetic perovskites</t>
  </si>
  <si>
    <t>10.1016/j.jallcom.2021.162714</t>
  </si>
  <si>
    <t>https://www.scopus.com/inward/record.uri?eid=2-s2.0-85120311275&amp;doi=10.1016%2fj.jallcom.2021.162714&amp;partnerID=40&amp;md5=6fa101f5139cfd262a2c6deeaf6a8e20</t>
  </si>
  <si>
    <t>Griffiths phase; Magnetocaloric effect; Manganites; Nonstoichiometric perovskites; Rutherford backscattering spectrometry; X-ray photoelectron spectroscopy</t>
  </si>
  <si>
    <t>Yin Y., Shi F., Liu G.-Q., Tan X., Jiang J., Tiwari A., Li B.</t>
  </si>
  <si>
    <t>Spin-glass behavior and magnetocaloric properties of high-entropy perovskite oxides</t>
  </si>
  <si>
    <t>10.1063/5.0081688</t>
  </si>
  <si>
    <t>https://www.scopus.com/inward/record.uri?eid=2-s2.0-85125589892&amp;doi=10.1063%2f5.0081688&amp;partnerID=40&amp;md5=b912fd3fc01726e0523000a57cb987a1</t>
  </si>
  <si>
    <t>Kumar A., Kumari K., Minji S., Sharma M.K., Zhang Z., Huh S.-H., Koo B.H.</t>
  </si>
  <si>
    <t>Excellent cooling power in chemically compressed double layer Ruddlesden-Popper ceramics La1.4-xNdxSr1.6Mn2O7 (0.0 ≤ x ≤ 0.15)</t>
  </si>
  <si>
    <t>10.1016/j.ceramint.2021.10.249</t>
  </si>
  <si>
    <t>https://www.scopus.com/inward/record.uri?eid=2-s2.0-85118938938&amp;doi=10.1016%2fj.ceramint.2021.10.249&amp;partnerID=40&amp;md5=abb908c941988a35e88f92d9d9b70d94</t>
  </si>
  <si>
    <t>Magnetic entropy; Relative cooling power; Ruddlesden-Popper structure; Solid-state sintering; Spin-correlation</t>
  </si>
  <si>
    <t>Shinde K.P., Manawan M., Park S.-Y., Jo Y., Tien V.M., Pham Y., Yu S.-C., Kalanda N., Yarmolich M., Petrov A., Kim D.-H.</t>
  </si>
  <si>
    <t>Structural, magnetic and magnetocaloric properties of double perovskite Ho2MMnO6 (M = Fe, Co, and Ni)</t>
  </si>
  <si>
    <t>10.1016/j.jmmm.2021.168666</t>
  </si>
  <si>
    <t>https://www.scopus.com/inward/record.uri?eid=2-s2.0-85118508014&amp;doi=10.1016%2fj.jmmm.2021.168666&amp;partnerID=40&amp;md5=8e45edbbe1f89d3b64895c04fedbf216</t>
  </si>
  <si>
    <t>Curie temperature; Double perovskite; Magnetic phase transition; Magnetocaloric effect</t>
  </si>
  <si>
    <t>Hamad M.A., Alamri H.R.</t>
  </si>
  <si>
    <t>Investigations on Strong-Tuned Magnetocaloric Effect in La0.5Ca0.1Ag0.4MnO3</t>
  </si>
  <si>
    <t>10.3389/fmats.2022.832703</t>
  </si>
  <si>
    <t>https://www.scopus.com/inward/record.uri?eid=2-s2.0-85125102903&amp;doi=10.3389%2ffmats.2022.832703&amp;partnerID=40&amp;md5=36f5ade9a705ca36bdf4392bbce35011</t>
  </si>
  <si>
    <t>entropy change; magnetocaloric effect; perovskite; phase transition; phenomenological model</t>
  </si>
  <si>
    <t>Sterkhov E.V., Chtchelkatchev N.M., Mostovshchikova E.V., Ryltsev R.E., Uporov S.A., Pascut G.L., Fetisov A.V., Titova S.G.</t>
  </si>
  <si>
    <t>The origin of the structural transition in double-perovskite manganite PrBaMn2O6</t>
  </si>
  <si>
    <t>10.1016/j.jallcom.2021.162034</t>
  </si>
  <si>
    <t>https://www.scopus.com/inward/record.uri?eid=2-s2.0-85115970197&amp;doi=10.1016%2fj.jallcom.2021.162034&amp;partnerID=40&amp;md5=1acc8f876a7cfe2dd87cc5f836f3f544</t>
  </si>
  <si>
    <t>Crystal structure; Double-perovskite manganite; Dynamical mean-field theory; Electronic structure; Magnetic susceptibility; Metal-insulator transition</t>
  </si>
  <si>
    <t>Dhahri A., Laifi J., Gouadria S., Elhadi M., Dhahri E., Hlil E.K.</t>
  </si>
  <si>
    <t>Influence of Ni content on structural, magnetocaloric and electrical properties in manganite La0.6Ba0.2Sr0.2Mn1-: XNixO3(0 ≤ x ≤ 0.1) type perovskites</t>
  </si>
  <si>
    <t>https://www.scopus.com/inward/record.uri?eid=2-s2.0-85124398185&amp;doi=10.1039%2fd1ra07059b&amp;partnerID=40&amp;md5=c833e986779e92a4eb25581f04e25c1a</t>
  </si>
  <si>
    <t>Zhang H., Wang Y., Wang H., Huo D., Tan W.</t>
  </si>
  <si>
    <t>Room-temperature magnetoresistive and magnetocaloric effect in La1- xBa xMnO3compounds: Role of Griffiths phase with ferromagnetic metal cluster above Curie temperature</t>
  </si>
  <si>
    <t>10.1063/5.0078188</t>
  </si>
  <si>
    <t>https://www.scopus.com/inward/record.uri?eid=2-s2.0-85123484869&amp;doi=10.1063%2f5.0078188&amp;partnerID=40&amp;md5=522749d6591f4318bcb52e2f464bfe4d</t>
  </si>
  <si>
    <t>Dutta S., Vishnu S. K D., Som S., Chaurasiya R., Patel D.K., Moovendaran K., Lin C.-C., Chen C.-W., Sankar R.</t>
  </si>
  <si>
    <t>Segmented Highly Reversible Thermochromic Layered Perovskite [(CH2)2(NH3)2]CuCl4 Crystal Coupled with an Inverse Magnetocaloric Effect</t>
  </si>
  <si>
    <t>10.1021/acsaelm.1c01108</t>
  </si>
  <si>
    <t>https://www.scopus.com/inward/record.uri?eid=2-s2.0-85123926069&amp;doi=10.1021%2facsaelm.1c01108&amp;partnerID=40&amp;md5=03081b411ebd8d52ae7bfef0fa85590c</t>
  </si>
  <si>
    <t>2D perovskite; antiferromagnetism; magnetocaloric effect; single crystal; thermochromism</t>
  </si>
  <si>
    <t>organic-inorganic perovxkite</t>
  </si>
  <si>
    <t>Septiany L., Blake G.R.</t>
  </si>
  <si>
    <t>Magnetocaloric effect and critical behavior in arylamine-based copper chloride layered organic-inorganic perovskite</t>
  </si>
  <si>
    <t>10.1016/j.jmmm.2021.168598</t>
  </si>
  <si>
    <t>https://www.scopus.com/inward/record.uri?eid=2-s2.0-85116053488&amp;doi=10.1016%2fj.jmmm.2021.168598&amp;partnerID=40&amp;md5=3b6db94cbe751b0839b17ff868c4edd9</t>
  </si>
  <si>
    <t>2D ferromagnetism; Critical behavior; Layered perovskite; Magnetocaloric</t>
  </si>
  <si>
    <t>Double perovskite</t>
  </si>
  <si>
    <t>Li C., Zheng S., Qiu Y., Lei Q., Wang C., Lu Y., Yang Y., Yan H., Luo Y.</t>
  </si>
  <si>
    <t>Effect of Ti substitution on structural, magnetic and magnetocaloric properties in double perovskites Gd2NiMn1-xTixO6 (0 ≤ x ≤ 1)</t>
  </si>
  <si>
    <t>10.1016/j.ceramint.2022.10.091</t>
  </si>
  <si>
    <t>https://www.scopus.com/inward/record.uri?eid=2-s2.0-85140230991&amp;doi=10.1016%2fj.ceramint.2022.10.091&amp;partnerID=40&amp;md5=824e3489270d5abf88e4d81e29440220</t>
  </si>
  <si>
    <t>Double perovskite; Magnetic property; Magnetic refrigeration; Magnetocaloric effect</t>
  </si>
  <si>
    <t>Manh T.V., Pham Y., Phan T.L., Dang N.T., Tran N., Park H.R., Lee B.W., Yu S.C.</t>
  </si>
  <si>
    <t>Electronic Structure and Magnetocaloric Effect of Sr-Doped SmCoO3 Perovskites</t>
  </si>
  <si>
    <t>https://www.scopus.com/inward/record.uri?eid=2-s2.0-85140112463&amp;doi=10.1007%2fs11664-022-09943-7&amp;partnerID=40&amp;md5=9ecbdfb85f05df20af6cde1066fd605c</t>
  </si>
  <si>
    <t>electronic structure; Hole-doped cobaltite; magnetic and magnetocaloric behaviors</t>
  </si>
  <si>
    <t>Kılıç Çetin S., Akça G., Kaya D., Ayaş A.O., Ekicibil A.</t>
  </si>
  <si>
    <t>Synthesis and characterization of bifunctional Ru doped La-based perovskites for magnetic refrigeration and energy storage systems</t>
  </si>
  <si>
    <t>https://www.scopus.com/inward/record.uri?eid=2-s2.0-85139841341&amp;doi=10.1016%2fj.ijhydene.2022.09.180&amp;partnerID=40&amp;md5=8bb2aea0a9cc3598214f73d5894cbd6e</t>
  </si>
  <si>
    <t>Electrocatalysis; Magnetocaloric effect; Manganites; Oxygen reduction/evolution reactions; Perovskites</t>
  </si>
  <si>
    <t>Ho T.A., Thang P.D., Dang N.T., Putri W.B.K., Phan T.L., Yu S.C.</t>
  </si>
  <si>
    <t>Magnetic and Magnetocaloric Properties of SrRu1-xFexO3</t>
  </si>
  <si>
    <t>10.2320/matertrans.MT-M2022035</t>
  </si>
  <si>
    <t>https://www.scopus.com/inward/record.uri?eid=2-s2.0-85139484528&amp;doi=10.2320%2fmatertrans.MT-M2022035&amp;partnerID=40&amp;md5=d623ec12ce8cc6a5957a997c902b5205</t>
  </si>
  <si>
    <t>magnetic phase transformation; magnetic properties; magnetocaloric effect; perovskite manganites</t>
  </si>
  <si>
    <t>*</t>
  </si>
  <si>
    <t>Amalthi P., Judith Vijaya J., John Kennedy L., Mustafa A., Bououdina M., Shinde K.P., Kim D.H.</t>
  </si>
  <si>
    <t>Configuring Nd0.7Ca0.3Mn1-xNixO3 perovskite nanocomposites with magnetocaloric performance</t>
  </si>
  <si>
    <t>https://www.scopus.com/inward/record.uri?eid=2-s2.0-85138535200&amp;doi=10.1016%2fj.ceramint.2022.08.254&amp;partnerID=40&amp;md5=d4ddc5c76c64da399eb5f13d87f08152</t>
  </si>
  <si>
    <t>Curie temperature; Magnetocaloric effect; Nanocomposites; Neodymium manganites; Perovskite</t>
  </si>
  <si>
    <t>Cha J., Li F., Jon J.</t>
  </si>
  <si>
    <t>Investigation of magnetocaloric effect in La0.67Sr0.33Mn1-xZrxO3</t>
  </si>
  <si>
    <t>https://www.scopus.com/inward/record.uri?eid=2-s2.0-85134395098&amp;doi=10.1088%2f1742-6596%2f2300%2f1%2f012001&amp;partnerID=40&amp;md5=0f4b4bcf22fd43ca8849a250dc4d4917</t>
  </si>
  <si>
    <t>Conference Paper</t>
  </si>
  <si>
    <t>Cha J., Li F., Jon J., Kim J.</t>
  </si>
  <si>
    <t>Estimation of magnetocaloric effect by means of phenomenological model in La0.67Ca0.33-xSrxMnO3(x=0.035, 0.065) perovskite manganite</t>
  </si>
  <si>
    <t>10.1088/1742-6596/2285/1/012035</t>
  </si>
  <si>
    <t>https://www.scopus.com/inward/record.uri?eid=2-s2.0-85132570729&amp;doi=10.1088%2f1742-6596%2f2285%2f1%2f012035&amp;partnerID=40&amp;md5=3aec4ea3660f2c30986c3c9438cf9ca7</t>
  </si>
  <si>
    <t>Imaddin A.A.-O., Al-Mamari M.D., Sellmyer D.J.</t>
  </si>
  <si>
    <t>Tuning the giant Magnetocaloric Effect and refrigerant capacity in Gd1-xYxCrO3 (0.0 &amp;lt; x &amp;lt; 0.9) perovskites nanoparticles</t>
  </si>
  <si>
    <t>10.3934/matersci.2022018</t>
  </si>
  <si>
    <t>https://www.scopus.com/inward/record.uri?eid=2-s2.0-85129959387&amp;doi=10.3934%2fmatersci.2022018&amp;partnerID=40&amp;md5=3eb6c18567a7276e7122af3da61e8089</t>
  </si>
  <si>
    <t>Arrott plots; gadolinium-yttrium chromites; giant magnetocaloric effect; magnetic entropy; refrigerant capacity; relative cooling power</t>
  </si>
  <si>
    <t>MonteCarlo simulation</t>
  </si>
  <si>
    <t>Charif Alaoui Y., Tahiri N., El Bounagui O., Ez-Zahraouy H.</t>
  </si>
  <si>
    <t>Magnetic properties and large magnetocaloric effect in the perovskite Mn3GeC compound: Ab initio and Monte Carlo calculations</t>
  </si>
  <si>
    <t>10.1080/01411594.2021.1999950</t>
  </si>
  <si>
    <t>https://www.scopus.com/inward/record.uri?eid=2-s2.0-85119299436&amp;doi=10.1080%2f01411594.2021.1999950&amp;partnerID=40&amp;md5=acc34a80029da8423babeecf3fc9c263</t>
  </si>
  <si>
    <t>Ab initio calculations; magnetic properties; magnetocaloric effect; Monte Carlo simulations; Perovskite Mn3GeC</t>
  </si>
  <si>
    <t>Anand A., Manjuladevi M., Veena R.K., Veena V.S., Koshkid'ko Y.S., Sagar S.</t>
  </si>
  <si>
    <t>The influence of Ti doping at the Mn site on structural, magnetic, and magnetocaloric properties of Sm0.6Sr0.4MnO3</t>
  </si>
  <si>
    <t>https://www.scopus.com/inward/record.uri?eid=2-s2.0-85119078111&amp;doi=10.1016%2fj.jssc.2021.122712&amp;partnerID=40&amp;md5=bce8c82cde470f524b3f7d0b866c3bce</t>
  </si>
  <si>
    <t>Magnetic transition; Magnetocaloric effect; Perovskites; Solid state synthesis; X-ray diffraction</t>
  </si>
  <si>
    <t>Pęczkowski P., Łuszczek M., Szostak E., Muniraju N.K.C., Krztoń-Maziopa A., Gondek Ł.</t>
  </si>
  <si>
    <t>Superconductivity and appearance of negative magnetocaloric effect in Ba1–xKxBiO3 perovskites, doped by Y, La and Pr</t>
  </si>
  <si>
    <t>10.1016/j.actamat.2021.117437</t>
  </si>
  <si>
    <t>https://www.scopus.com/inward/record.uri?eid=2-s2.0-85119040356&amp;doi=10.1016%2fj.actamat.2021.117437&amp;partnerID=40&amp;md5=0ba69921ddcacb4f4813febae81a2ae3</t>
  </si>
  <si>
    <t>Copper-free oxide high-Tc superconductors; Density functional theory; Magnetic properties; Microstructure; Spectroscopic measurements</t>
  </si>
  <si>
    <t>Tokkaya A., Çetin S.K., Altan B., Coşkun A., Taşarkuyu E., Ekicibil A.</t>
  </si>
  <si>
    <t>Effect of Sintering Time on the Crystallisation, Morphology, Structure, Electric, Magnetic and Magnetocaloric Properties of La0.80Ag0.20MnO3</t>
  </si>
  <si>
    <t>https://www.scopus.com/inward/record.uri?eid=2-s2.0-85118331348&amp;doi=10.1007%2fs10948-021-06044-0&amp;partnerID=40&amp;md5=b2f45282c53fb1ff719f34c5c1c77126</t>
  </si>
  <si>
    <t>Magnetocaloric effect; Sol-gel; XRD refinement</t>
  </si>
  <si>
    <t>Madhogaria R.P., Bingham N.S., Das R., Phan M.-H., Srikanth H.</t>
  </si>
  <si>
    <t>Competing magnetic interactions and emergent phase diagrams in double perovskite Y2NixCo1−xMnO6</t>
  </si>
  <si>
    <t>10.1016/j.jallcom.2021.161624</t>
  </si>
  <si>
    <t>https://www.scopus.com/inward/record.uri?eid=2-s2.0-85113603731&amp;doi=10.1016%2fj.jallcom.2021.161624&amp;partnerID=40&amp;md5=9ffeb065f49e694d50f440cab1e6c53e</t>
  </si>
  <si>
    <t>Collective magnetism; Double perovskites; Magnetic phase diagram; Magnetocaloric effect</t>
  </si>
  <si>
    <t>Jeddi M., Massoudi J., Gharsallah H., Ahmed S.I., Dhahri E., Hlil E.K.</t>
  </si>
  <si>
    <t>Landau mean-field analysis of magnetic entropy change and spontaneous magnetization estimation in Nd0.6Sr0.3K0.1MnO3 perovskite</t>
  </si>
  <si>
    <t>https://www.scopus.com/inward/record.uri?eid=2-s2.0-85118749178&amp;doi=10.1007%2fs00339-021-05033-3&amp;partnerID=40&amp;md5=4f7b80b960ebf12501cc6f4280e251a2</t>
  </si>
  <si>
    <t>Critical exponents; Landau theory; Magnetic entropy change; Spontaneous magnetization; Universal curve</t>
  </si>
  <si>
    <t>Shinde K.P., Lee E.J., Manawan M., Lee A., Park S.-Y., Jo Y., Ku K., Kim J.M., Park J.S.</t>
  </si>
  <si>
    <t>Structural, magnetic, and magnetocaloric properties of R2NiMnO6 (R = Eu, Gd, Tb)</t>
  </si>
  <si>
    <t>10.1038/s41598-021-99755-2</t>
  </si>
  <si>
    <t>https://www.scopus.com/inward/record.uri?eid=2-s2.0-85116868949&amp;doi=10.1038%2fs41598-021-99755-2&amp;partnerID=40&amp;md5=d5522770fee30f991bcd72859aeea569</t>
  </si>
  <si>
    <t>Gaur A., Meenakshi, Nagpal V., Bisht P., Mahato R.N.</t>
  </si>
  <si>
    <t>Effect of Bi-doping on structural, magneto-caloric and magneto-resistive properties of La0.67- xBixCa0.33MnO3 perovskites</t>
  </si>
  <si>
    <t>https://www.scopus.com/inward/record.uri?eid=2-s2.0-85114387083&amp;doi=10.1016%2fj.ssc.2021.114504&amp;partnerID=40&amp;md5=7fe9504076d8d134aaeadf888faab5f7</t>
  </si>
  <si>
    <t>Magnetic materials; Magnetocaloric effect; Nanocrystalline; Sol-gel</t>
  </si>
  <si>
    <t>Li Y., Lv Q., Feng S., Ur Rehman K.M., Kan X., Liu X.</t>
  </si>
  <si>
    <t>A comparative investigation of B-site ordering and structure, magnetic, magnetocaloric effect, critical behavior in double perovskite Nd2BMnO6 (B = Co and Ni)</t>
  </si>
  <si>
    <t>10.1016/j.ceramint.2021.08.155</t>
  </si>
  <si>
    <t>https://www.scopus.com/inward/record.uri?eid=2-s2.0-85112791171&amp;doi=10.1016%2fj.ceramint.2021.08.155&amp;partnerID=40&amp;md5=ee2b1bf7930394c0faccb5bb4818ac03</t>
  </si>
  <si>
    <t>Critical behavior; Double perovskite; Magnetocaloric effect; Spin-glass</t>
  </si>
  <si>
    <t>Phan T.L., Manh T.V., Park H.R., Lee B.W., Yu S.C., Yang H., Li C., Piao H.-G., Zhang Y.D., Manh D.H., Dang N.T.</t>
  </si>
  <si>
    <t>Magnetocaloric effect in Ba-doped LaCoO3 cobaltites showing second-order phase transitions</t>
  </si>
  <si>
    <t>https://www.scopus.com/inward/record.uri?eid=2-s2.0-85112752215&amp;doi=10.1016%2fj.jmmm.2021.168378&amp;partnerID=40&amp;md5=2837d298bc1e1f387a598c4f3abe6769</t>
  </si>
  <si>
    <t>Magnetic order; Magnetocaloric effect; Perovskite-type cobaltites</t>
  </si>
  <si>
    <t>Kosugi Y., Goto M., Tan Z., Kan D., Isobe M., Yoshii K., Mizumaki M., Fujita A., Takagi H., Shimakawa Y.</t>
  </si>
  <si>
    <t>Giant multiple caloric effects in charge transition ferrimagnet</t>
  </si>
  <si>
    <t>10.1038/s41598-021-91888-8</t>
  </si>
  <si>
    <t>https://www.scopus.com/inward/record.uri?eid=2-s2.0-85108258652&amp;doi=10.1038%2fs41598-021-91888-8&amp;partnerID=40&amp;md5=54128ed60f29e73616cdcc09198735e7</t>
  </si>
  <si>
    <t>Torres W.S., Checca N.R., Garcia F., Mello A., Rossi A.L., Nascimento A.C.B., Santos R.D., Rocco D.L.</t>
  </si>
  <si>
    <t>Room temperature magnetic transition in nanoparticles films of Pr0.5Sr0.5MnO3 produced by pulsed laser deposition</t>
  </si>
  <si>
    <t>10.1016/j.matchemphys.2021.125067</t>
  </si>
  <si>
    <t>https://www.scopus.com/inward/record.uri?eid=2-s2.0-85111755426&amp;doi=10.1016%2fj.matchemphys.2021.125067&amp;partnerID=40&amp;md5=71e8d6975f1d8dcb283ddaa9ded71989</t>
  </si>
  <si>
    <t>Nanoparticles; Perovskite; PLD; Pr0.5Sr0.5MnO3; Pr2O3; PSMO; Pulsed laser deposition</t>
  </si>
  <si>
    <t>Souifi K., Nasri M., Charguia R., Hcini S., Alzahrani B., Bouazizi M.L., Dhahri E., Hlil E.K., Khelifi J.</t>
  </si>
  <si>
    <t>Study of critical magnetic behavior around the ferromagnetic–paramagnetic phase transition of the half-doped perovskite Nd0.5Ba0.5CoO3</t>
  </si>
  <si>
    <t>10.1007/s00339-021-04987-8</t>
  </si>
  <si>
    <t>https://www.scopus.com/inward/record.uri?eid=2-s2.0-85117599311&amp;doi=10.1007%2fs00339-021-04987-8&amp;partnerID=40&amp;md5=ad601ebd1135c243760083c7f31fe393</t>
  </si>
  <si>
    <t>Critical behavior; Magnetocaloric effect; Perovskite; Sol–gel; Spontaneous magnetization</t>
  </si>
  <si>
    <t>Shinde K.P., Lee E.J., Manawan M., Lee A.H., Park S.-Y., Jo Y., Koo B.K., Park J.S.</t>
  </si>
  <si>
    <t>Study of structural, magnetic, and magnetocaloric properties of Ho1−xCaxMnO3</t>
  </si>
  <si>
    <t>10.1007/s00339-021-04991-y</t>
  </si>
  <si>
    <t>https://www.scopus.com/inward/record.uri?eid=2-s2.0-85117284145&amp;doi=10.1007%2fs00339-021-04991-y&amp;partnerID=40&amp;md5=8a3f3fd0a2415f29aadf755620e05a37</t>
  </si>
  <si>
    <t>Magnetic properties; Magnetocaloric effect; Perovskite manganite; Phase transition</t>
  </si>
  <si>
    <t>Ait Bouzid S., Sajieddine M., Mounkachi O., Kebir Hlil E., Mansori M., Essoumhi A.</t>
  </si>
  <si>
    <t>Influence of iron substitution on the ferromagnetic ordering and magnetic entropy variation in La1-xNaxMn1-yFeyO3 (x = 0.1, 0.2 and y = 0, 0.1)</t>
  </si>
  <si>
    <t>10.1016/j.jmmm.2021.168194</t>
  </si>
  <si>
    <t>https://www.scopus.com/inward/record.uri?eid=2-s2.0-85108113940&amp;doi=10.1016%2fj.jmmm.2021.168194&amp;partnerID=40&amp;md5=dbd41811fd8e6cf24e5a2bdf4df9c085</t>
  </si>
  <si>
    <t>Flash combustion; Magnetic entropy change; Magnetocaloric effect; Mössbauer spectrometry; Perovskite</t>
  </si>
  <si>
    <t>Kikugawa N., Sokolov D.A., Sow C., Maeno Y., Mackenzie A.P.</t>
  </si>
  <si>
    <t>Magnetoentropic signatures of the textured metamagnetic phase of an antiferromagnetic polar metal: Ca3Ru2O7</t>
  </si>
  <si>
    <t>10.7566/JPSJ.90.103704</t>
  </si>
  <si>
    <t>https://www.scopus.com/inward/record.uri?eid=2-s2.0-85117530917&amp;doi=10.7566%2fJPSJ.90.103704&amp;partnerID=40&amp;md5=aa57d2f13d556938eab6e716f04fda22</t>
  </si>
  <si>
    <t>Chen H., Li C., Zhao J., Lu Y., Cao F., Wang W., Zheng L., Jin X.</t>
  </si>
  <si>
    <t>Critical Field Analysis and Magnetocaloric Effect of A-Site Double-Doped Manganese Oxide La0.9EuSr0.1MnO3</t>
  </si>
  <si>
    <t>10.1007/s10948-021-05945-4</t>
  </si>
  <si>
    <t>https://www.scopus.com/inward/record.uri?eid=2-s2.0-85115078128&amp;doi=10.1007%2fs10948-021-05945-4&amp;partnerID=40&amp;md5=c19643149a55870a7ae9206ca16f51a4</t>
  </si>
  <si>
    <t>Critical behavior; Doping; Magnetic entropy change; Perovskite manganese oxide; Preformed cluster; Refrigeration capacity</t>
  </si>
  <si>
    <t>Tahiri N., Dahbi S., Dani I., El Bounagui O., Ez-Zahraouy H.</t>
  </si>
  <si>
    <t>Magnetic, magnetocaloric and thermoelectric investigations of perovskite LaFeO3 compound: First principles and Monte Carlo calculations</t>
  </si>
  <si>
    <t>10.1016/j.comptc.2021.113421</t>
  </si>
  <si>
    <t>https://www.scopus.com/inward/record.uri?eid=2-s2.0-85113624864&amp;doi=10.1016%2fj.comptc.2021.113421&amp;partnerID=40&amp;md5=a28c82174aa6402d5f709db982e9c9e8</t>
  </si>
  <si>
    <t>First-principles calculations; Magnetocaloric properties; Monte Carlo simulations; Neel temperature; Perovskite LaFeO3 compound; Thermoelectric properties</t>
  </si>
  <si>
    <t>Amraoui S., Amhoud O., Zaim A., Kerouad M.</t>
  </si>
  <si>
    <t>Magnetic energy product and magnetocaloric effect in Fe3AlN anti-perovskite nitride material</t>
  </si>
  <si>
    <t>10.1016/j.ssc.2021.114451</t>
  </si>
  <si>
    <t>https://www.scopus.com/inward/record.uri?eid=2-s2.0-85110546725&amp;doi=10.1016%2fj.ssc.2021.114451&amp;partnerID=40&amp;md5=3d5a56d660863f63bdc0cc08b90dba3b</t>
  </si>
  <si>
    <t>Anti-perovskite materials; DFT; Hysteresis loops; Magnetic refrigeration; Monte Carlo</t>
  </si>
  <si>
    <t>Al-Yahmadi I.Z., Gismelseed A.M., Al Ma'Mari F., Al-Rawas A.D., Al-Harthi S.H., Yousif A.Y., Widatallah H.M., Elzain M.E., Myint M.T.Z.</t>
  </si>
  <si>
    <t>Structural, magnetic and magnetocaloric effect studies of Nd0.6Sr0.4AxMn1-xO3 (A=Co, Ni, Zn) perovskite manganites</t>
  </si>
  <si>
    <t>https://www.scopus.com/inward/record.uri?eid=2-s2.0-85104915851&amp;doi=10.1016%2fj.jallcom.2021.159977&amp;partnerID=40&amp;md5=992d6daab9cb05164f6a2381c519588e</t>
  </si>
  <si>
    <t>Magnetocaloric effect; Manganite; Mn4+/Mn3+ ratio; RCP; XRD</t>
  </si>
  <si>
    <t>Abdouli K., Cherif W., Valent M.A., Graça M.P.F., Ktari L., Messaoudi O., Elgharbi S., Elsofany W.I.</t>
  </si>
  <si>
    <t>Magnetocaloric effect of polycrystalline La0.5Sm0.2Sr0.3Mn1-xCrxO3 (0 ≤ x ≤ 0.20) compound prepared by glycine-nitrate process</t>
  </si>
  <si>
    <t>https://www.scopus.com/inward/record.uri?eid=2-s2.0-85111820761&amp;doi=10.1007%2fs10854-021-06680-1&amp;partnerID=40&amp;md5=f5d142d63598769afc23791efd7d7fa5</t>
  </si>
  <si>
    <t>Laajimi K., Ayadi F., Kchaw M., Fourati I., Khlifi M., Gazzah M.H., Dhahri J., Juraszek J.</t>
  </si>
  <si>
    <t>A new range of specific perovskite-type materials with structural, magnetic and magnetocaloric properties: La0.67Ca0.33-xSrxMn0.98Fe0.02O3 (0.15 ≤ x ≤ 0.3)</t>
  </si>
  <si>
    <t>https://www.scopus.com/inward/record.uri?eid=2-s2.0-85110300671&amp;doi=10.1016%2fj.solidstatesciences.2021.106683&amp;partnerID=40&amp;md5=7bd2926b1412d1ab29860858391e400d</t>
  </si>
  <si>
    <t>Magnetic entropy; Magnetic measurements; Magnetocalorics; Manganites</t>
  </si>
  <si>
    <t>Xu P., Ma Z., Wang P., Wang H., Li L.</t>
  </si>
  <si>
    <t>Excellent cryogenic magnetocaloric performances in ferromagnetic Sr2GdNbO6 double perovskite compound</t>
  </si>
  <si>
    <t>10.1016/j.mtphys.2021.100470</t>
  </si>
  <si>
    <t>https://www.scopus.com/inward/record.uri?eid=2-s2.0-85109431705&amp;doi=10.1016%2fj.mtphys.2021.100470&amp;partnerID=40&amp;md5=20834f1617a365b6c98ad3c67c362bed</t>
  </si>
  <si>
    <t>Double perovskite (DP) compound; Magnetic properties; Magnetocaloric effect (MCE); Magnetocaloric performances; Rare earth</t>
  </si>
  <si>
    <t>Wei Z., Liedienov N.A., Li Q., Pashchenko A.V., Xu W., Turchenko V.A., Yuan M., Fesych I.V., Levchenko G.G.</t>
  </si>
  <si>
    <t>Influence of post-annealing, defect chemistry and high pressure on the magnetocaloric effect of non-stoichiometric La0.8-xK0.2Mn1+xO3 compounds</t>
  </si>
  <si>
    <t>10.1016/j.ceramint.2021.05.174</t>
  </si>
  <si>
    <t>https://www.scopus.com/inward/record.uri?eid=2-s2.0-85106980680&amp;doi=10.1016%2fj.ceramint.2021.05.174&amp;partnerID=40&amp;md5=79d2cfe8ade72600911f8490552110df</t>
  </si>
  <si>
    <t>Curie temperature; Defect chemistry; High pressure; Magnetocaloric effect; Manganite; Post-annealing</t>
  </si>
  <si>
    <t>Zhang P., Piao H.-G., Zhang Y.-D., Huang J.-H.</t>
  </si>
  <si>
    <t>Research progress of critical behaviors and magnetocaloric effects of perovskite manganites [钙钛矿锰氧化物的磁相变临界行为及磁热效应研究进展]</t>
  </si>
  <si>
    <t>10.7498/aps.70.20210097</t>
  </si>
  <si>
    <t>https://www.scopus.com/inward/record.uri?eid=2-s2.0-85113326618&amp;doi=10.7498%2faps.70.20210097&amp;partnerID=40&amp;md5=8862952a36866c38c35b54a800320a8d</t>
  </si>
  <si>
    <t>Critical behavior; Magnetocaloric effect; Perovskite manganites</t>
  </si>
  <si>
    <t>Ben X., Gao T., Zhai H., Zheng X.</t>
  </si>
  <si>
    <t>Research Progress on Magnetization Jump Effect of Perovskite RFeO3 Crystals [钙钛矿结构RFeO3晶体的磁化跃迁效应研究进展]</t>
  </si>
  <si>
    <t>https://www.scopus.com/inward/record.uri?eid=2-s2.0-85115315505&amp;partnerID=40&amp;md5=372b7f93c309b8bb144687821a44f28d</t>
  </si>
  <si>
    <t>Earth orthoferrite; Magnetization jump; Magnetocrystalline anisotropy; Spin reorientation</t>
  </si>
  <si>
    <t>Omri A., Dhahri E., Hlil E.K.</t>
  </si>
  <si>
    <t>Effect of Non-magnetic Ti4+ Ion Doping at Mn-site on Magnetocaloric Properties and Critical Behavior in AMn1-xTixO3 (0 ≤ x ≤ 0.2) Compounds</t>
  </si>
  <si>
    <t>10.1007/s10909-021-02571-1</t>
  </si>
  <si>
    <t>https://www.scopus.com/inward/record.uri?eid=2-s2.0-85106721762&amp;doi=10.1007%2fs10909-021-02571-1&amp;partnerID=40&amp;md5=18976b7863ab8bdcede09bfdc5e8a45c</t>
  </si>
  <si>
    <t>Critical exponents; Magnetic entropy change; Perovskite</t>
  </si>
  <si>
    <t>Guedri A., Omri A., Mnefgui S., Dhahri A.</t>
  </si>
  <si>
    <t>Influence of Non-magnetic Ti4+ Doped on Critical Behavior of La0.55Pr0.1Sr0.35Mn1 − xTixO3 (x = 0.00, 0.05) Manganites</t>
  </si>
  <si>
    <t>10.1007/s10948-021-05897-9</t>
  </si>
  <si>
    <t>https://www.scopus.com/inward/record.uri?eid=2-s2.0-85105560662&amp;doi=10.1007%2fs10948-021-05897-9&amp;partnerID=40&amp;md5=d17c3d5c94e8c259bc5d84595573f473</t>
  </si>
  <si>
    <t>Critical behavior; Manganites; Perovskite; Second-order phase transition</t>
  </si>
  <si>
    <t>Kadim G., Masrour R., Jabar A., Hlil E.K.</t>
  </si>
  <si>
    <t>Room-temperature large magnetocaloric, electronic and magnetic properties in La0.75Sr0.25MnO3 manganite: Ab initio calculations and Monte Carlo simulations</t>
  </si>
  <si>
    <t>https://www.scopus.com/inward/record.uri?eid=2-s2.0-85103676645&amp;doi=10.1016%2fj.physa.2021.125936&amp;partnerID=40&amp;md5=ea97b1b103670b031e674c14326d419d</t>
  </si>
  <si>
    <t>Ab initio; La0.75Sr0.25MnO3 perovskite; Magnetocaloric effect; Monte Carlo; Simulation</t>
  </si>
  <si>
    <t>Zhang Y., Zhang B., Li S., Zhu J., Wu B., Wang J., Ren Z.</t>
  </si>
  <si>
    <t>Cryogenic magnetic properties and magnetocaloric effects (MCE) in B-site disordered RE2CuMnO6 (RE = Gd, Dy, Ho and Er) double perovskites (DP) compounds</t>
  </si>
  <si>
    <t>10.1016/j.ceramint.2021.03.139</t>
  </si>
  <si>
    <t>https://www.scopus.com/inward/record.uri?eid=2-s2.0-85103313677&amp;doi=10.1016%2fj.ceramint.2021.03.139&amp;partnerID=40&amp;md5=d2b11a53d095e9bf9c10609c6b84e004</t>
  </si>
  <si>
    <t>B-site disordered perovskite; Cryogenic magnetic properties; Magnetocaloric performance; RE2CuMnO6 (RE = Gd, Dy, Ho and Er)</t>
  </si>
  <si>
    <t>Su L., Zhang X.-Q., Dong Q.-Y., Yang H.-T., Li S.-H., Cheng Z.-H.</t>
  </si>
  <si>
    <t>Evolution of structural, magnetic and magnetocaloric effect in TmFe1-xMnxO3 (x≤0.3)</t>
  </si>
  <si>
    <t>10.1016/j.ceramint.2021.03.148</t>
  </si>
  <si>
    <t>https://www.scopus.com/inward/record.uri?eid=2-s2.0-85103024490&amp;doi=10.1016%2fj.ceramint.2021.03.148&amp;partnerID=40&amp;md5=d385a270ed3b344a03be1e9fc15a8742</t>
  </si>
  <si>
    <t>Magnetic properties; Magnetocaloric effect; Perovskites</t>
  </si>
  <si>
    <t>Ghorai S., Ivanov S.A., Skini R., Ström P., Svedlindh P.</t>
  </si>
  <si>
    <t>Effect of reduced local lattice disorder on the magnetic properties of B-site substituted La0.8Sr0.2MnO3</t>
  </si>
  <si>
    <t>10.1016/j.jmmm.2021.167893</t>
  </si>
  <si>
    <t>https://www.scopus.com/inward/record.uri?eid=2-s2.0-85102974387&amp;doi=10.1016%2fj.jmmm.2021.167893&amp;partnerID=40&amp;md5=ac383ff9e9008de89c9f3243e9e1639a</t>
  </si>
  <si>
    <t>Dimerons; Griffiths phase; Jahn-Teller effect; Magnetocaloric effect; Spin cluster state</t>
  </si>
  <si>
    <t>Noumi M., Marouani Y., Dhahri R., Dhahri E., Hlil E.K., Costa B.F.O.</t>
  </si>
  <si>
    <t>Theoretical and experimental studies of the magnetocaloric effect on lacunar compounds</t>
  </si>
  <si>
    <t>10.1016/j.jallcom.2020.157541</t>
  </si>
  <si>
    <t>https://www.scopus.com/inward/record.uri?eid=2-s2.0-85100609904&amp;doi=10.1016%2fj.jallcom.2020.157541&amp;partnerID=40&amp;md5=0484e19648d1a3adc37147e0b21eff35</t>
  </si>
  <si>
    <t>Hamad theory; Lacunar perovskite; Landau theory; Magnetic entropy; Refrigeration capacity (RCP); Second order transition</t>
  </si>
  <si>
    <t>Yang Z., Ge J.-Y., Ruan S., Cui H., Zeng Y.-J.</t>
  </si>
  <si>
    <t>Cryogenic magnetocaloric effect in distorted double-perovskite Gd2ZnTiO6</t>
  </si>
  <si>
    <t>10.1039/d1tc01789f</t>
  </si>
  <si>
    <t>https://www.scopus.com/inward/record.uri?eid=2-s2.0-85107399359&amp;doi=10.1039%2fd1tc01789f&amp;partnerID=40&amp;md5=9bb8afab19260a860698bf325fbd1e82</t>
  </si>
  <si>
    <t>Souifi K., Nasri M., Hcini S., Alzahrani B., Bouazizi M.L., Dhahri E., Hlil E.K., Khelifi J.</t>
  </si>
  <si>
    <t>Synthesis, structural and magnetic behavior and theoretical approach to study the magnetic and magnetocaloric properties of the half-doped perovskite Nd0.5Ba0.5CoO3</t>
  </si>
  <si>
    <t>https://www.scopus.com/inward/record.uri?eid=2-s2.0-85107286304&amp;doi=10.1007%2fs10854-021-06079-y&amp;partnerID=40&amp;md5=b300d6d58f47ee79f2a6473b2dca85f3</t>
  </si>
  <si>
    <t>Magneto-caloric effect in Pb2CoUO6 with the second-order phase transition</t>
  </si>
  <si>
    <t>10.1007/s12034-021-02445-y</t>
  </si>
  <si>
    <t>https://www.scopus.com/inward/record.uri?eid=2-s2.0-85106947398&amp;doi=10.1007%2fs12034-021-02445-y&amp;partnerID=40&amp;md5=5f28e9959f3223ad3f283a326461e75f</t>
  </si>
  <si>
    <t>magnetic refrigeration; magnetization–demagnetization; Magneto-caloric effect; Pb2CoUO6 double perovskite; spins Hamiltonians</t>
  </si>
  <si>
    <t>ok, they use several models</t>
  </si>
  <si>
    <t>Guedri A., Mnefgui S., Hcini S., Hlil E.K., Dhahri A.</t>
  </si>
  <si>
    <t>B-site substitution impact on structural and magnetocaloric behavior of La0.55Pr0.1Sr0.35Mn1-xTixO3 manganites</t>
  </si>
  <si>
    <t>https://www.scopus.com/inward/record.uri?eid=2-s2.0-85100820857&amp;doi=10.1016%2fj.jssc.2021.122046&amp;partnerID=40&amp;md5=8e7eb7f555d5639b95ef9eda79b87cb6</t>
  </si>
  <si>
    <t>Landau theory; Magnetocaloric effect; Manganites; Phase transition</t>
  </si>
  <si>
    <t>De Zhang Y., Manh T.V., Phan T.L., Park H.-R., Yu S.-C.</t>
  </si>
  <si>
    <t>Assessment of the magnetocaloric effect upon the magnetic entropy change</t>
  </si>
  <si>
    <t>10.3938/NPSM.71.316</t>
  </si>
  <si>
    <t>https://www.scopus.com/inward/record.uri?eid=2-s2.0-85105936944&amp;doi=10.3938%2fNPSM.71.316&amp;partnerID=40&amp;md5=cd11464f82aa933f2e89569ac047ad91</t>
  </si>
  <si>
    <t>Analysis techniques; Magnetic entropy; Magnetocaloric effect</t>
  </si>
  <si>
    <t>El Boukili A., Mounkachi O., Hamedoun M., Lachkar P., Hlil E.K., Benyoussef A., Balli M., Ez-Zahraouy H.</t>
  </si>
  <si>
    <t>A study of structural, magnetic and magnetocaloric properties of (1−x)La0.6Ca0.4MnO3/xMn2O3 composite materials</t>
  </si>
  <si>
    <t>10.1016/j.jallcom.2020.158392</t>
  </si>
  <si>
    <t>https://www.scopus.com/inward/record.uri?eid=2-s2.0-85098067056&amp;doi=10.1016%2fj.jallcom.2020.158392&amp;partnerID=40&amp;md5=3cdbf45e140f5d5344a82aa3cc025c23</t>
  </si>
  <si>
    <t>Composites; Magnetic properties; Magnetocaloric effect; Refrigeration applications</t>
  </si>
  <si>
    <t>Elouafi A., Ounza Y., Omari L.H., Oubla M., Lassri M., Sajieddine M., Lassri H.</t>
  </si>
  <si>
    <t>Spin-glass-like behavior and magnetocaloric properties in LaBiCaMn2O7 layered perovskite</t>
  </si>
  <si>
    <t>10.1007/s00339-021-04358-3</t>
  </si>
  <si>
    <t>https://www.scopus.com/inward/record.uri?eid=2-s2.0-85102080651&amp;doi=10.1007%2fs00339-021-04358-3&amp;partnerID=40&amp;md5=68414813d18f52ab598676c535f1e407</t>
  </si>
  <si>
    <t>Blocking temperature; Magnetic properties; Magnetocaloric effect; Ruddlesden-popper phase; Spin-glass transition</t>
  </si>
  <si>
    <t>Compute the curves from MC simulations</t>
  </si>
  <si>
    <t>Bhowmik T.K., Sinha T.P.</t>
  </si>
  <si>
    <t>Al-dependent electronic and magnetic properties of YCrO3 with magnetocaloric application: An ab-initio and Monte Carlo approach</t>
  </si>
  <si>
    <t>10.1016/j.physb.2020.412659</t>
  </si>
  <si>
    <t>https://www.scopus.com/inward/record.uri?eid=2-s2.0-85100377057&amp;doi=10.1016%2fj.physb.2020.412659&amp;partnerID=40&amp;md5=9ec07daa1d811f6e317174ba6ac5d953</t>
  </si>
  <si>
    <t>Critical temperature; DFT; Magnetocaloric effect; Monte Carlo simulation; Perovskite; RCP</t>
  </si>
  <si>
    <t>Tillaoui S., El Boubekri A., Essoumhi A., Sajieddine M., Hlil E.K., Moubah R., Sahlaoui M., Razouk A., Lassri H.</t>
  </si>
  <si>
    <t>Structural, magnetic, magnetocaloric properties and critical behavior of La0.62Nd0.05Ba0.33MnO3 elaborated by co-precipitation process</t>
  </si>
  <si>
    <t>https://www.scopus.com/inward/record.uri?eid=2-s2.0-85099609103&amp;doi=10.1016%2fj.mseb.2021.115052&amp;partnerID=40&amp;md5=0b86a694f1d34bf83947e570c4a3ff90</t>
  </si>
  <si>
    <t>Critical behavior; Magnetocaloric effect; Perovskite; X-ray diffraction</t>
  </si>
  <si>
    <t>MCS</t>
  </si>
  <si>
    <t>Oumezzine M.</t>
  </si>
  <si>
    <t>Theoretical Description of the Magnetocaloric Effect With Second-Order Magnetic Phase Transitions in La0.65Ce0.05Sr0.3Mn1−xCuxO3 (x = 0 and x = 0.15) Manganite Using the Bean–Rodbell Model of Magneto–volume Coupling</t>
  </si>
  <si>
    <t>10.1007/s10909-020-02559-3</t>
  </si>
  <si>
    <t>https://www.scopus.com/inward/record.uri?eid=2-s2.0-85099089235&amp;doi=10.1007%2fs10909-020-02559-3&amp;partnerID=40&amp;md5=5ee274dcc281f31bf70a9b3c680a6f77</t>
  </si>
  <si>
    <t>Bean–rodbell model; Magnetocaloric effect; Pechini sol–gel method; Perovskite manganite; Second-order magnetic transition</t>
  </si>
  <si>
    <t>Abhinav E.M., Jaison D., Sundararaj A., Chandrasekaran G., Raja S.V.K.</t>
  </si>
  <si>
    <t>Magnetocaloric Properties of A-Site-Doped La2NiMnO6 for Environmentally Friendly Refrigeration</t>
  </si>
  <si>
    <t>10.1007/s11664-020-08477-0</t>
  </si>
  <si>
    <t>https://www.scopus.com/inward/record.uri?eid=2-s2.0-85091726966&amp;doi=10.1007%2fs11664-020-08477-0&amp;partnerID=40&amp;md5=ad8ec67b1163cb2da95da83fda19c734</t>
  </si>
  <si>
    <t>Double perovskite; entropy change; La2NiMnO6 (LMN); magnetic refrigeration; solid-state refrigeration</t>
  </si>
  <si>
    <t>Mazumdar D., Das I.</t>
  </si>
  <si>
    <t>Structural, magnetic, and magnetocaloric properties of the multiferroic host double perovskite compound Pr2FeCrO6</t>
  </si>
  <si>
    <t>10.1039/d0cp06447e</t>
  </si>
  <si>
    <t>https://www.scopus.com/inward/record.uri?eid=2-s2.0-85102719404&amp;doi=10.1039%2fd0cp06447e&amp;partnerID=40&amp;md5=79f3008daf78f6a8bbc64e7c7ff5a349</t>
  </si>
  <si>
    <t>Kumar A., Kumari K., Koo B.H.</t>
  </si>
  <si>
    <t>Investigating the effects of B-site Cr doping on the structural, magnetic and magnetocaloric properties of La1.4Ca1.6Mn2−xCrxO7 (0 ≤ x ≤ 0.4) bilayer manganites</t>
  </si>
  <si>
    <t>10.1088/2631-6331/abe457</t>
  </si>
  <si>
    <t>https://www.scopus.com/inward/record.uri?eid=2-s2.0-85102583593&amp;doi=10.1088%2f2631-6331%2fabe457&amp;partnerID=40&amp;md5=11d2e830e2c8ccb852b76790698ff330</t>
  </si>
  <si>
    <t>Arrott plots; Bilayer Ruddlesden–Popper phase; Double layer perovskite; Field cooled (M–T) magnetization; Isothermal entropy change</t>
  </si>
  <si>
    <t>Magnetocaloric effect, electronic and magnetic properties of Ba1-xSrxFeO3 barium-strontium ferrites: Monte Carlo simulations and comparative study between TB-mBJ and GGA+U</t>
  </si>
  <si>
    <t>10.1016/j.mtcomm.2021.102071</t>
  </si>
  <si>
    <t>https://www.scopus.com/inward/record.uri?eid=2-s2.0-85099806777&amp;doi=10.1016%2fj.mtcomm.2021.102071&amp;partnerID=40&amp;md5=41077a245b77c4e241e121e28c06c366</t>
  </si>
  <si>
    <t>Ba0.8Sr0.2FeO3 and BaFeO3 perovskites; Density functional theory; Electronic properties and magnetic properties; Monte Carlo simulations</t>
  </si>
  <si>
    <t>Magoussi H., Amraoui S., Feraoun A., Kerouad M.</t>
  </si>
  <si>
    <t>Electronic, Magnetic, and Magnetocaloric Properties of NdMnO3 Simple Perovskite</t>
  </si>
  <si>
    <t>10.1007/s11664-020-08628-3</t>
  </si>
  <si>
    <t>https://www.scopus.com/inward/record.uri?eid=2-s2.0-85098686684&amp;doi=10.1007%2fs11664-020-08628-3&amp;partnerID=40&amp;md5=11203d7d5e419488e39c891923de3dde</t>
  </si>
  <si>
    <t>ab initio; Ising model; magnetocaloric effects; Monte Carlo simulation; NdMnO3 perovskite</t>
  </si>
  <si>
    <t>Bai Y., Wu X., Zhao S.</t>
  </si>
  <si>
    <t>Oxygen vacancy modulating inverse and conventional magnetocaloric effects coexisting in double perovskite Bi2NiMnO6-δ films</t>
  </si>
  <si>
    <t>10.1016/j.ceramint.2020.10.251</t>
  </si>
  <si>
    <t>https://www.scopus.com/inward/record.uri?eid=2-s2.0-85095822511&amp;doi=10.1016%2fj.ceramint.2020.10.251&amp;partnerID=40&amp;md5=ce4f3a393efbcfe658e2548a124b4bf1</t>
  </si>
  <si>
    <t>Magnetocaloric effect; Oxygen vacancy; Phase transition; Transport</t>
  </si>
  <si>
    <t>Wu B., Zhang Y., Guo D., Wang J., Ren Z.</t>
  </si>
  <si>
    <t>Structure, magnetic properties and cryogenic magneto-caloric effect (MCE) in RE2FeAlO6 (RE = Gd, Dy, Ho) oxides</t>
  </si>
  <si>
    <t>10.1016/j.ceramint.2020.10.207</t>
  </si>
  <si>
    <t>https://www.scopus.com/inward/record.uri?eid=2-s2.0-85095728888&amp;doi=10.1016%2fj.ceramint.2020.10.207&amp;partnerID=40&amp;md5=661dbaa52421c39160f0bbd54174a23a</t>
  </si>
  <si>
    <t>B-site disordered double perovskite; Magnetic properties; Magneto-caloric effect (MCE); Magneto-caloric performances</t>
  </si>
  <si>
    <t>Role of 3d-4f exchange interaction and local anti-site defects in the magnetic and magnetocaloric properties of double perovskite Ho2CoMnO6compound</t>
  </si>
  <si>
    <t>10.1063/5.0041257</t>
  </si>
  <si>
    <t>https://www.scopus.com/inward/record.uri?eid=2-s2.0-85101055513&amp;doi=10.1063%2f5.0041257&amp;partnerID=40&amp;md5=529441d18b09203cfc38ffca86635ec8</t>
  </si>
  <si>
    <t>Mtiraoui N., Dhouibi N., Dhahri J., Toulemonde O.</t>
  </si>
  <si>
    <t>Magnetic and magnetocaloric properties in Nd1-3xBax Cax SrxMnO3 (x=0.11and 0.133) perovskite manganites</t>
  </si>
  <si>
    <t>https://www.scopus.com/inward/record.uri?eid=2-s2.0-85097464541&amp;doi=10.1016%2fj.jssc.2020.121847&amp;partnerID=40&amp;md5=c34412c84beb89c648a918671965a319</t>
  </si>
  <si>
    <t>Magnetic refrigeration; Magnetization; Modeling and simulation; Perovskite; Phase transition</t>
  </si>
  <si>
    <t>Rasras A., Hamdi R., Mansour S., Samara A., Haik Y.</t>
  </si>
  <si>
    <t>Study of the magnetocaloric effect in single-phase antiferromagnetic GdMnO3</t>
  </si>
  <si>
    <t>10.1016/j.jpcs.2020.109798</t>
  </si>
  <si>
    <t>https://www.scopus.com/inward/record.uri?eid=2-s2.0-85093645185&amp;doi=10.1016%2fj.jpcs.2020.109798&amp;partnerID=40&amp;md5=c486bc24c280261a6eb11427d48cc253</t>
  </si>
  <si>
    <t>Cryogenic cooling; GdMnO3; Giant magnetocaloric effect; Magnetocaloric refrigeration; Perovskite manganites</t>
  </si>
  <si>
    <t>Alzahrani B., Akça G., Hcini S., Bouazizi M.L.</t>
  </si>
  <si>
    <t>Microstructural Analysis, Magnetic Properties, and Critical Behavior of La0.7Ba0.15Sr0.15CoO3 Perovskite</t>
  </si>
  <si>
    <t>https://www.scopus.com/inward/record.uri?eid=2-s2.0-85092193008&amp;doi=10.1007%2fs10948-020-05701-0&amp;partnerID=40&amp;md5=ca5f5d1b78c5f5e17e1df319f93f1d4a</t>
  </si>
  <si>
    <t>Cobaltites; Critical exponents; Magnetic behavior; Microstructural study</t>
  </si>
  <si>
    <t>El-Moez A. Mohamed A., Álvarez-Alonso P., Hernando B.</t>
  </si>
  <si>
    <t>The intrinsic exchange bias effect in the LaMnO3 and LaFeO3 compounds</t>
  </si>
  <si>
    <t>10.1016/j.jallcom.2020.156713</t>
  </si>
  <si>
    <t>https://www.scopus.com/inward/record.uri?eid=2-s2.0-85089892390&amp;doi=10.1016%2fj.jallcom.2020.156713&amp;partnerID=40&amp;md5=9eb3f6743473a80bdae31848ece65825</t>
  </si>
  <si>
    <t>Exchange bias; Magnetic properties; Magnetocaloric effect; Manganites; Rare earth alloys and compounds; Spin canting</t>
  </si>
  <si>
    <t>Magnetocaloric and thermoelectric properties of the perovskite LaMnO3 material: A DFT study and Monte Carlo technique</t>
  </si>
  <si>
    <t>10.1080/01411594.2021.1974860</t>
  </si>
  <si>
    <t>https://www.scopus.com/inward/record.uri?eid=2-s2.0-85114616591&amp;doi=10.1080%2f01411594.2021.1974860&amp;partnerID=40&amp;md5=af26361b13af150f86d08aac83d457c8</t>
  </si>
  <si>
    <t>Curie temperature; LaMnO3 material; Magnetic refrigeration; magnetocaloric properties; thermoelectric properties</t>
  </si>
  <si>
    <t>Amhoud O., Zaim N., Kerouad M., Zaim A.</t>
  </si>
  <si>
    <t>Effect of Cd2+element substitution at the Nd3+site on the magnetic, the magnetocaloric and hysteresis properties of Nd1-xCdxMnO3perovskite: Monte Carlo study</t>
  </si>
  <si>
    <t>10.1016/j.matpr.2021.02.353</t>
  </si>
  <si>
    <t>https://www.scopus.com/inward/record.uri?eid=2-s2.0-85112559180&amp;doi=10.1016%2fj.matpr.2021.02.353&amp;partnerID=40&amp;md5=8aecfaa1fb88d2018cd8dbb4b1121c9d</t>
  </si>
  <si>
    <t>Adiabatic temperature change; Magnetic entropy change; Magnetocaloric Effect; Monte Carlo simulation; Simple Perovskite</t>
  </si>
  <si>
    <t>Amhoud O., Amraoui S., Zaim A., Kerouad M.</t>
  </si>
  <si>
    <t>Ab initio calculations, mean field approximation and Monte Carlo simulation of the electronic, magnetic and magnetocaloric properties of the double perovskite Ba2NiReO6</t>
  </si>
  <si>
    <t>10.1080/01411594.2021.1944631</t>
  </si>
  <si>
    <t>https://www.scopus.com/inward/record.uri?eid=2-s2.0-85108364040&amp;doi=10.1080%2f01411594.2021.1944631&amp;partnerID=40&amp;md5=26cf486566d429c2cf24799bca6c11cb</t>
  </si>
  <si>
    <t>ab initio; double perovskite; Magnetic properties; mean field approximation; Monte Carlo simulation</t>
  </si>
  <si>
    <t>Bouzidi S., Gdaiem M.A., Dhahri A., Dhahri J., Hlil E.K., Belmabrouk H., Alrobei H.</t>
  </si>
  <si>
    <t>Low-field magnetocaloric effect in La0.75Ca0.25–xNa x MnO3 (0 ≤ x ≤ 0.10) perovskite</t>
  </si>
  <si>
    <t>10.1080/01411594.2021.1912751</t>
  </si>
  <si>
    <t>https://www.scopus.com/inward/record.uri?eid=2-s2.0-85107772549&amp;doi=10.1080%2f01411594.2021.1912751&amp;partnerID=40&amp;md5=f0cbfe6cd3dae8f53a6c69000c5b6901</t>
  </si>
  <si>
    <t>magnetic entropy change; magnetocaloric effect; Phenomenological model; relative cooling power</t>
  </si>
  <si>
    <t>Composites Oxide/Perovskite</t>
  </si>
  <si>
    <t>Nasri M., Khelifi J., Laifi J., Hcini F., Alzahrani B., Bouazizi M.L., Dhahri E., Hlil E.K.</t>
  </si>
  <si>
    <t>Structural, magnetic and theoretical investigation of the magnetocaloric effect of La0.6Sr0.4MnO3/x(Sb2O3) compound</t>
  </si>
  <si>
    <t>10.1080/01411594.2021.1927029</t>
  </si>
  <si>
    <t>https://www.scopus.com/inward/record.uri?eid=2-s2.0-85106208628&amp;doi=10.1080%2f01411594.2021.1927029&amp;partnerID=40&amp;md5=edbfdd24b9b3595e9b32157ee8be6395</t>
  </si>
  <si>
    <t>Composites; Hamad model; magnetic entropy change; master curve behavior</t>
  </si>
  <si>
    <t>Belhamra S., Masrour R., Jabar A., Hlil E.K.</t>
  </si>
  <si>
    <t>A comparative study of the structural, electronic, magnetic properties and magnetocaloric effect of perovskite LaRO3 (R = Mn, Cr and Fe)</t>
  </si>
  <si>
    <t>10.1016/j.poly.2020.114891</t>
  </si>
  <si>
    <t>https://www.scopus.com/inward/record.uri?eid=2-s2.0-85096485828&amp;doi=10.1016%2fj.poly.2020.114891&amp;partnerID=40&amp;md5=76322465d4c38c5e5fd24cfa4ce9d0dc</t>
  </si>
  <si>
    <t>Density functional theory; Magnetic entropy change; Monte Carlo simulations; Relative cooling power; Thermal magnetization</t>
  </si>
  <si>
    <t>Amraoui S., Feraoun A., Kerouad M.</t>
  </si>
  <si>
    <t>Magnetocaloric effect in Sr2TiMoO6 double perovskite</t>
  </si>
  <si>
    <t>10.1016/j.physleta.2020.126931</t>
  </si>
  <si>
    <t>https://www.scopus.com/inward/record.uri?eid=2-s2.0-85092515044&amp;doi=10.1016%2fj.physleta.2020.126931&amp;partnerID=40&amp;md5=d9481c2a1eed095261857a6074bc3fb4</t>
  </si>
  <si>
    <t>DFT+U; Double perovskite; Magnetocaloric effect; Monte Carlo simulation</t>
  </si>
  <si>
    <t>Maayoufi A.E., Sdiri N., Valente M.A., Horchani-Naifer K., Férid M.</t>
  </si>
  <si>
    <t>Physical study of PrCu1-xZnxO3 perovskite for 0.0 ≤ x ≤ 0.3</t>
  </si>
  <si>
    <t>10.1016/j.jallcom.2020.156239</t>
  </si>
  <si>
    <t>https://www.scopus.com/inward/record.uri?eid=2-s2.0-85089804569&amp;doi=10.1016%2fj.jallcom.2020.156239&amp;partnerID=40&amp;md5=00197b93c64edafc1ee905828dc5bb46</t>
  </si>
  <si>
    <t>Dielectric; Electrical; Magnetocaloric; Optical; Perovskite; Sol-gel</t>
  </si>
  <si>
    <t>Tang W., Mao Z., Zou Z.</t>
  </si>
  <si>
    <t>Study on synthesis and magnetocaloric effect of room temperature refrigeration materials La0.8-xSr0.2SmxMnO3 (0 ≤ x ≤ 0.2) by sol–gel method</t>
  </si>
  <si>
    <t>https://www.scopus.com/inward/record.uri?eid=2-s2.0-85089887029&amp;doi=10.1016%2fj.jmmm.2020.167283&amp;partnerID=40&amp;md5=1f80fe2e1e9d7f34158746dbd677a0ce</t>
  </si>
  <si>
    <t>Curie temperature; Magnetocaloric effect; Perovskite; Relative cooling power</t>
  </si>
  <si>
    <t>Ounza Y., Bouhbou M., Oubla M., Moutataouia M., Lamire M., Hlil E.K., Lassri H.</t>
  </si>
  <si>
    <t>Magnetic, Magnetocaloric, and Critical Exponent Properties of Layered Perovskite La1.1Bi0.3Sr1.6Mn2O7 Prepared by Coprecipitation Method</t>
  </si>
  <si>
    <t>10.1007/s10948-020-05637-5</t>
  </si>
  <si>
    <t>https://www.scopus.com/inward/record.uri?eid=2-s2.0-85089463013&amp;doi=10.1007%2fs10948-020-05637-5&amp;partnerID=40&amp;md5=249fb53d3c67cd6a50de1aee3f93b09d</t>
  </si>
  <si>
    <t>Critical behavior; Double layered perovskite; Landau theory; Magnetocaloric effect; Second order phase transition</t>
  </si>
  <si>
    <t>Dong Z., Wang Z., Yin S.</t>
  </si>
  <si>
    <t>Structural, magnetic and cryogenic magneto-caloric properties in RE2FeCrO6 (RE = Er and Tm) compounds</t>
  </si>
  <si>
    <t>10.1016/j.ceramint.2020.07.132</t>
  </si>
  <si>
    <t>https://www.scopus.com/inward/record.uri?eid=2-s2.0-85088784113&amp;doi=10.1016%2fj.ceramint.2020.07.132&amp;partnerID=40&amp;md5=f3d8dd5a7a727135848233a526e4f23b</t>
  </si>
  <si>
    <t>Magnetic cooling (MC); Magnetic properties; Magneto-caloric effect (MCE); Perovskites Er2FeCrO6 (EFCO); Tm2FeCrO6 (TFCO) oxides</t>
  </si>
  <si>
    <t>ok, nano</t>
  </si>
  <si>
    <t>Alam M., Ghosh S., Mandal K.</t>
  </si>
  <si>
    <t>Magnetic and magnetocaloric properties in double perovskite multiferroic Y2NiMnO6 nanoparticle</t>
  </si>
  <si>
    <t>10.1063/5.0017702</t>
  </si>
  <si>
    <t>https://www.scopus.com/inward/record.uri?eid=2-s2.0-85096602590&amp;doi=10.1063%2f5.0017702&amp;partnerID=40&amp;md5=1a1e4a3b2755b7cab2332ab45d4a0613</t>
  </si>
  <si>
    <t>Effects of the sintering temperature on the La0.63Gd0.37MnO3 structure and magnetic properties</t>
  </si>
  <si>
    <t>10.1007/s00339-020-04032-0</t>
  </si>
  <si>
    <t>https://www.scopus.com/inward/record.uri?eid=2-s2.0-85092175502&amp;doi=10.1007%2fs00339-020-04032-0&amp;partnerID=40&amp;md5=59e749717f4e98443dd152a716238ed1</t>
  </si>
  <si>
    <t>Cryogenic cooling; LaGdMnO3; Magnetocaloric refrigeration; Perovskite manganites</t>
  </si>
  <si>
    <t>Jia Y., Cheng Y., Wang H., Zhang Z., Li L.</t>
  </si>
  <si>
    <t>Magnetocaloric properties and critical behavior in double perovskite RE2CrMnO6 (RE = La, Pr, and Nd) compounds</t>
  </si>
  <si>
    <t>10.1016/j.ceramint.2020.06.290</t>
  </si>
  <si>
    <t>https://www.scopus.com/inward/record.uri?eid=2-s2.0-85087399458&amp;doi=10.1016%2fj.ceramint.2020.06.290&amp;partnerID=40&amp;md5=216a73c8d53e5af2ab053646c82992e3</t>
  </si>
  <si>
    <t>Critical behavior; Double perovskite; Magnetic properties; Magnetocaloric effect</t>
  </si>
  <si>
    <t>Effect of doping concentration on Gd1−xAlxMnO3 structure and magnetic properties</t>
  </si>
  <si>
    <t>10.1016/j.jmmm.2020.167009</t>
  </si>
  <si>
    <t>https://www.scopus.com/inward/record.uri?eid=2-s2.0-85086640996&amp;doi=10.1016%2fj.jmmm.2020.167009&amp;partnerID=40&amp;md5=cae1edbec82f7e359ec5957d550740a1</t>
  </si>
  <si>
    <t>Doping concentration; Gadolinium manganese oxide; Griffiths phase; Magnetization analysis; Magnetocaloric effect; Perovskite manganites; Structural analysis</t>
  </si>
  <si>
    <t>Fopase R., Saxena V., Seal P., Borah J.P., Pandey L.M.</t>
  </si>
  <si>
    <t>Yttrium iron garnet for hyperthermia applications: Synthesis, characterization and in-vitro analysis</t>
  </si>
  <si>
    <t>10.1016/j.msec.2020.111163</t>
  </si>
  <si>
    <t>https://www.scopus.com/inward/record.uri?eid=2-s2.0-85086498417&amp;doi=10.1016%2fj.msec.2020.111163&amp;partnerID=40&amp;md5=92a3170a0738315afa1a01870e62d1e5</t>
  </si>
  <si>
    <t>Cancer; Cell viability; Magnetic hyperthermia; Orthoferrites; SAR; Sol-gel</t>
  </si>
  <si>
    <t>Bouzid S.A., Galca A.C., Sajieddine M., Kuncser V., Rostas A.M., Iacob N., Enculescu M., Amarande L., Pasuk I., Essoumhi A.</t>
  </si>
  <si>
    <t>Magneto-functionalities of La1-xAxMnO3 (A = K; Ba) synthesized by flash combustion method</t>
  </si>
  <si>
    <t>10.1016/j.jallcom.2020.155546</t>
  </si>
  <si>
    <t>https://www.scopus.com/inward/record.uri?eid=2-s2.0-85085555263&amp;doi=10.1016%2fj.jallcom.2020.155546&amp;partnerID=40&amp;md5=4d335e4a9fb47f6e43f6e8b382872ea7</t>
  </si>
  <si>
    <t>EPR; Flash combustion; Magnetocaloric effect; Magnetoresistance; Perovskite</t>
  </si>
  <si>
    <t>Zhang Y., Xu X.</t>
  </si>
  <si>
    <t>Curie temperature modeling of magnetocaloric lanthanum manganites using Gaussian process regression</t>
  </si>
  <si>
    <t>10.1016/j.jmmm.2020.166998</t>
  </si>
  <si>
    <t>https://www.scopus.com/inward/record.uri?eid=2-s2.0-85085561684&amp;doi=10.1016%2fj.jmmm.2020.166998&amp;partnerID=40&amp;md5=3a3f6011e40d7772812bca711779d576</t>
  </si>
  <si>
    <t>Curie temperature; Gaussian process regression; Lattice parameters; Magnetocaloric effects; Manganites</t>
  </si>
  <si>
    <t>Trabelsi H.</t>
  </si>
  <si>
    <t>Experimental evidence of magnetic training effect of electronic phase in Nd–Ca half-doped manganite</t>
  </si>
  <si>
    <t>10.1016/j.jre.2019.10.004</t>
  </si>
  <si>
    <t>https://www.scopus.com/inward/record.uri?eid=2-s2.0-85080907506&amp;doi=10.1016%2fj.jre.2019.10.004&amp;partnerID=40&amp;md5=2a2a81bf7776ede348cf57d9e3564327</t>
  </si>
  <si>
    <t>Charge-ordering; Electrical resistivity; Inverse magnetocaloric effect; Kinetic arrest; Pechini method; Training effect</t>
  </si>
  <si>
    <t>Laajimi K., Khlifi M., Hlil E.K., Gazzah M.H., Ayed M.B., Belmabrouk H., Dhahri J.</t>
  </si>
  <si>
    <t>Influence of Sr substitution on structural, magnetic and magnetocaloric properties in La0.67Ca0.33−xSrxMn0.98Ni0.02O3 manganites</t>
  </si>
  <si>
    <t>10.1007/s10854-020-04096-x</t>
  </si>
  <si>
    <t>https://www.scopus.com/inward/record.uri?eid=2-s2.0-85088864472&amp;doi=10.1007%2fs10854-020-04096-x&amp;partnerID=40&amp;md5=a6fb01b44d77cac0fafb4c94b55b21e0</t>
  </si>
  <si>
    <t>Fkhar L., Mahmoud A., Boschini F., Schrijnemakers A., El maalam K., Hamedoun M., Benyoussef A., Hlil E.K., Ait Ali M., Balli M., Mounkachi O.</t>
  </si>
  <si>
    <t>A study of magnetic and magnetocaloric properties of 0.95 (La0.45Nd0.25Sr0.3MnO3)/0.05CuO composites prepared by spray drying</t>
  </si>
  <si>
    <t>10.1016/j.inoche.2020.108129</t>
  </si>
  <si>
    <t>https://www.scopus.com/inward/record.uri?eid=2-s2.0-85088795544&amp;doi=10.1016%2fj.inoche.2020.108129&amp;partnerID=40&amp;md5=d84288981061126d0dfe4866198dac0a</t>
  </si>
  <si>
    <t>Composite materials; Magnetic entropy change; Magnetocaloric effect; Microspheres morphology; Spray drying</t>
  </si>
  <si>
    <t>Li W., Liu Z., Xie D., Yao X., Wang X., Chen C., Wu G.</t>
  </si>
  <si>
    <t>Rotating Magnetocaloric Effect and Magnetic Properties in NdMnO3 perovskite: the Monte Carlo Study</t>
  </si>
  <si>
    <t>10.1007/s10948-020-05548-5</t>
  </si>
  <si>
    <t>https://www.scopus.com/inward/record.uri?eid=2-s2.0-85085996172&amp;doi=10.1007%2fs10948-020-05548-5&amp;partnerID=40&amp;md5=bed5e583295ba4f27ce985a51b0c494f</t>
  </si>
  <si>
    <t>05.10.Ln; 75.30.Kz; 75.30.Sg; Magnetic entropy change; Monte Carlo simulation; Rotating magnetocaloric effect</t>
  </si>
  <si>
    <t>Monte Carlo study of magnetocaloric properties and hysteresis behavior of the double perovskite Sr2CrIrO6</t>
  </si>
  <si>
    <t>10.1016/j.physleta.2020.126443</t>
  </si>
  <si>
    <t>https://www.scopus.com/inward/record.uri?eid=2-s2.0-85083004906&amp;doi=10.1016%2fj.physleta.2020.126443&amp;partnerID=40&amp;md5=7d3756d475e44bd67634bb2073180966</t>
  </si>
  <si>
    <t>Adiabatic temperature change; Double Perovskite; Magnetic entropy change; Magnetocaloric effect; Monte Carlo simulation</t>
  </si>
  <si>
    <t>Note</t>
  </si>
  <si>
    <t>Kokila I.P., Kumar P.S., Kanagaraj M., Paidi A.K., He L., Madeswaran S., Therese H.A.</t>
  </si>
  <si>
    <t>Multiple magnetic phase transition and short-range ferromagnetic behavior influence on magnetocaloric effect of Sm2NiMnO6 nanoparticles</t>
  </si>
  <si>
    <t>10.1007/s11051-020-04969-6</t>
  </si>
  <si>
    <t>https://www.scopus.com/inward/record.uri?eid=2-s2.0-85088917218&amp;doi=10.1007%2fs11051-020-04969-6&amp;partnerID=40&amp;md5=6d2374f39fb4e1fee7ed705b3ef47338</t>
  </si>
  <si>
    <t>Chemical synthesis; Magnetic measurements; Magnetically ordered materials; Magnetocaloric; Nanomaterials; Perovskite</t>
  </si>
  <si>
    <t>Dhahri I., Ellouze M., Mnasri T., Hlil E.K., Jotania R.B.</t>
  </si>
  <si>
    <t>Structural, magnetic, magnetocaloric and critical exponents of oxide manganite La0.7Sr0.3Mn0.95Fe0.05O3</t>
  </si>
  <si>
    <t>10.1007/s10854-020-03797-7</t>
  </si>
  <si>
    <t>https://www.scopus.com/inward/record.uri?eid=2-s2.0-85087486339&amp;doi=10.1007%2fs10854-020-03797-7&amp;partnerID=40&amp;md5=197519d868678ba8a5070936ae0ab40b</t>
  </si>
  <si>
    <t>Gharbi S., Marouani Y., Issaoui F., Dhahri E., Hlil E.K., Barille R., Costa B.F.O.</t>
  </si>
  <si>
    <t>https://www.scopus.com/inward/record.uri?eid=2-s2.0-85086649683&amp;doi=10.1007%2fs10854-020-03780-2&amp;partnerID=40&amp;md5=532fd5a6de4e95e60262cb917849ca6d</t>
  </si>
  <si>
    <t>Li L., Xu P., Ye S., Li Y., Liu G., Huo D., Yan M.</t>
  </si>
  <si>
    <t>Magnetic properties and excellent cryogenic magnetocaloric performances in B-site ordered RE2ZnMnO6 (RE = Gd, Dy and Ho) perovskites</t>
  </si>
  <si>
    <t>10.1016/j.actamat.2020.05.036</t>
  </si>
  <si>
    <t>https://www.scopus.com/inward/record.uri?eid=2-s2.0-85085997184&amp;doi=10.1016%2fj.actamat.2020.05.036&amp;partnerID=40&amp;md5=eac946d4726252e624b2a611f2429113</t>
  </si>
  <si>
    <t>B-site ordered perovskites; Cryogenic magnetic properties; First principle calculation; Magnetocaloric performance; RE2ZnMnoO6 (re = Gd, Dy and Ho)</t>
  </si>
  <si>
    <t>Fkhar L., Lamouri R., Mahmoud A., Boschini F., Hamedoun M., Ez-Zahraouy H., Benyoussef A., Hlil E.-K., Ali M.A., Mounkachi O.</t>
  </si>
  <si>
    <t>Enhanced Magnetic and Magnetocaloric Properties of La0.45Nd0.25Sr0.3MnO3/CuO Composite</t>
  </si>
  <si>
    <t>10.1007/s10948-020-05509-y</t>
  </si>
  <si>
    <t>https://www.scopus.com/inward/record.uri?eid=2-s2.0-85084344458&amp;doi=10.1007%2fs10948-020-05509-y&amp;partnerID=40&amp;md5=8f544db60518a9f6ac8c00decfe9f108</t>
  </si>
  <si>
    <t>Composites; La0.45Nd0.25Sr0.3MnO3/CuO pellet; Magnetic properties; Magnetocaloric effect</t>
  </si>
  <si>
    <t>Mandal P.R., Khan A., Nath T.K.</t>
  </si>
  <si>
    <t>Antisite disorder driven magnetodielectric and magnetocaloric effect in double perovskite La2- xSr xCoMnO6(x = 0.0, 0.5, 1.0)</t>
  </si>
  <si>
    <t>10.1063/1.5135305</t>
  </si>
  <si>
    <t>https://www.scopus.com/inward/record.uri?eid=2-s2.0-85089211485&amp;doi=10.1063%2f1.5135305&amp;partnerID=40&amp;md5=6e3c98ab8f4547bc116f0d7b19398d3d</t>
  </si>
  <si>
    <t>Issaoui F., Dhahri E., Hlil E.K.</t>
  </si>
  <si>
    <t>Theoretical Insights into the Stability of Perovskite Clusters by Studying Magnetization and Magnetocaloric Effect of Nd0.6Sr0.4MnO3 Compound at Room Temperature</t>
  </si>
  <si>
    <t>https://www.scopus.com/inward/record.uri?eid=2-s2.0-85083482356&amp;doi=10.1007%2fs10909-020-02447-w&amp;partnerID=40&amp;md5=1976c84914df588a36c1bfa36efd340c</t>
  </si>
  <si>
    <t>Magnetocaloric effect; Phenomenological model; Universal curve</t>
  </si>
  <si>
    <t>Farzin Y.A., Babaei A., Ataie A.</t>
  </si>
  <si>
    <t>Low-temperature synthesis of Sr2FeMoO6 double perovskite; structure, morphology, and magnetic properties</t>
  </si>
  <si>
    <t>10.1016/j.ceramint.2020.03.264</t>
  </si>
  <si>
    <t>https://www.scopus.com/inward/record.uri?eid=2-s2.0-85082748206&amp;doi=10.1016%2fj.ceramint.2020.03.264&amp;partnerID=40&amp;md5=46c62a9afe41673819020f60a9ce2dc4</t>
  </si>
  <si>
    <t>Double perovskite; Magnetic properties; Sr2FeMoO6</t>
  </si>
  <si>
    <t>Fkhar L., El Maalam K., Hamedoun M., El Kenz A., Benyoussef A., Lachkar P., Hlil E.-K., Mahmoud A., Boschini F., Ait Ali M., Mounkachi O.</t>
  </si>
  <si>
    <t>Magnetocaloric effect and electrical properties of (0.95)La0.45Nd0.25Sr0.3MnO3/(0.05)CuO composites</t>
  </si>
  <si>
    <t>10.1088/2053-1591/ab9c62</t>
  </si>
  <si>
    <t>https://www.scopus.com/inward/record.uri?eid=2-s2.0-85088904130&amp;doi=10.1088%2f2053-1591%2fab9c62&amp;partnerID=40&amp;md5=3563a7bc3ad4607ae8fc9d9d51fdaef5</t>
  </si>
  <si>
    <t>electrical properties; magnetic entropy change; magnetocaloric effect; perovskite manganite</t>
  </si>
  <si>
    <t>Relative cooling power modeling of lanthanum manganites using Gaussian process regression</t>
  </si>
  <si>
    <t>10.1039/d0ra03031g</t>
  </si>
  <si>
    <t>https://www.scopus.com/inward/record.uri?eid=2-s2.0-85085568527&amp;doi=10.1039%2fd0ra03031g&amp;partnerID=40&amp;md5=68e52f2e4af7e17882112fb5b88cdbdc</t>
  </si>
  <si>
    <t>Cao F., Chen H., Xie Z., Lu Y., Zhao J., Jin X.</t>
  </si>
  <si>
    <t>Magnetic properties and magnetic entropy changes of perovskite manganese oxide La0.8-xEuxSr0.2MnO3 (x = 0, 0.075)</t>
  </si>
  <si>
    <t>https://www.scopus.com/inward/record.uri?eid=2-s2.0-85083169122&amp;doi=10.1016%2fj.cjph.2020.01.016&amp;partnerID=40&amp;md5=45b3c4060b17089f10ad90fc00556c47</t>
  </si>
  <si>
    <t>Critical field analysis; Magnetic entropy change; Manganese oxide; Perovskite</t>
  </si>
  <si>
    <t>Dang N.T., Kozlenko D.P., Kim G., Shon W., Rhyee J.-S., Petrov D.N., Manh T.V., Long P.T.</t>
  </si>
  <si>
    <t>Enhanced magnetocaloric effect in Eu-doped La0.7Ca0.3MnO3 compounds</t>
  </si>
  <si>
    <t>https://www.scopus.com/inward/record.uri?eid=2-s2.0-85082625082&amp;doi=10.1016%2fj.cap.2020.03.006&amp;partnerID=40&amp;md5=2d400171d758dba5fc1d453d1bafedf0</t>
  </si>
  <si>
    <t>Magnetocaloric effect; Perovskite manganites; Phase transition</t>
  </si>
  <si>
    <t>Wu B., Guo D., Wang Y., Zhang Y.</t>
  </si>
  <si>
    <t>Crystal structure, magnetic properties, and magnetocaloric effect in B-site disordered RE2CrMnO6 (RE = Ho and Er) perovskites</t>
  </si>
  <si>
    <t>10.1016/j.ceramint.2020.01.238</t>
  </si>
  <si>
    <t>https://www.scopus.com/inward/record.uri?eid=2-s2.0-85078799097&amp;doi=10.1016%2fj.ceramint.2020.01.238&amp;partnerID=40&amp;md5=8df444fa388316fcc7730e578cc9cbfa</t>
  </si>
  <si>
    <t>Magnetic properties; Magnetic refrigeration; Magnetocaloric effect; Perovskites RE2CrMnO6</t>
  </si>
  <si>
    <t>Razaq D.S., Kurniawan B., Munazat D.R., Watanabe K., Tanaka H.</t>
  </si>
  <si>
    <t>Role of potassium substitution in the magnetic properties and magnetocaloric effect in La0.8−xKxBa0.05Sr0.15MnO3 (0 ≤ x ≤ 0.20)</t>
  </si>
  <si>
    <t>https://www.scopus.com/inward/record.uri?eid=2-s2.0-85085945921&amp;doi=10.3390%2fcryst10050407&amp;partnerID=40&amp;md5=1fd06bb3976bd6cdbfbf6616fa76a561</t>
  </si>
  <si>
    <t>Double exchange; Magnetic; Magnetocaloric; Perovskite manganite</t>
  </si>
  <si>
    <t>Machine learning the magnetocaloric effect in manganites from lattice parameters</t>
  </si>
  <si>
    <t>10.1007/s00339-020-03503-8</t>
  </si>
  <si>
    <t>https://www.scopus.com/inward/record.uri?eid=2-s2.0-85083364352&amp;doi=10.1007%2fs00339-020-03503-8&amp;partnerID=40&amp;md5=b7ef44d7acaca4332d023ed884f8127b</t>
  </si>
  <si>
    <t>Gaussian process regression; Lattice parameters; Magnetic entropy; Magnetocalorics; Manganite</t>
  </si>
  <si>
    <t>Tekgül A., Ünlü C.G., Sarlar K., Kucuk I.</t>
  </si>
  <si>
    <t>K dopant effect on La 0.7K xCa 0.3 - xMnO 3 (x= 0 , 0.05, 0.1) perovskite compounds: the structural, magnetic and magnetocaloric properties</t>
  </si>
  <si>
    <t>10.1007/s10854-020-03249-2</t>
  </si>
  <si>
    <t>https://www.scopus.com/inward/record.uri?eid=2-s2.0-85082320325&amp;doi=10.1007%2fs10854-020-03249-2&amp;partnerID=40&amp;md5=cdfb4c76949022d92c5a4b3d6d1b808b</t>
  </si>
  <si>
    <t>Guillou F., Paudyal D., Mudryk Y., Pathak A.K., Smetana V., Mudring A.-V., Pecharsky V.K.</t>
  </si>
  <si>
    <t>Metamagnetic transition, magnetocaloric effect and electronic structure of the rare-earth anti-perovskite SnOEu3</t>
  </si>
  <si>
    <t>10.1016/j.jmmm.2020.166405</t>
  </si>
  <si>
    <t>https://www.scopus.com/inward/record.uri?eid=2-s2.0-85078565223&amp;doi=10.1016%2fj.jmmm.2020.166405&amp;partnerID=40&amp;md5=cec5049753f94482bf44fa2ca4f81279</t>
  </si>
  <si>
    <t>Anti-perovskites; Band topology; High-pressure; Magnetocaloric effect; Metamagnetism; Rare-earth alloys</t>
  </si>
  <si>
    <t>Mechi N., Hcini S., Alzahrani B., Boudard M., Dhahri A., Bouazizi M.L.</t>
  </si>
  <si>
    <t>La0.6Ca0.2Na0.2MnO3 Perovskite: Structural, Magnetic, Critical, and Magnetocaloric Properties</t>
  </si>
  <si>
    <t>https://www.scopus.com/inward/record.uri?eid=2-s2.0-85075970882&amp;doi=10.1007%2fs10948-019-05353-9&amp;partnerID=40&amp;md5=97d626210a06ba7311010ff8c7008b38</t>
  </si>
  <si>
    <t>Critical behavior; Magnetic properties; Magnetocaloric effect; Perovskites; Structural analysis</t>
  </si>
  <si>
    <t>Hu Y., Wang S., Wang X., Tang Y.</t>
  </si>
  <si>
    <t>Effects of vacancy doping at the Mo site on the magnetic property of double perovskite Sr2FeMoO6</t>
  </si>
  <si>
    <t>10.1016/j.physb.2020.412023</t>
  </si>
  <si>
    <t>https://www.scopus.com/inward/record.uri?eid=2-s2.0-85078110721&amp;doi=10.1016%2fj.physb.2020.412023&amp;partnerID=40&amp;md5=f917f731fca1568652d155115fa4fd59</t>
  </si>
  <si>
    <t>Double perovskite oxide; Magnetic property; Magnetocaloric effect</t>
  </si>
  <si>
    <t>Krishnamurthy J., Venimadhav A.</t>
  </si>
  <si>
    <t>Magnetic field-induced metamagnetic, magnetocaloric and pyrocurrent behaviors of Eu2CoMnO6</t>
  </si>
  <si>
    <t>10.1016/j.jmmm.2019.166387</t>
  </si>
  <si>
    <t>https://www.scopus.com/inward/record.uri?eid=2-s2.0-85077750857&amp;doi=10.1016%2fj.jmmm.2019.166387&amp;partnerID=40&amp;md5=0eeef6647afca817c5c362f53e7c04c3</t>
  </si>
  <si>
    <t>Double perovskites; Magnetocaloric and pyrocurrent effects; Metamagnetic</t>
  </si>
  <si>
    <t>Hase M., Tsujii N., Mamiya H.</t>
  </si>
  <si>
    <t>Magnetocaloric effect in the double perovskites Sr2RRuO6 (R = Dy and Tb)</t>
  </si>
  <si>
    <t>10.2497/jjspm.67.182</t>
  </si>
  <si>
    <t>https://www.scopus.com/inward/record.uri?eid=2-s2.0-85083438026&amp;doi=10.2497%2fjjspm.67.182&amp;partnerID=40&amp;md5=e8ca57718159c82e0541bb7c950ef6af</t>
  </si>
  <si>
    <t>Magnetic entropy change; Magnetic refrigeration; Magnetocaloric effect</t>
  </si>
  <si>
    <t>Hussain I., Kumar A., Khan S.N., Brojabasi P., Koo B.H.</t>
  </si>
  <si>
    <t>Effect of B-site vanadium (V) doping on the structural, magnetic and magnetocaloric properties of Ba2FeMo1-xVxO6 perovskite</t>
  </si>
  <si>
    <t>10.1016/j.ssc.2020.113861</t>
  </si>
  <si>
    <t>https://www.scopus.com/inward/record.uri?eid=2-s2.0-85080978866&amp;doi=10.1016%2fj.ssc.2020.113861&amp;partnerID=40&amp;md5=0f253203108e01b1aa3a3a1ca10f985d</t>
  </si>
  <si>
    <t>Double perovskites; Magnetic entropy; Magnetization; Magnetocaloric effect; Relative cooling power</t>
  </si>
  <si>
    <t>Duc N.T.M., Hung C.-M., Huong N.T., Phan M.-H.</t>
  </si>
  <si>
    <t>Magnetic Interactions and Magnetocaloric Effect in (La0.5Pr0.5)0.6Ba0.4MnO3: Effect of A-Site Codoping</t>
  </si>
  <si>
    <t>10.1007/s11664-020-07974-6</t>
  </si>
  <si>
    <t>https://www.scopus.com/inward/record.uri?eid=2-s2.0-85079441268&amp;doi=10.1007%2fs11664-020-07974-6&amp;partnerID=40&amp;md5=03877e50b3ae2f8adf6407c2e9d999cd</t>
  </si>
  <si>
    <t>critical behavior; critical exponents; magnetic refrigeration; magnetocaloric effect; manganite; Perovskite</t>
  </si>
  <si>
    <t>Hu Y., Zhao X., Wang X., Wang S.</t>
  </si>
  <si>
    <t>Effects of Nd doping on the magnetocaloric properties of double perovskite Sr2FeMoO6</t>
  </si>
  <si>
    <t>10.1016/j.jmmm.2019.166212</t>
  </si>
  <si>
    <t>https://www.scopus.com/inward/record.uri?eid=2-s2.0-85076001683&amp;doi=10.1016%2fj.jmmm.2019.166212&amp;partnerID=40&amp;md5=0bab8e06ea85370eab7dad4178d6909b</t>
  </si>
  <si>
    <t>Double perovskite oxide; Magnetocaloric effect; Sol–gel method</t>
  </si>
  <si>
    <t>Mean-Field Theory</t>
  </si>
  <si>
    <t>Henchiri C., Benali A., Mnasri T., Valente M.A., Dhahri E.</t>
  </si>
  <si>
    <t>Modeling the Magnetocaloric Effect of La0.8MnO3 by the Mean-Field Theory</t>
  </si>
  <si>
    <t>10.1007/s10948-019-05316-0</t>
  </si>
  <si>
    <t>https://www.scopus.com/inward/record.uri?eid=2-s2.0-85075210061&amp;doi=10.1007%2fs10948-019-05316-0&amp;partnerID=40&amp;md5=6f6917fdd2e2da3047a0cc753780b964</t>
  </si>
  <si>
    <t>Exchange parameter; Magnetic entropy; Mean-field scaling; Perovskites</t>
  </si>
  <si>
    <t>He Q., Zou Z., Mao Z.</t>
  </si>
  <si>
    <t>Study on the Effect of Vacancy Doping on the Magnetocaloric Effect of La0.65−xCa0.35MnO3 (0 ≤ x ≤ 0.15)</t>
  </si>
  <si>
    <t>https://www.scopus.com/inward/record.uri?eid=2-s2.0-85075207103&amp;doi=10.1007%2fs10948-019-05305-3&amp;partnerID=40&amp;md5=03d54709c28c77959ddc2b8fae458f20</t>
  </si>
  <si>
    <t>Ferromagnetic phase; Magnetocaloric; Relative cooling power</t>
  </si>
  <si>
    <t>Brahiti N., Abbasi Eskandari M., Balli M., Gauvin-Ndiaye C., Nourafkan R., Tremblay A.-M.S., Fournier P.</t>
  </si>
  <si>
    <t>Analysis of the magnetic and magnetocaloric properties of ALaFeMnO6 (A = Sr, Ba, and Ca) double perovskites</t>
  </si>
  <si>
    <t>10.1063/1.5144153</t>
  </si>
  <si>
    <t>https://www.scopus.com/inward/record.uri?eid=2-s2.0-85082510936&amp;doi=10.1063%2f1.5144153&amp;partnerID=40&amp;md5=0098523d34d8e57c82f9667714ca1692</t>
  </si>
  <si>
    <t>Kumar A., Dhaka R.S.</t>
  </si>
  <si>
    <t>Unraveling magnetic interactions and the spin state in insulating Sr2-xLaxCoNbO6</t>
  </si>
  <si>
    <t>10.1103/PhysRevB.101.094434</t>
  </si>
  <si>
    <t>https://www.scopus.com/inward/record.uri?eid=2-s2.0-85083275888&amp;doi=10.1103%2fPhysRevB.101.094434&amp;partnerID=40&amp;md5=c81f62c391fa109274595e978a704e20</t>
  </si>
  <si>
    <t>Magnetocaloric effect in metallic antiperovskite Mn3InC compound: Ab-initio study and Monte Carlo simulations</t>
  </si>
  <si>
    <t>10.1016/j.ssc.2020.113841</t>
  </si>
  <si>
    <t>https://www.scopus.com/inward/record.uri?eid=2-s2.0-85078858590&amp;doi=10.1016%2fj.ssc.2020.113841&amp;partnerID=40&amp;md5=2fde09f5007706741eaa6ddd2f2f15bf</t>
  </si>
  <si>
    <t>1D. Magnetocaloric effect; A. Anti-perovskite compound Mn3InC; B. Ab-initio calculations; B. Monte Carlo simulations</t>
  </si>
  <si>
    <t>Souza A.D., Murari M.S., Daivajna M.D.</t>
  </si>
  <si>
    <t>Structural, magnetic and magnetocaloric properties of Nanostructured La0.5Bi0.2Sr0.3MnO3 perovskites</t>
  </si>
  <si>
    <t>10.1016/j.physb.2019.411909</t>
  </si>
  <si>
    <t>https://www.scopus.com/inward/record.uri?eid=2-s2.0-85076709889&amp;doi=10.1016%2fj.physb.2019.411909&amp;partnerID=40&amp;md5=80bc00c8cb0aaa7f84992a706f671baf</t>
  </si>
  <si>
    <t>Grain size; Magnetic properties; Magnetocaloric effect; Milling; Perovskites</t>
  </si>
  <si>
    <t>Mohamed M., Mohamed M., Khitouni M., Rammeh N.</t>
  </si>
  <si>
    <t>Effects of partial Li-substitution on magnetic and magnetocaloric properties in New perovskite La1-xLixSrMn2O5+δ nanoparticles</t>
  </si>
  <si>
    <t>10.1016/j.molstruc.2019.127187</t>
  </si>
  <si>
    <t>https://www.scopus.com/inward/record.uri?eid=2-s2.0-85073714523&amp;doi=10.1016%2fj.molstruc.2019.127187&amp;partnerID=40&amp;md5=e20fabf22b80f5e4905a28bb57313d93</t>
  </si>
  <si>
    <t>Magnetic properties; Magnetocaloric effect; New perovskite; X- ray diffraction</t>
  </si>
  <si>
    <t>Chen P., He W., Xiao G., Wen J., Yang T., Wu X., Wang T.</t>
  </si>
  <si>
    <t>Effect of A-site ionic disorder on the structure, magnetic, and magnetocaloric properties of La0.7-xNdxCa0.3-y(Ba,Sr)yMnO3</t>
  </si>
  <si>
    <t>10.1063/1.5120740</t>
  </si>
  <si>
    <t>https://www.scopus.com/inward/record.uri?eid=2-s2.0-85079357057&amp;doi=10.1063%2f1.5120740&amp;partnerID=40&amp;md5=0021fa2893465cbd6c3e3c3a1326c04c</t>
  </si>
  <si>
    <t>Sharma P., Masrour R., Jabar A., Fan J., Kumar A., Ling L., Ma C., Wang C., Yang H.</t>
  </si>
  <si>
    <t>Structural and magnetocaloric properties of rare-earth orthoferrite perovskite: TmFeO3</t>
  </si>
  <si>
    <t>10.1016/j.cplett.2019.137057</t>
  </si>
  <si>
    <t>https://www.scopus.com/inward/record.uri?eid=2-s2.0-85077341455&amp;doi=10.1016%2fj.cplett.2019.137057&amp;partnerID=40&amp;md5=0db88a97574bea57cf286bf4796ad330</t>
  </si>
  <si>
    <t>Functional applications; Magnetic refrigeration; Magnetocaloric effect; Perovskite</t>
  </si>
  <si>
    <t>Kılıç Çetin S., Akça G., Ayaş A.O., Akyol M., Ekicibil A.</t>
  </si>
  <si>
    <t>Structural, Magnetic, and Magnetocaloric Properties of Pb-Substituted La0.7(Te1-xPbx)0.3MnO3 (0.0 ≤ x ≤ 0.3) Manganites</t>
  </si>
  <si>
    <t>https://www.scopus.com/inward/record.uri?eid=2-s2.0-85070087327&amp;doi=10.1007%2fs10948-019-05167-9&amp;partnerID=40&amp;md5=e8d530d9b9066dffb73736fb6fcf06a3</t>
  </si>
  <si>
    <t>Curie temperature; Electron-doped perovskites; Magnetic entropy; Magnetocaloric effect; Manganites</t>
  </si>
  <si>
    <t>Li X., Xing R., Liu J., Wang T., Sun Y., Chen H., Zhao J.</t>
  </si>
  <si>
    <t>Magnetocaloric Effect of Tb-doped Double Perovskite Oxide Pr2CoMnO6 [Tb掺杂双钙钛矿氧化物Pr2CoMnO6的磁热效应]</t>
  </si>
  <si>
    <t>10.11901/1005.3093.2019.295</t>
  </si>
  <si>
    <t>https://www.scopus.com/inward/record.uri?eid=2-s2.0-85081034837&amp;doi=10.11901%2f1005.3093.2019.295&amp;partnerID=40&amp;md5=b94e2566d3a082c63ed64ee612caa42f</t>
  </si>
  <si>
    <t>First-order phase transition; High temperature solid phase reaction method; Inorganic non-metallic materials; Magnetic refrigeration efficiency; Magnetocaloric effect</t>
  </si>
  <si>
    <t>Ayaş A.O., Kılıç Çetin S., Akyol M., Akça G., Ekicibil A.</t>
  </si>
  <si>
    <t>Effect of B site partial Ru substitution on structural magnetic and magnetocaloric properties in La0.7Pb0.3Mn1-xRuxO3 (x = 0.0, 0.1 and 0.2) perovskite system</t>
  </si>
  <si>
    <t>https://www.scopus.com/inward/record.uri?eid=2-s2.0-85072698587&amp;doi=10.1016%2fj.molstruc.2019.127120&amp;partnerID=40&amp;md5=73550e453d8c9b0f087c6bc5f7cf921b</t>
  </si>
  <si>
    <t>Arrot plot; Curie temperature; Magnetic cooling; Magnetocaloric effect; Rietveld refinement</t>
  </si>
  <si>
    <t>Balli M., Mansouri S., Fournier P., Jandl S., Truong K.D., Khadechi-Haj Khlifa S., De Rango P., Fruchart D., Kedous-Lebouc A.</t>
  </si>
  <si>
    <t>Enlarging the magnetocaloric operating window of the Dy2NiMnO6 double perovskite by lanthanum doping</t>
  </si>
  <si>
    <t>10.1088/1361-6463/ab5a01</t>
  </si>
  <si>
    <t>https://www.scopus.com/inward/record.uri?eid=2-s2.0-85079520921&amp;doi=10.1088%2f1361-6463%2fab5a01&amp;partnerID=40&amp;md5=9bd94b7086fe0f67fbc0e6a671d8cb9e</t>
  </si>
  <si>
    <t>Double perovskites; Magnetic cooling; Magnetocaloric effect; Multiferroics</t>
  </si>
  <si>
    <t>Bally M.A.A., Ahsan M.Z., Islam M.A., Alam M.K., Khan F.A.</t>
  </si>
  <si>
    <t>Magnetic, magnetocaloric, and dielectric properties of polycrystalline perovskite La0.7Ca0.2Pb0.1CoO3</t>
  </si>
  <si>
    <t>10.1063/1.5134732</t>
  </si>
  <si>
    <t>https://www.scopus.com/inward/record.uri?eid=2-s2.0-85078246501&amp;doi=10.1063%2f1.5134732&amp;partnerID=40&amp;md5=d0f71a819625df56d7298aa7f12daf23</t>
  </si>
  <si>
    <t>Bouzidi S., Gdaiem M.A., Rebaoui S., Dhahri J., Hlil E.K.</t>
  </si>
  <si>
    <t>Large magnetocaloric effect in La0.75Ca0.25–xNaxMnO3 (0 ≤ x ≤ 0.10) manganites</t>
  </si>
  <si>
    <t>https://www.scopus.com/inward/record.uri?eid=2-s2.0-85077200484&amp;doi=10.1007%2fs00339-019-3219-z&amp;partnerID=40&amp;md5=91f0fac9af02a5007137b40f4eb9f4b3</t>
  </si>
  <si>
    <t>Dong Z., Yin S.</t>
  </si>
  <si>
    <t>Structural, magnetic and magnetocaloric properties in perovskite RE2FeCoO6 (RE = Er and Gd) compounds</t>
  </si>
  <si>
    <t>10.1016/j.ceramint.2019.09.077</t>
  </si>
  <si>
    <t>https://www.scopus.com/inward/record.uri?eid=2-s2.0-85071993170&amp;doi=10.1016%2fj.ceramint.2019.09.077&amp;partnerID=40&amp;md5=0a1a1b352440a1272627771e1f76a2b0</t>
  </si>
  <si>
    <t>Cryogenic magnetic refrigeration; Magnetic properties; Magnetocaloric effect; Perovskite RE2FeCoO6 (RE = Er and Gd)</t>
  </si>
  <si>
    <t>Ben Moumen S., Gagou Y., Chettab M., Mezzane D., Amjoud M., Fourcade S., Hajji L., Kutnjak Z., El Marssi M., El Amraoui Y., Kopelevich Y., Luk’yanchuk I.A.</t>
  </si>
  <si>
    <t>Synthesis of La0.5Ca0.5−x□xMnO3 nanocrystalline manganites by sucrose assisted auto combustion route and study of their structural, magnetic and magnetocaloric properties</t>
  </si>
  <si>
    <t>10.1007/s10854-019-02392-9</t>
  </si>
  <si>
    <t>https://www.scopus.com/inward/record.uri?eid=2-s2.0-85075232464&amp;doi=10.1007%2fs10854-019-02392-9&amp;partnerID=40&amp;md5=a2d1ccef34083ca60afc1084d7311e72</t>
  </si>
  <si>
    <t>Laajimi K., Khlifi M., Hlil E.K., Gazzah M.H., Dhahri J.</t>
  </si>
  <si>
    <t>Enhancement of magnetocaloric effect by Nickel substitution in La0.67Ca0.33Mn0.98Ni0.02O3 manganite oxide</t>
  </si>
  <si>
    <t>10.1016/j.jmmm.2019.165625</t>
  </si>
  <si>
    <t>https://www.scopus.com/inward/record.uri?eid=2-s2.0-85071241910&amp;doi=10.1016%2fj.jmmm.2019.165625&amp;partnerID=40&amp;md5=6dd5d777a4ebefb46fdd195df03112eb</t>
  </si>
  <si>
    <t>Magnetic entropy; Magnetization; Magnetocaloric effect; Relative cooling power</t>
  </si>
  <si>
    <t>Hassayoun O., Baazaoui M., Laouyenne M.R., Hosni F., Hlil E.K., Oumezzine M., Farah K.</t>
  </si>
  <si>
    <t>Magnetocaloric effect and electron paramagnetic resonance studies of the transition from ferromagnetic to paramagnetic in La0.8Na0.2Mn1-xNixO3 (0≤x≤0.06)</t>
  </si>
  <si>
    <t>https://www.scopus.com/inward/record.uri?eid=2-s2.0-85070741664&amp;doi=10.1016%2fj.jpcs.2019.06.006&amp;partnerID=40&amp;md5=cbcf53cc492b46f7c35ce658e6c3701a</t>
  </si>
  <si>
    <t>EPR; Magnetic entropy change; Manganite; Sol-gel</t>
  </si>
  <si>
    <t>Matsumura D., Tsuji T., Yoshii K.</t>
  </si>
  <si>
    <t>X-ray absorption spectroscopy and magnetocaloric study of Pr1-xSrxCoO3 (0 ≤ x ≤ 0.5)</t>
  </si>
  <si>
    <t>10.1016/j.matchemphys.2019.121885</t>
  </si>
  <si>
    <t>https://www.scopus.com/inward/record.uri?eid=2-s2.0-85069577917&amp;doi=10.1016%2fj.matchemphys.2019.121885&amp;partnerID=40&amp;md5=7481c252759b67ee6c7b140874d2df99</t>
  </si>
  <si>
    <t>Cobaltite; EXAFS; Magnetocaloric effect; Praseodymium; XANES</t>
  </si>
  <si>
    <t>Kim M.K., Moon J.Y., Oh S.H., Oh D.G., Choi Y.J., Lee N.</t>
  </si>
  <si>
    <t>Strong magnetoelectric coupling in mixed ferrimagnetic-multiferroic phases of a double perovskite</t>
  </si>
  <si>
    <t>10.1038/s41598-019-41990-9</t>
  </si>
  <si>
    <t>https://www.scopus.com/inward/record.uri?eid=2-s2.0-85063722569&amp;doi=10.1038%2fs41598-019-41990-9&amp;partnerID=40&amp;md5=50515493e06446648b17fa55d90e31e0</t>
  </si>
  <si>
    <t>Çetin S.K., Akça G., Ekicibil A.</t>
  </si>
  <si>
    <t>Impact of small Er rare earth element substitution on magnetocaloric properties of (La0.9Er0.1)0.67Pb0.33MnO3 perovskite</t>
  </si>
  <si>
    <t>10.1016/j.molstruc.2019.07.017</t>
  </si>
  <si>
    <t>https://www.scopus.com/inward/record.uri?eid=2-s2.0-85068537061&amp;doi=10.1016%2fj.molstruc.2019.07.017&amp;partnerID=40&amp;md5=f2fc4049b912b12c007b93ac07f1caa3</t>
  </si>
  <si>
    <t>Curie temperature; Magnetic refrigeration; Magnetocaloric effect; Manganites</t>
  </si>
  <si>
    <t>Kucuk I., Tekgül A., Sarlar K., Civan E., Kucuk N., Macan B.</t>
  </si>
  <si>
    <t>Synthesis and characterization of graphene nanoplatelet-La0.7Ca0.3MnO3 composites</t>
  </si>
  <si>
    <t>10.1080/14786435.2019.1639838</t>
  </si>
  <si>
    <t>https://www.scopus.com/inward/record.uri?eid=2-s2.0-85068773559&amp;doi=10.1080%2f14786435.2019.1639838&amp;partnerID=40&amp;md5=e8fa66c7954615f83ff633d63a53c0ba</t>
  </si>
  <si>
    <t>Graphene nanoplatelet; magnetic entropy; magnetic oxides; magnetocaloric effect</t>
  </si>
  <si>
    <t>Hussain I., Khan S.N., Rao T.N., Kumar A., Koo B.H.</t>
  </si>
  <si>
    <t>Structural, magnetic and magnetocaloric properties of double perovskites Ba2-xLaxFeMoO6</t>
  </si>
  <si>
    <t>10.1016/j.solidstatesciences.2019.105991</t>
  </si>
  <si>
    <t>https://www.scopus.com/inward/record.uri?eid=2-s2.0-85072028741&amp;doi=10.1016%2fj.solidstatesciences.2019.105991&amp;partnerID=40&amp;md5=7cddcadbc1bef1e56f62c7bb7d433bd4</t>
  </si>
  <si>
    <t>Ben Youssef R.T., Sdiri N., Valente M.A., Horchani-Naifer K., Férid M.</t>
  </si>
  <si>
    <t>Physical properties of Nano Crystalline Ceramic Ho1-xBaxCrO3</t>
  </si>
  <si>
    <t>https://www.scopus.com/inward/record.uri?eid=2-s2.0-85068254175&amp;doi=10.1016%2fj.ceramint.2019.06.293&amp;partnerID=40&amp;md5=12f6868ca6dfc57019fdd36639097688</t>
  </si>
  <si>
    <t>Magneto-caloric effect; Nanopowder; Perovskite; Sol-gel process</t>
  </si>
  <si>
    <t>Makoed I.I., Amirov A.A., Liedienov N.A., Pashchenko A.V., Yanushkevich K.I., Yakimchuk D.V., Kaniukov E.Y.</t>
  </si>
  <si>
    <t>Evolution of structure and magnetic properties in EuxBi1− xFeO3 multiferroics obtained under high pressure</t>
  </si>
  <si>
    <t>10.1016/j.jmmm.2019.165379</t>
  </si>
  <si>
    <t>https://www.scopus.com/inward/record.uri?eid=2-s2.0-85066979735&amp;doi=10.1016%2fj.jmmm.2019.165379&amp;partnerID=40&amp;md5=f79754c1ac90cd039ca0b58e3da5dc74</t>
  </si>
  <si>
    <t>Entropy; Heat capacity; Magnetocaloric effect; Multiferroics; Néel temperature; Phase transition</t>
  </si>
  <si>
    <t>Fkhar L., Mounkachi O., El Maalam K., Hamedoun M., Mahmoud A., Boschini F., El kenz A., Ali M.A., Hlil E.K., Xiao Y., Benyoussef A.</t>
  </si>
  <si>
    <t>Large Magnetic Entropy Change in Pr2/3Sr1/3MnO3-CuO Composite at Room Temperature</t>
  </si>
  <si>
    <t>10.1007/s10948-019-5136-y</t>
  </si>
  <si>
    <t>https://www.scopus.com/inward/record.uri?eid=2-s2.0-85066084783&amp;doi=10.1007%2fs10948-019-5136-y&amp;partnerID=40&amp;md5=ea8b9d2dbcb771c00556b479557d87a8</t>
  </si>
  <si>
    <t>Composite; Magnetic entropy change; Magnetic properties; Magnetocaloric effect; Perovskite manganites; Relative cooling power</t>
  </si>
  <si>
    <t>Das R., Yanda P., Sundaresan A., Sarma D.D.</t>
  </si>
  <si>
    <t>Ground-state ferrimagnetism and magneto-caloric effects in Nd2NiMnO6</t>
  </si>
  <si>
    <t>10.1088/2053-1591/ab4df2</t>
  </si>
  <si>
    <t>https://www.scopus.com/inward/record.uri?eid=2-s2.0-85075235079&amp;doi=10.1088%2f2053-1591%2fab4df2&amp;partnerID=40&amp;md5=7d3a0ef5a8e0f09d6565274915fce5fd</t>
  </si>
  <si>
    <t>double perovskite; magnetism; magnetocaloric effect</t>
  </si>
  <si>
    <t>Das M., Mandal P.</t>
  </si>
  <si>
    <t>Nonlinear magnetodielectric and magnetocaloric properties of double perovskite Ho2FeCoO6</t>
  </si>
  <si>
    <t>10.1016/j.physb.2019.06.059</t>
  </si>
  <si>
    <t>https://www.scopus.com/inward/record.uri?eid=2-s2.0-85068255071&amp;doi=10.1016%2fj.physb.2019.06.059&amp;partnerID=40&amp;md5=4948ce9025774be018069fdc9ff8680d</t>
  </si>
  <si>
    <t>Magnetocaloric effect; Magnetodielectric effect; Refrigeration cooling capacity; Spin reorientation transition</t>
  </si>
  <si>
    <t>Yoshii K., Ikeda N.</t>
  </si>
  <si>
    <t>Dielectric and magnetocaloric study of TmCrO3</t>
  </si>
  <si>
    <t>10.1016/j.jallcom.2019.06.359</t>
  </si>
  <si>
    <t>https://www.scopus.com/inward/record.uri?eid=2-s2.0-85068474760&amp;doi=10.1016%2fj.jallcom.2019.06.359&amp;partnerID=40&amp;md5=9c8fd1a889da21b132c2fe01b0104e95</t>
  </si>
  <si>
    <t>Chromite; Dielectric; Magnetocaloric; Multiferroic; Perovskite</t>
  </si>
  <si>
    <t>Pham Y., Manh T.V., Thanh T.D., Yang D.-S., Yu S.-C., Kim D.-H.</t>
  </si>
  <si>
    <t>Magnetic and Table-Like Magnetocaloric Properties of Polycrystalline Pr0.7Ba0.1Sr0.2MnO3</t>
  </si>
  <si>
    <t>10.1007/s11664-019-07466-2</t>
  </si>
  <si>
    <t>https://www.scopus.com/inward/record.uri?eid=2-s2.0-85069971535&amp;doi=10.1007%2fs11664-019-07466-2&amp;partnerID=40&amp;md5=2e29f9832a2949cc677212aee8c5ce09</t>
  </si>
  <si>
    <t>critical behavior; Magnetic; perovskite; table-like magnetocaloric</t>
  </si>
  <si>
    <t>Yoshii K.</t>
  </si>
  <si>
    <t>Spin rotation, glassy state, and magnetization switching in R CrO3 (R = La1-xPrx, Gd, and Tm): Reinvestigation of magnetization reversal</t>
  </si>
  <si>
    <t>10.1063/1.5116205</t>
  </si>
  <si>
    <t>https://www.scopus.com/inward/record.uri?eid=2-s2.0-85072667155&amp;doi=10.1063%2f1.5116205&amp;partnerID=40&amp;md5=e0f17c53b41f7d4fff56458e68ef3cde</t>
  </si>
  <si>
    <t>Xie Y., Fan J., Xu L., Zhang X., Xu R., Zhu Y., Tang R., Wang C., Ma C., Pi L., Zhang Y., Yang H.</t>
  </si>
  <si>
    <t>Unambiguous determining the Curie point in perovskite manganite with second-order phase transition by scaling method</t>
  </si>
  <si>
    <t>10.1016/j.physleta.2019.125843</t>
  </si>
  <si>
    <t>https://www.scopus.com/inward/record.uri?eid=2-s2.0-85069658270&amp;doi=10.1016%2fj.physleta.2019.125843&amp;partnerID=40&amp;md5=e2c9b341a5749a166cd8040012c4d07b</t>
  </si>
  <si>
    <t>Magnetocaloric effect; Manganite; Phase transitions; Scaling law</t>
  </si>
  <si>
    <t>Chihi I., Baazaoui M., Mahjoub S., Cheikhrouhou-Koubaa W., Oumezzine M., Farah K.</t>
  </si>
  <si>
    <t>Study of the magnetic and magnetocaloric properties of new perovskite-type materials: La0.6Ba0.2Sr0.2Mn1−xFexO3</t>
  </si>
  <si>
    <t>10.1007/s00339-019-2909-x</t>
  </si>
  <si>
    <t>https://www.scopus.com/inward/record.uri?eid=2-s2.0-85070744714&amp;doi=10.1007%2fs00339-019-2909-x&amp;partnerID=40&amp;md5=07a7a1196556bd8e17df09d85484de21</t>
  </si>
  <si>
    <t>Hussain I., Khan S.N., Rao T.N., Koo B.H.</t>
  </si>
  <si>
    <t>Tungsten-substituted double perovskite Ba2FeMo1-xWxO6 for enhanced magnetocaloric effects</t>
  </si>
  <si>
    <t>10.1016/j.ceramint.2019.05.134</t>
  </si>
  <si>
    <t>https://www.scopus.com/inward/record.uri?eid=2-s2.0-85066080989&amp;doi=10.1016%2fj.ceramint.2019.05.134&amp;partnerID=40&amp;md5=0deb605e14ea263cdf0785a61a0e62e3</t>
  </si>
  <si>
    <t>Curie temperature; Double perovskites; Magnetic entropy; Magnetization; Magnetocaloric effect</t>
  </si>
  <si>
    <t>Li X., Liu J., Wang T., Xing R., Sun Y., Tian Y., Chen H., Zang B., Zhao J.</t>
  </si>
  <si>
    <t>Magnetism and magnetocaloric effects of Ce-doped perovskite oxide Gd2NiMnO6 [Ce掺杂钙钛矿氧化物Gd2NiMnO6的磁性与磁热效应]</t>
  </si>
  <si>
    <t>10.3969/j.issn.1001-9731.2019.08.015</t>
  </si>
  <si>
    <t>https://www.scopus.com/inward/record.uri?eid=2-s2.0-85073460305&amp;doi=10.3969%2fj.issn.1001-9731.2019.08.015&amp;partnerID=40&amp;md5=e6871b65fd96ba2d984e66501232737e</t>
  </si>
  <si>
    <t>Double perovskite; Griffiths-like phase; Magnetic refrigeration efficiency; Second-order phase transition</t>
  </si>
  <si>
    <t>Oliveira G.N.P., Pires A.L., Machado P., Pereira A.M., Araújo J.P., Lopes A.M.L.</t>
  </si>
  <si>
    <t>Effect of chemical pressure on the magnetocaloric effect of perovskite-like RCrO3 (R-Yb, Er, Sm and Y)</t>
  </si>
  <si>
    <t>10.1016/j.jallcom.2019.05.011</t>
  </si>
  <si>
    <t>https://www.scopus.com/inward/record.uri?eid=2-s2.0-85065761700&amp;doi=10.1016%2fj.jallcom.2019.05.011&amp;partnerID=40&amp;md5=bb518b0ab3475774e4a5c4e0161ed9a4</t>
  </si>
  <si>
    <t>Ceramics; Magnetic properties; Oxides</t>
  </si>
  <si>
    <t>Jeddi M., Gharsallah H., Bekri M., Dhahri E., Hlil E.K.</t>
  </si>
  <si>
    <t>Structural, magnetic, critical behavior and phenomenological investigation of magnetocaloric properties of La0.6Ca0.4−xSrxMnO3 perovskite</t>
  </si>
  <si>
    <t>10.1007/s10854-019-01813-z</t>
  </si>
  <si>
    <t>https://www.scopus.com/inward/record.uri?eid=2-s2.0-85068823051&amp;doi=10.1007%2fs10854-019-01813-z&amp;partnerID=40&amp;md5=3cbcfea7b9e52b5f5d7dd98f4f4fe759</t>
  </si>
  <si>
    <t>Hussain I., Khan S.N., Rao T.N., Tsendenbal B., Koo B.H.</t>
  </si>
  <si>
    <t>Magnetocaloric properties of transition metal doped Sr2FeMo0.9B0.1O6 (B = Mo, Nb, V, W) double perovskites</t>
  </si>
  <si>
    <t>10.1016/j.solidstatesciences.2019.05.001</t>
  </si>
  <si>
    <t>https://www.scopus.com/inward/record.uri?eid=2-s2.0-85066145159&amp;doi=10.1016%2fj.solidstatesciences.2019.05.001&amp;partnerID=40&amp;md5=a068a48fbbecc958d652982a8e428459</t>
  </si>
  <si>
    <t>Double perovskites; Magnetic entropy change; Magnetization; Magnetocaloric effect; Relative cooling power</t>
  </si>
  <si>
    <t>Barman A., Kar-Narayan S., Mukherjee D.</t>
  </si>
  <si>
    <t>Caloric Effects in Perovskite Oxides</t>
  </si>
  <si>
    <t>10.1002/admi.201900291</t>
  </si>
  <si>
    <t>https://www.scopus.com/inward/record.uri?eid=2-s2.0-85065744320&amp;doi=10.1002%2fadmi.201900291&amp;partnerID=40&amp;md5=6f96d419ecb3eff5f779de1e1ee5fdc3</t>
  </si>
  <si>
    <t>caloric effects; interfaces; perovskite oxide; solid-state refrigeration; thin films</t>
  </si>
  <si>
    <t>Born N.-O., Caron L., Seeler F., Felser C.</t>
  </si>
  <si>
    <t>Tuning nature and temperature of structural and magnetic phase transitions of Mn3Cu1−yMyN1−xCx (M=Ag, Ni)</t>
  </si>
  <si>
    <t>10.1016/j.jallcom.2019.04.160</t>
  </si>
  <si>
    <t>https://www.scopus.com/inward/record.uri?eid=2-s2.0-85064475768&amp;doi=10.1016%2fj.jallcom.2019.04.160&amp;partnerID=40&amp;md5=47a472339417ccff04158605804e9e06</t>
  </si>
  <si>
    <t>Antiperovskite; Magnetically ordered materials; Magnetocaloric; Mn3CuN; Phase transitions</t>
  </si>
  <si>
    <t>Das M., Dutta P., Giri S., Majumdar S.</t>
  </si>
  <si>
    <t>Octahedral tilting and emergence of ferrimagnetism in cobalt-ruthenium based double perovskites</t>
  </si>
  <si>
    <t>10.1088/1361-648X/ab27f5</t>
  </si>
  <si>
    <t>https://www.scopus.com/inward/record.uri?eid=2-s2.0-85069888415&amp;doi=10.1088%2f1361-648X%2fab27f5&amp;partnerID=40&amp;md5=86ea23500588b41a8a5cafb2678ac3f8</t>
  </si>
  <si>
    <t>double perovskite; ferrimagnetism; ruthenates</t>
  </si>
  <si>
    <t>Felhi R., Omrani H., Koubaa M., Cheikhrouhou Koubaa W., Cheikhrouhou A.</t>
  </si>
  <si>
    <t>Effects of non-magnetic Ti4+ ion doping on the structural, magnetic and magnetocaloric properties of La0.65Dy0.05Sr0.3Mn1−xTixO3 compounds</t>
  </si>
  <si>
    <t>https://www.scopus.com/inward/record.uri?eid=2-s2.0-85066818229&amp;doi=10.1007%2fs10854-019-01602-8&amp;partnerID=40&amp;md5=9bb3ddf412632fd2db6dd112e1e52e14</t>
  </si>
  <si>
    <t>Smiy S., Omri A., Moussi R., Ali A.B., Hcini S., Costa B.F.O., Hlil E.K., Dhahri E.</t>
  </si>
  <si>
    <t>Influence of Non-magnetic Ti4+ Ion Doping at Mn Site on Structural, Magnetic, and Magnetocaloric Properties of La0.5Pr0.2Sr0.3Mn1−xTix O 3 Manganites (x = 0.0 and 0.1)</t>
  </si>
  <si>
    <t>https://www.scopus.com/inward/record.uri?eid=2-s2.0-85055982341&amp;doi=10.1007%2fs10948-018-4825-2&amp;partnerID=40&amp;md5=657bbc84a15ce73508758c1ee92a1938</t>
  </si>
  <si>
    <t>Magnetic; Magnetocaloric effect; Model; Perovskite; Structural</t>
  </si>
  <si>
    <t>Belkahla A., Cherif K., Belmabrouk H., Bajahzar A., Dhahri J., Hlil E.K.</t>
  </si>
  <si>
    <t>Study of mean-field theory on the magnetocaloric effect of La0.7Bi0.05Sr0.15Ca0.1Mn0.85In0.15O3 manganite</t>
  </si>
  <si>
    <t>10.1007/s00339-019-2733-3</t>
  </si>
  <si>
    <t>https://www.scopus.com/inward/record.uri?eid=2-s2.0-85066415525&amp;doi=10.1007%2fs00339-019-2733-3&amp;partnerID=40&amp;md5=192c417c003d32f4c4d2659c1316cabe</t>
  </si>
  <si>
    <t>Bourguiba M., Gdaiem M.A., Chafra M., Hlil E.K., Belmabrouk H., Bajahzar A.</t>
  </si>
  <si>
    <t>Effect of titanium substitution on the structural, magnetic and magnetocaloric properties of La0.67Ba0.25Ca0.08MnO3 perovskite manganites</t>
  </si>
  <si>
    <t>10.1007/s00339-019-2665-y</t>
  </si>
  <si>
    <t>https://www.scopus.com/inward/record.uri?eid=2-s2.0-85065183147&amp;doi=10.1007%2fs00339-019-2665-y&amp;partnerID=40&amp;md5=f46e9ab246044e99e8e58c27f1ee9358</t>
  </si>
  <si>
    <t>AboZied A.E.-R.T., Ghani A.A., Ali A.I., Salaheldin T.A.</t>
  </si>
  <si>
    <t>Structure, magnetic and magnetocaloric properties of nano crystalline perovskite La 0.8 Ag 0.2 MnO 3</t>
  </si>
  <si>
    <t>https://www.scopus.com/inward/record.uri?eid=2-s2.0-85061785713&amp;doi=10.1016%2fj.jmmm.2019.02.043&amp;partnerID=40&amp;md5=c45ca08d3f37cd97cdd8cee926d127d9</t>
  </si>
  <si>
    <t>Arrott plot; Critical exponents; Magnetocaloric effect; Nano crystalline perovskite; Phase transition</t>
  </si>
  <si>
    <t>Hsini M., Zemni S.</t>
  </si>
  <si>
    <t>Simulation of the Magnetocaloric Effect in Sr2−xGdxFeMoO6 (0 ≤ x ≤ 0.25)</t>
  </si>
  <si>
    <t>10.1007/s10948-018-4845-y</t>
  </si>
  <si>
    <t>https://www.scopus.com/inward/record.uri?eid=2-s2.0-85053259863&amp;doi=10.1007%2fs10948-018-4845-y&amp;partnerID=40&amp;md5=1d5a1f254767d18f75198a35c02ffd5b</t>
  </si>
  <si>
    <t>Magnetic entropy change; Magnetization; Magnetocaloric effect; Phenomenological model</t>
  </si>
  <si>
    <t>Saravanan C., Thiyagarajan R., Kanjariya P.V., Sivaprakash P., Bhalodia J.A., Arumugam S.</t>
  </si>
  <si>
    <t>Electrical resistivity, magnetic and magneto-caloric studies on perovskite manganites Nd1−xCdxMnO3 (x = 0 and 0.1) polycrystals</t>
  </si>
  <si>
    <t>10.1016/j.jmmm.2018.12.057</t>
  </si>
  <si>
    <t>https://www.scopus.com/inward/record.uri?eid=2-s2.0-85058805275&amp;doi=10.1016%2fj.jmmm.2018.12.057&amp;partnerID=40&amp;md5=559cc361ff37cb3df82086cba47e358b</t>
  </si>
  <si>
    <t>Activation energy; Density of states; Magnetic entropy change; Magnetization; Resistivity</t>
  </si>
  <si>
    <t>Zhao Z.R., Jing T., Wang G.F., Li Y.F., Ma Q., Zhang X.F.</t>
  </si>
  <si>
    <t>Comparative Study of Magnetocaloric Effect in La0.67Ca0.20Sr0.13MnO3 Manganite Prepared by Sol-Gel Method and Spark Plasma Sintering</t>
  </si>
  <si>
    <t>10.1007/s10948-018-4782-9</t>
  </si>
  <si>
    <t>https://www.scopus.com/inward/record.uri?eid=2-s2.0-85049604660&amp;doi=10.1007%2fs10948-018-4782-9&amp;partnerID=40&amp;md5=680e8e3bd34b679a04f45331e252a223</t>
  </si>
  <si>
    <t>Landau theory; Magnetocaloric effect; Manganite; Spark plasma sintering</t>
  </si>
  <si>
    <t>Khlifi M., Dhahri K., Dhahri J., Dhahri E., Hlil E.K.</t>
  </si>
  <si>
    <t>Phenomenological modeling of magnetic and magnetocaloric properties in rare earth doped La 0.8 Ca 0.2 MnO 3</t>
  </si>
  <si>
    <t>10.1080/01411594.2019.1592172</t>
  </si>
  <si>
    <t>https://www.scopus.com/inward/record.uri?eid=2-s2.0-85063155773&amp;doi=10.1080%2f01411594.2019.1592172&amp;partnerID=40&amp;md5=c2990515234a6a3044eec6bf11ef1fd7</t>
  </si>
  <si>
    <t>magnetocaloric effect; Manganite; perovskite; phenomenological model</t>
  </si>
  <si>
    <t>Ameur N., Triki M., Dhahri E., Hlil E.K.</t>
  </si>
  <si>
    <t>Correlation between critical behavior and magnetocaloric effect for La 0.8-x·x Na 0.2-x·x MnO 3 (x=0 and 0.1) compounds</t>
  </si>
  <si>
    <t>10.1016/j.ssc.2019.01.020</t>
  </si>
  <si>
    <t>https://www.scopus.com/inward/record.uri?eid=2-s2.0-85061315836&amp;doi=10.1016%2fj.ssc.2019.01.020&amp;partnerID=40&amp;md5=3c292cbd89fb86a848fe72eb8d5d65aa</t>
  </si>
  <si>
    <t>Arrott–Noakes plots; Critical properties; Magnetic materials; Magnetocaloric effect; Second-order transition</t>
  </si>
  <si>
    <t>Xiao G., He W., Yang T., Huang G., Wang T., Huang J.</t>
  </si>
  <si>
    <t>Effect of Co-doping on structural, magnetic and magnetocaloric properties of La 0.67 Ca 0.13 Ba 0.2 Mn 1-x Co x O 3 (x = 0, 0.02, 0.04, 0.06, 0.08, 0.1) manganites</t>
  </si>
  <si>
    <t>https://www.scopus.com/inward/record.uri?eid=2-s2.0-85059865191&amp;doi=10.1016%2fj.cap.2019.01.011&amp;partnerID=40&amp;md5=3da125518bf67cfe1a53ac205f549b45</t>
  </si>
  <si>
    <t>Critical exponents; Crystal structure; Magnetization; Magnetocaloric effect; Perovskite manganites</t>
  </si>
  <si>
    <t>Abdouli K., Cherif W., Omrani H., Mansouri M., Valent M.A., Graça M.P.F., Ktari L.</t>
  </si>
  <si>
    <t>Structural, magnetic and magnetocaloric properties of La0.5Sm0.2Sr0.3Mn1-xFexO3 compounds with (0 ≤ x ≤ 0.15)</t>
  </si>
  <si>
    <t>https://www.scopus.com/inward/record.uri?eid=2-s2.0-85058019348&amp;doi=10.1016%2fj.jmmm.2018.12.007&amp;partnerID=40&amp;md5=3faa477a4a877d09f66e72263fd76fda</t>
  </si>
  <si>
    <t>Magnetic refrigeration; Magnetocaloric effect; Perovskite; Relative cooling power</t>
  </si>
  <si>
    <t>Xu J., Zou Z.</t>
  </si>
  <si>
    <t>Structural, magnetic and magnetocaloric properties of polycrystalline La 0.65 Ca 0.35 Mn 0.95 Ni 0.05 O 3</t>
  </si>
  <si>
    <t>10.1016/j.physb.2019.01.015</t>
  </si>
  <si>
    <t>https://www.scopus.com/inward/record.uri?eid=2-s2.0-85060909342&amp;doi=10.1016%2fj.physb.2019.01.015&amp;partnerID=40&amp;md5=6f2e51eee795085121270a8f98e296af</t>
  </si>
  <si>
    <t>Magnetocaloric effect; Manganite; Nanomaterials; Relative cooling power; Sol-gel</t>
  </si>
  <si>
    <t>Laouyenne M.R., Baazaoui M., Farah K., Hlil E.K., Oumezzine M.</t>
  </si>
  <si>
    <t>A large magnetocaloric effect of La0.8Na0.2Mn0.97Bi0.03O3 manganite synthesized by pechini Sol-Gel method and compared to the sample synthesized by solid-state route</t>
  </si>
  <si>
    <t>https://www.scopus.com/inward/record.uri?eid=2-s2.0-85056665248&amp;doi=10.1016%2fj.jmmm.2018.11.070&amp;partnerID=40&amp;md5=ff450cac3d989bca99a794330ed268f5</t>
  </si>
  <si>
    <t>Critical behavior; Magnetocaloric effect; Perovskite manganite; Second order phase transition</t>
  </si>
  <si>
    <t>Gauvin-Ndiaye C., Tremblay A.-M.S., Nourafkan R.</t>
  </si>
  <si>
    <t>Electronic and magnetic properties of the double perovskites La2MnRuO6 and LaAMnFeO6 (A=Ba,Sr,Ca) and their potential for magnetic refrigeration</t>
  </si>
  <si>
    <t>10.1103/PhysRevB.99.125110</t>
  </si>
  <si>
    <t>https://www.scopus.com/inward/record.uri?eid=2-s2.0-85063389393&amp;doi=10.1103%2fPhysRevB.99.125110&amp;partnerID=40&amp;md5=66492275a48d30d090f0d0863ae4185a</t>
  </si>
  <si>
    <t>Law J.Y., Franco V., Conde A., Skinner S.J., Pramana S.S.</t>
  </si>
  <si>
    <t>Modification of the order of the magnetic phase transition in cobaltites without changing their crystal space group</t>
  </si>
  <si>
    <t>10.1016/j.jallcom.2018.11.020</t>
  </si>
  <si>
    <t>https://www.scopus.com/inward/record.uri?eid=2-s2.0-85056590825&amp;doi=10.1016%2fj.jallcom.2018.11.020&amp;partnerID=40&amp;md5=c98114a63c456a31a34257ffb6d1c846</t>
  </si>
  <si>
    <t>Perovskite cobaltites; Thermomagnetic phase transitions</t>
  </si>
  <si>
    <t>Felhi H., Smari M., Hamdi R., Mnasri T., Bekri M., Dhahri E.</t>
  </si>
  <si>
    <t>Investigation of the Structural, Magnetic, Magnetocaloric, Electrical Properties, and Spin-Polarized Tunneling Effect of the La 0.5 Ca 0.3 Te 0.2 MnO 3 System</t>
  </si>
  <si>
    <t>10.1007/s10948-018-4906-2</t>
  </si>
  <si>
    <t>https://www.scopus.com/inward/record.uri?eid=2-s2.0-85055887210&amp;doi=10.1007%2fs10948-018-4906-2&amp;partnerID=40&amp;md5=fb54bd4da2076b462265f19b6e21e9d1</t>
  </si>
  <si>
    <t>Magnetic properties; Magnetocaloric effect; Perovskite manganite; Resistivity; Spin-polarized tunneling effect</t>
  </si>
  <si>
    <t>Hu Y., Zhao X., Wang X., Guo T., Wang S.</t>
  </si>
  <si>
    <t>Synthesis and magnetization characterization of compounds of Sr1.98Nd0.02FeMoO6 and Sr1.96Nd0.04FeMoO6 [化合物Sr1.98Nd0.02FeMoO6和Sr1.96Nd0.04FeMoO6的制备及磁学表征]</t>
  </si>
  <si>
    <t>10.3969/j.issn.1001-9731.2019.02.019</t>
  </si>
  <si>
    <t>https://www.scopus.com/inward/record.uri?eid=2-s2.0-85067996732&amp;doi=10.3969%2fj.issn.1001-9731.2019.02.019&amp;partnerID=40&amp;md5=044b651974fe5244100a0e48ddf4157f</t>
  </si>
  <si>
    <t>Magnetic properties; Magnetocaloric effect; Sol-gel processes</t>
  </si>
  <si>
    <t>Ameur N., Elleuch F., Triki M., Dhahri E., Bessais L., Hlil E.K.</t>
  </si>
  <si>
    <t>Effect of A-site deficiency on the structural and magnetic properties of La0.8−x□xNa0.2−x□xMnO3 oxides and estimation of the magnetocaloric behavior</t>
  </si>
  <si>
    <t>10.1016/j.ssc.2018.12.003</t>
  </si>
  <si>
    <t>https://www.scopus.com/inward/record.uri?eid=2-s2.0-85059328081&amp;doi=10.1016%2fj.ssc.2018.12.003&amp;partnerID=40&amp;md5=5d446f532aef628eb8ab25b9cbabde87</t>
  </si>
  <si>
    <t>Magnetic refrigeration; Magnetocaloric effect; Relative cooling power</t>
  </si>
  <si>
    <t>Ayaş A.O.</t>
  </si>
  <si>
    <t>Observation of Room-Temperature Range Magnetocaloric Effect in PrSr 1−x Pb x Mn 2 O 6 (0.4 ≤ x ≤ 0.6) Double-Perovskite Manganite System</t>
  </si>
  <si>
    <t>10.1007/s10948-018-4688-6</t>
  </si>
  <si>
    <t>https://www.scopus.com/inward/record.uri?eid=2-s2.0-85047106288&amp;doi=10.1007%2fs10948-018-4688-6&amp;partnerID=40&amp;md5=9b034d89b611523d13f55e092b461374</t>
  </si>
  <si>
    <t>Curie temperature; Double-perovskite manganites; Magnetic cooling; Magnetic entropy change; Magnetocaloric effect; Relative cooling power</t>
  </si>
  <si>
    <t>Ding X., Gao B., Krenkel E., Dawson C., Eckert J.C., Cheong S.-W., Zapf V.</t>
  </si>
  <si>
    <t>Magnetic properties of double perovskite Ln2CoIrO6 (Ln=Eu, Tb, Ho): Hetero-tri-spin 3d-5d-4f systems MAGNETIC PROPERTIES of DOUBLE PEROVSKITE ... XIAXIN DING et al.</t>
  </si>
  <si>
    <t>10.1103/PhysRevB.99.014438</t>
  </si>
  <si>
    <t>https://www.scopus.com/inward/record.uri?eid=2-s2.0-85060893716&amp;doi=10.1103%2fPhysRevB.99.014438&amp;partnerID=40&amp;md5=5a7280d181f1909796b064fa84c35edc</t>
  </si>
  <si>
    <t>El Boukili A., Ez-Zahraouy H., Hamedoun M., Benyoussef A., Balli M., Mounkachi O.</t>
  </si>
  <si>
    <t>Numerical investigation of cooling properties of La0.6Ca0.4MnO3 in an active magnetic regenerator system</t>
  </si>
  <si>
    <t>10.18462/iir.icr.2019.1768</t>
  </si>
  <si>
    <t>https://www.scopus.com/inward/record.uri?eid=2-s2.0-85082647878&amp;doi=10.18462%2fiir.icr.2019.1768&amp;partnerID=40&amp;md5=978cae5e8b7ea1e3442c87385c660e3c</t>
  </si>
  <si>
    <t>AMR Cycle; Cooling properties; COP; Heat Transfer; Magnetic Refrigeration; Magnetocaloric Material</t>
  </si>
  <si>
    <t>Bhatti I.N., Mahato R.N., Bhatti I.N., Ahsan M.A.H.</t>
  </si>
  <si>
    <t>Synthesis and magnetic study of nano-crystalline Gd2CoMnO6</t>
  </si>
  <si>
    <t>10.1016/j.matpr.2019.06.421</t>
  </si>
  <si>
    <t>https://www.scopus.com/inward/record.uri?eid=2-s2.0-85071001688&amp;doi=10.1016%2fj.matpr.2019.06.421&amp;partnerID=40&amp;md5=38db0ce5a77df91aca5f6782ea2b094c</t>
  </si>
  <si>
    <t>Double perovskite; Griffith phase; Magnetic materials; Nano crystalline</t>
  </si>
  <si>
    <t>Ali A., Sharma G., Vardhan A., Pasrija K., Rajput S., Maitra T., Kumar S., Singh Y.</t>
  </si>
  <si>
    <t>Magnetocaloric effects from an interplay of magnetic sublattices in Nd2NiMnO6</t>
  </si>
  <si>
    <t>10.1088/1361-648X/ab151a</t>
  </si>
  <si>
    <t>https://www.scopus.com/inward/record.uri?eid=2-s2.0-85067218213&amp;doi=10.1088%2f1361-648X%2fab151a&amp;partnerID=40&amp;md5=3c6dc719d0401809c59820067cfd0470</t>
  </si>
  <si>
    <t>density functional theory; double perovskites; magnetocaloric effect; Monte Carlo simulations</t>
  </si>
  <si>
    <t>M'nassri R., Nofal M.M., De Rango P., Chniba-Boudjada N.</t>
  </si>
  <si>
    <t>Magnetic entropy table-like shape and enhancement of refrigerant capacity in La1.4Ca1.6Mn2O7-La1.3Eu0.1Ca1.6Mn2O7 composite</t>
  </si>
  <si>
    <t>10.1039/c9ra00984a</t>
  </si>
  <si>
    <t>https://www.scopus.com/inward/record.uri?eid=2-s2.0-85065886882&amp;doi=10.1039%2fc9ra00984a&amp;partnerID=40&amp;md5=f29223820ce4b2ae10a48ec6f022d68e</t>
  </si>
  <si>
    <t>Dhahri Ah., Dhahri E., Hlil E.K.</t>
  </si>
  <si>
    <t>Large magnetocaloric effect in manganese perovskite La 0.67−x Bi x Ba 0.33 MnO 3 near room temperature</t>
  </si>
  <si>
    <t>10.1039/c8ra09802f</t>
  </si>
  <si>
    <t>https://www.scopus.com/inward/record.uri?eid=2-s2.0-85062062482&amp;doi=10.1039%2fc8ra09802f&amp;partnerID=40&amp;md5=c0cc2c3dd2de1809cc385617ba36b083</t>
  </si>
  <si>
    <t>Gómez A., Chavarriaga E., Izquierdo J.L., Prado-Gonjal J., Mompean F., Rojas N., Morán O.</t>
  </si>
  <si>
    <t>Assessment of the relationship between magnetotransport and magnetocaloric properties in nano-sized La0.7Ca0.3Mn1−xNixO3 manganites</t>
  </si>
  <si>
    <t>10.1016/j.jmmm.2018.09.036</t>
  </si>
  <si>
    <t>https://www.scopus.com/inward/record.uri?eid=2-s2.0-85053209481&amp;doi=10.1016%2fj.jmmm.2018.09.036&amp;partnerID=40&amp;md5=e4c330e2d58064d2a2bfcc15f6a8cf41</t>
  </si>
  <si>
    <t>Ouled Nasser N., Ezaami A., Koubaa M., Cheikhrouhou-Kaoubaa W., Cheikhrouhou A.</t>
  </si>
  <si>
    <t>Characterization of the structural, magnetic and magnetocaloric properties of double perovskite La1.95Sr0.05BMnO6 (B = Ni and Co)</t>
  </si>
  <si>
    <t>https://www.scopus.com/inward/record.uri?eid=2-s2.0-85055587009&amp;doi=10.1007%2fs10854-018-0204-9&amp;partnerID=40&amp;md5=0779f88651fc09589b2c863b7d9cc7b1</t>
  </si>
  <si>
    <t>Zhang Y., Li H., Dan Guo, Hou L., Li X., Ren Z., Wilde G.</t>
  </si>
  <si>
    <t>Cryogenic magnetic properties and magnetocaloric performance in double perovskite Pr2NiMnO6 and Pr2CoMnO6 compounds</t>
  </si>
  <si>
    <t>10.1016/j.ceramint.2018.08.075</t>
  </si>
  <si>
    <t>https://www.scopus.com/inward/record.uri?eid=2-s2.0-85051385594&amp;doi=10.1016%2fj.ceramint.2018.08.075&amp;partnerID=40&amp;md5=b8df62eb57749180ef52bcc544703838</t>
  </si>
  <si>
    <t>Cryogenic magnetic properties; Double perovskite Pr2NiMnO6 and Pr2CoMnO6; Magnetic refrigeration; Magnetocaloric performance; Microstructure</t>
  </si>
  <si>
    <t>El-Sayed A.H., Hamad M.A.</t>
  </si>
  <si>
    <t>Strong Correlation Between the Magnetocaloric Properties of Nanotubes of La0.325Pr0.3Ca0.375MnO3 and their Diameters</t>
  </si>
  <si>
    <t>10.1007/s10948-018-4682-z</t>
  </si>
  <si>
    <t>https://www.scopus.com/inward/record.uri?eid=2-s2.0-85045481671&amp;doi=10.1007%2fs10948-018-4682-z&amp;partnerID=40&amp;md5=26b55f7e2641eff2b0840893fe938969</t>
  </si>
  <si>
    <t>LPCMO; Magnetic entropy change; Magnetocaloric effect</t>
  </si>
  <si>
    <t>Erchidi Elyacoubi A.S., Masrour R., Jabar A.</t>
  </si>
  <si>
    <t>Surface effects on the magnetocaloric properties of perovskites ferromagnetic thin films: A Monte Carlo study</t>
  </si>
  <si>
    <t>10.1016/j.apsusc.2018.08.020</t>
  </si>
  <si>
    <t>https://www.scopus.com/inward/record.uri?eid=2-s2.0-85051139403&amp;doi=10.1016%2fj.apsusc.2018.08.020&amp;partnerID=40&amp;md5=a34590ae137be0cec7f3b662ff9a4bf0</t>
  </si>
  <si>
    <t>Magnetic coercive field; Magnetocaloric effect; Monte Carlo simulation; Reduced surface exchange coupling; Relative cooling power; Thin film magnetism</t>
  </si>
  <si>
    <t>Moon J.Y., Kim M.K., Oh D.G., Kim J.H., Shin H.J., Choi Y.J., Lee N.</t>
  </si>
  <si>
    <t>Anisotropic magnetic properties and giant rotating magnetocaloric effect in double-perovskite T b2CoMn O6</t>
  </si>
  <si>
    <t>10.1103/PhysRevB.98.174424</t>
  </si>
  <si>
    <t>https://www.scopus.com/inward/record.uri?eid=2-s2.0-85057303888&amp;doi=10.1103%2fPhysRevB.98.174424&amp;partnerID=40&amp;md5=1a786160f1950edc983e43202f750cdc</t>
  </si>
  <si>
    <t>Ehsani M.H., Raoufi T.</t>
  </si>
  <si>
    <t>Effect of Gd substitution on the critical scaling of the ferromagnetic transition of La0.6-x Gdx Sr0.4 MnO3(x=0, 0.05, 0.1) manganite</t>
  </si>
  <si>
    <t>10.1016/j.jallcom.2018.08.022</t>
  </si>
  <si>
    <t>https://www.scopus.com/inward/record.uri?eid=2-s2.0-85051263482&amp;doi=10.1016%2fj.jallcom.2018.08.022&amp;partnerID=40&amp;md5=78ad5141330d0167a34ee49a8d0b1e3e</t>
  </si>
  <si>
    <t>Critical exponents; Ferromagnetic phase transition; Manganite; Sol-gel method</t>
  </si>
  <si>
    <t>Hu Y., Guo T., Wang X., Cui Y., Li W., Zhao X., Liu H.</t>
  </si>
  <si>
    <t>Magnetocaloric properties of the A-site co-doping double-perovskite of Sr2FeMoO6</t>
  </si>
  <si>
    <t>10.1016/j.jmmm.2018.07.001</t>
  </si>
  <si>
    <t>https://www.scopus.com/inward/record.uri?eid=2-s2.0-85049486009&amp;doi=10.1016%2fj.jmmm.2018.07.001&amp;partnerID=40&amp;md5=a533e291b0e4be5d11e13d1045370d3d</t>
  </si>
  <si>
    <t>Crystal structure; Magnetic properties; Magnetocaloric effect</t>
  </si>
  <si>
    <t>Ivanov S.A., Andersson M.S., Cedervall J., Lewin E., Sahlberg M., Bazuev G.V., Nordblad P., Mathieu R.</t>
  </si>
  <si>
    <t>Temperature-dependent structural and magnetic properties of R 2 MMnO6 double perovskites (R = Dy, Gd; M = Ni, Co)</t>
  </si>
  <si>
    <t>10.1007/s10854-018-9976-1</t>
  </si>
  <si>
    <t>https://www.scopus.com/inward/record.uri?eid=2-s2.0-85052944168&amp;doi=10.1007%2fs10854-018-9976-1&amp;partnerID=40&amp;md5=4718131da0bfc3d705e95eb369c92a1e</t>
  </si>
  <si>
    <t>Guo T., Hu Y., Wang X., Cui Y., Li W., Zhao X.</t>
  </si>
  <si>
    <t>Magnetocaloric properties of double-perovskite Sr1.98Al0.02FeMoO6</t>
  </si>
  <si>
    <t>https://www.scopus.com/inward/record.uri?eid=2-s2.0-85051070718&amp;doi=10.1016%2fj.ceramint.2018.08.030&amp;partnerID=40&amp;md5=206c3f24d70e29913bbe39ef09a11ab9</t>
  </si>
  <si>
    <t>A. sol-gel method; B. double-perovskite; C. relative cooling power</t>
  </si>
  <si>
    <t>Jia Y., Zhang X., Zhang Z., Li L.</t>
  </si>
  <si>
    <t>Effect of sintering temperature on microstructure and magnetic properties of double perovskite Y2CoMnO6</t>
  </si>
  <si>
    <t>10.1016/j.ceramint.2018.07.236</t>
  </si>
  <si>
    <t>https://www.scopus.com/inward/record.uri?eid=2-s2.0-85050694152&amp;doi=10.1016%2fj.ceramint.2018.07.236&amp;partnerID=40&amp;md5=803e0db92121c37dfff8fe068d6b3daf</t>
  </si>
  <si>
    <t>Double perovskites; Magnetic entropy change; Magnetic properties; Magnetocaloric effect (MCE); RE2CoMnO6 oxides ceramics; Sintering temperature</t>
  </si>
  <si>
    <t>Yen P.D.H., Dung N.T., Thanh T.D., Yu S.-C.</t>
  </si>
  <si>
    <t>Magnetic properties and magnetocaloric effect of Sr-doped Pr0.7Ca0.3MnO3 compounds</t>
  </si>
  <si>
    <t>https://www.scopus.com/inward/record.uri?eid=2-s2.0-85050083691&amp;doi=10.1016%2fj.cap.2018.07.006&amp;partnerID=40&amp;md5=c50987bec35a8ffdc125ea948813f30b</t>
  </si>
  <si>
    <t>Critical properties; Magnetocaloric effect; Perovskite manganites; Phenomenological model</t>
  </si>
  <si>
    <t>Iqbal M., Khan M.N., Khan A.A.</t>
  </si>
  <si>
    <t>Structural, magnetic, magnetocaloric and critical behavior studies in the vicinity of the paramagnetic to ferromagnetic phase transition temperature in LaMnO3+δ compound</t>
  </si>
  <si>
    <t>10.1016/j.jmmm.2018.06.026</t>
  </si>
  <si>
    <t>https://www.scopus.com/inward/record.uri?eid=2-s2.0-85048990833&amp;doi=10.1016%2fj.jmmm.2018.06.026&amp;partnerID=40&amp;md5=33706a8b7a74fdfa5f8a035c9780ce3f</t>
  </si>
  <si>
    <t>Fang Y., Li M., Chen F.</t>
  </si>
  <si>
    <t>Observation of Magnetic Phase Transition and Magnetocaloric Effect in Ba1−xSrxMnO3−δ</t>
  </si>
  <si>
    <t>10.1007/s10948-018-4648-1</t>
  </si>
  <si>
    <t>https://www.scopus.com/inward/record.uri?eid=2-s2.0-85044398367&amp;doi=10.1007%2fs10948-018-4648-1&amp;partnerID=40&amp;md5=16a80658ddb2a6f4ad7371b2a2b527d7</t>
  </si>
  <si>
    <t>Alkaline-earth manganites; Magnetic entropy change; Magnetic phase transition</t>
  </si>
  <si>
    <t>Iqbal M., Khan M.N., Khan A.A., Zaka I., Mehmood A., Ahmad I.</t>
  </si>
  <si>
    <t>Investigation of Magnetic, Magnetocaloric, and Critical Properties of La0.5Ba0.5MnO3 Manganite</t>
  </si>
  <si>
    <t>https://www.scopus.com/inward/record.uri?eid=2-s2.0-85042604722&amp;doi=10.1007%2fs10948-018-4603-1&amp;partnerID=40&amp;md5=44db13d84679d431b93cba735604ce28</t>
  </si>
  <si>
    <t>Authenticity; Environment; Exponent; Magnetization; Perovskite</t>
  </si>
  <si>
    <t>Rubi K., Mahendiran R.</t>
  </si>
  <si>
    <t>Magnetocaloric effect in a diluted ferroelectric: Ba0.6 Eu0.4TiO3</t>
  </si>
  <si>
    <t>10.1109/INTMAG.2018.8508657</t>
  </si>
  <si>
    <t>https://www.scopus.com/inward/record.uri?eid=2-s2.0-85057491728&amp;doi=10.1109%2fINTMAG.2018.8508657&amp;partnerID=40&amp;md5=f1f686582af6a07238714c281ebc3ec4</t>
  </si>
  <si>
    <t>Adiabatic temperature change; Magnetic entropy change and cryogenic magnetic cooling</t>
  </si>
  <si>
    <t>Structural and magnetic properties with reversible magnetocaloric effect in PrSr1–xPbxMn2O6 (0.1 ≤ x ≤ 0.3) double perovskite manganite structures</t>
  </si>
  <si>
    <t>https://www.scopus.com/inward/record.uri?eid=2-s2.0-85052112738&amp;doi=10.1080%2f14786435.2018.1503424&amp;partnerID=40&amp;md5=dd3a9c3aa978859f2e14395e5e43d342</t>
  </si>
  <si>
    <t>Landau theory; magnetic cooling; magnetic phase transition; magnetocaloric effect; manganites; Perovskites</t>
  </si>
  <si>
    <t>Nasser N.O., Zghal E., Ayadi F., Koubaa M., Cheikhrouhou-Koubaa W., Cheikhrouhou A.</t>
  </si>
  <si>
    <t>Influence of K addition on the magnetic and magnetocaloric properties of La2-xKxNiMnO6 (x = 0, 0.2 and 0.4) double perovskite</t>
  </si>
  <si>
    <t>https://www.scopus.com/inward/record.uri?eid=2-s2.0-85051118573&amp;doi=10.1016%2fj.physc.2018.05.015&amp;partnerID=40&amp;md5=dcb0fce000549e6ce39a165696d9dddf</t>
  </si>
  <si>
    <t>Curie temperature; Double perovskite; Magnetic materials; Magnetic refrigeration; Magnetocaloric effect; Sol-gel</t>
  </si>
  <si>
    <t>Mohamed A.E.-M.A., Hernando B.</t>
  </si>
  <si>
    <t>Self-assembled impurity and its effect on magnetic and magnetocaloric properties of manganites</t>
  </si>
  <si>
    <t>10.1016/j.ceramint.2018.06.148</t>
  </si>
  <si>
    <t>https://www.scopus.com/inward/record.uri?eid=2-s2.0-85048717603&amp;doi=10.1016%2fj.ceramint.2018.06.148&amp;partnerID=40&amp;md5=e5b3f9612062e04afc443294399ac38f</t>
  </si>
  <si>
    <t>A. Sintering; B. Composites; C. Magnetic properties; D. Perovskite manganites</t>
  </si>
  <si>
    <t>Zhang L., Shi T.L., Cao J.J., Yan S.M., Fang Y., Han Z.D., Qian B., Jiang X.F., Wang D.H.</t>
  </si>
  <si>
    <t>Critical behavior and magnetocaloric effect in the multiferroic double perovskite Lu2NiMnO6</t>
  </si>
  <si>
    <t>10.1016/j.jallcom.2018.06.001</t>
  </si>
  <si>
    <t>https://www.scopus.com/inward/record.uri?eid=2-s2.0-85048580432&amp;doi=10.1016%2fj.jallcom.2018.06.001&amp;partnerID=40&amp;md5=26f8b5cb85a701db02e2ec9446ce8251</t>
  </si>
  <si>
    <t>Critical phenomena; Double perovskite; Magnetocaloric effect; Multiferroics</t>
  </si>
  <si>
    <t>Gauvin-Ndiaye C., Baker T.E., Karan P., Massé É., Balli M., Brahiti N., Eskandari M.A., Fournier P., Tremblay A.-M.S., Nourafkan R.</t>
  </si>
  <si>
    <t>Electronic and magnetic properties of the candidate magnetocaloric-material double perovskites La2MnCoO6, La2MnNiO6, and La2MnFeO6</t>
  </si>
  <si>
    <t>10.1103/PhysRevB.98.125132</t>
  </si>
  <si>
    <t>https://www.scopus.com/inward/record.uri?eid=2-s2.0-85053465115&amp;doi=10.1103%2fPhysRevB.98.125132&amp;partnerID=40&amp;md5=84a16f1e22c09c37aa0ff22354af7dac</t>
  </si>
  <si>
    <t>Sahoo R.C., Das S., Nath T.K.</t>
  </si>
  <si>
    <t>Role of Gd spin ordering on magnetocaloric effect and ferromagnetism in Sr substituted Gd2CoMnO6 double perovskite</t>
  </si>
  <si>
    <t>10.1063/1.5039806</t>
  </si>
  <si>
    <t>https://www.scopus.com/inward/record.uri?eid=2-s2.0-85053276891&amp;doi=10.1063%2f1.5039806&amp;partnerID=40&amp;md5=005dad94b9ae3ca75e48e361916dcad7</t>
  </si>
  <si>
    <t>Makni-Chakroun J., M'nassri R., Cheikhrouhou-Koubaa W., Koubaa M., Chniba-Boudjada N., Cheikhrouhou A.</t>
  </si>
  <si>
    <t>Effect of A-site deficiency on investigation of structural, magnetic and magnetocaloric behaviors for (LaSr)-lacunar manganites</t>
  </si>
  <si>
    <t>10.1016/j.cplett.2018.07.039</t>
  </si>
  <si>
    <t>https://www.scopus.com/inward/record.uri?eid=2-s2.0-85050190585&amp;doi=10.1016%2fj.cplett.2018.07.039&amp;partnerID=40&amp;md5=5385e6f3d225ced50fd2b33454dad31e</t>
  </si>
  <si>
    <t>A. Manganites; B. Sol-gel method; C. X-ray diffraction; D. Magnetocaloric effect</t>
  </si>
  <si>
    <t>Long P.T., Manh T.V., Ho T.A., Dongquoc V., Zhang P., Yu S.C.</t>
  </si>
  <si>
    <t>Magnetocaloric effect in La1-xSrxCoO3 undergoing a second-order phase transition</t>
  </si>
  <si>
    <t>https://www.scopus.com/inward/record.uri?eid=2-s2.0-85048592544&amp;doi=10.1016%2fj.ceramint.2018.05.216&amp;partnerID=40&amp;md5=04f16d25db4d23369192daa23766a1e9</t>
  </si>
  <si>
    <t>Magnetocaloric effect; Perovskite cobaltites; Second-order phase transition</t>
  </si>
  <si>
    <t>Salcedo-Gallo J.S., Rodríguez-Patiño D.F., Alzate-Cardona J.D., Barco-Ríos H., Restrepo-Parra E.</t>
  </si>
  <si>
    <t>Magnetocaloric effect and magnetic properties in NdMnO3 perovskite: A Monte Carlo approach</t>
  </si>
  <si>
    <t>10.1016/j.physleta.2018.05.019</t>
  </si>
  <si>
    <t>https://www.scopus.com/inward/record.uri?eid=2-s2.0-85047199142&amp;doi=10.1016%2fj.physleta.2018.05.019&amp;partnerID=40&amp;md5=f6b1ed0fa239c39547ce0688cac3dd4f</t>
  </si>
  <si>
    <t>Magnetocaloric effect; Monte Carlo simulation; Perovskite; Relative cooling power</t>
  </si>
  <si>
    <t>Hussain I., Anwar M.S., Khan S.N., Lee C.G., Koo B.H.</t>
  </si>
  <si>
    <t>Magnetic properties and magnetocaloric effect in ordered double perovskites Sr1.8Pr0.2FeMo1-xWxO6</t>
  </si>
  <si>
    <t>10.3740/MRSK.2018.28.8.445</t>
  </si>
  <si>
    <t>https://www.scopus.com/inward/record.uri?eid=2-s2.0-85055721755&amp;doi=10.3740%2fMRSK.2018.28.8.445&amp;partnerID=40&amp;md5=fa9c83e4c6954b084b7064cdaa6c42fe</t>
  </si>
  <si>
    <t>Double perovskites; Magnetic entropy change; Magnetization; Magnetocaloric effect</t>
  </si>
  <si>
    <t>Ouled Nasser N., Ezaami A., Koubaa M., Cheikhrouhou-Koubaa W., Cheikhrouhou A.</t>
  </si>
  <si>
    <t>Structural, magnetic and magnetocaloric properties of La1.95Ca0.05BMnO6 (B = Ni and Co) double perovskite</t>
  </si>
  <si>
    <t>https://www.scopus.com/inward/record.uri?eid=2-s2.0-85049111592&amp;doi=10.1007%2fs10854-018-9526-x&amp;partnerID=40&amp;md5=15cc21b24d7dc5f962408cf8c752c0d7</t>
  </si>
  <si>
    <t>Kong X., Zou Z.</t>
  </si>
  <si>
    <t>Synthesis, characterisation and study of magnetocaloric properties of La0.65Sr0.25K0.1Mn1-xVxO3</t>
  </si>
  <si>
    <t>https://www.scopus.com/inward/record.uri?eid=2-s2.0-85050554092&amp;doi=10.1088%2f1757-899X%2f382%2f2%2f022058&amp;partnerID=40&amp;md5=65e935847567baddf3880eae0cd2569c</t>
  </si>
  <si>
    <t>Riahi K., Messaoui I., Ezaami A., Cugini F., Solzi M., Cheikhrouhou-Koubaa W., Cheikhrouhou A.</t>
  </si>
  <si>
    <t>Adiabatic temperature change, magnetic entropy change and critical behavior near the ferromagnetic–paramagnetic phase transition in La0.7(Ca,Sr)0.3MnO3 perovskite</t>
  </si>
  <si>
    <t>10.1080/01411594.2018.1474356</t>
  </si>
  <si>
    <t>https://www.scopus.com/inward/record.uri?eid=2-s2.0-85047220572&amp;doi=10.1080%2f01411594.2018.1474356&amp;partnerID=40&amp;md5=d7e07754a0601a4ea3517b947b2d6455</t>
  </si>
  <si>
    <t>3D-Ising model; Adiabatic temperature change; Critical behavior; magnetic entropy change</t>
  </si>
  <si>
    <t>Ram N.R., Prakash M., Naresh U., Kumar N.S., Sarmash T.S., Subbarao T., Kumar R.J., Kumar G.R., Naidu K.C.B.</t>
  </si>
  <si>
    <t>Review on Magnetocaloric Effect and Materials</t>
  </si>
  <si>
    <t>10.1007/s10948-018-4666-z</t>
  </si>
  <si>
    <t>https://www.scopus.com/inward/record.uri?eid=2-s2.0-85044786371&amp;doi=10.1007%2fs10948-018-4666-z&amp;partnerID=40&amp;md5=81ab1522daec883a251d22ccb69d67a8</t>
  </si>
  <si>
    <t>Entropy; Ferromagnetic perovskites; Magnetocaloric effect</t>
  </si>
  <si>
    <t>Abdel-Latif I.A., Ahmed A.M., Mohamed H.F., Saleh S.A., Paixão J.A., Ziq K.A., Hamad M.K., Al-Nahari E.G., Ghozza M., Allam S.</t>
  </si>
  <si>
    <t>Magnetocaloric effect, electric, and dielectric properties of Nd0.6Sr0.4MnxCo1−xO3 composites</t>
  </si>
  <si>
    <t>10.1016/j.jmmm.2018.02.087</t>
  </si>
  <si>
    <t>https://www.scopus.com/inward/record.uri?eid=2-s2.0-85042690648&amp;doi=10.1016%2fj.jmmm.2018.02.087&amp;partnerID=40&amp;md5=242580f0e221bac6a81902765d199654</t>
  </si>
  <si>
    <t>Arrott plots; Dielectric permittivity; Magnetic phase transition; Magnetocaloric effect</t>
  </si>
  <si>
    <t>Tunable giant magnetocaloric effect with very low hysteresis in Mn3CuN1−xCx</t>
  </si>
  <si>
    <t>10.1016/j.jallcom.2018.03.311</t>
  </si>
  <si>
    <t>https://www.scopus.com/inward/record.uri?eid=2-s2.0-85044604267&amp;doi=10.1016%2fj.jallcom.2018.03.311&amp;partnerID=40&amp;md5=9cb83e407c472c105ea335e00bd001a8</t>
  </si>
  <si>
    <t>Qiao K.M., Li J., Liu Y., Kuang H., Wang J., Hu F.X., Sun J.R., Shen B.G.</t>
  </si>
  <si>
    <t>Magnetocaloric effect and its modulation by electric field in La0.325Pr0.3Ca0.375MnO3 films grown on (0 1 1)-PMN-PT substrates</t>
  </si>
  <si>
    <t>10.1016/j.jmmm.2018.01.067</t>
  </si>
  <si>
    <t>https://www.scopus.com/inward/record.uri?eid=2-s2.0-85043356165&amp;doi=10.1016%2fj.jmmm.2018.01.067&amp;partnerID=40&amp;md5=a8e9d2fcee2a1ca8a7e5834a9613cd1a</t>
  </si>
  <si>
    <t>Mechi N., Alzahrani B., Hcini S., Bouazizi M.L., Dhahri A.</t>
  </si>
  <si>
    <t>Correlation between magnetocaloric and electrical properties based on phenomenological models in La 0.47 Pr 0.2 Pb 0.33 MnO 3 perovskite</t>
  </si>
  <si>
    <t>https://www.scopus.com/inward/record.uri?eid=2-s2.0-85040998203&amp;doi=10.1080%2f01411594.2018.1424336&amp;partnerID=40&amp;md5=f1a88f4707139e3b508b9af3a2fa14e6</t>
  </si>
  <si>
    <t>magnetic entropy change; magnetization; Perovskites; phenomenological models; resistivity</t>
  </si>
  <si>
    <t>Rawat K., Meenakshi, Mahato R.N.</t>
  </si>
  <si>
    <t>Investigation of structural, magnetic, and magnetocaloric properties of nanocrystalline double perovskite Pr2CoMnO6</t>
  </si>
  <si>
    <t>10.1088/2053-1591/aacd92</t>
  </si>
  <si>
    <t>https://www.scopus.com/inward/record.uri?eid=2-s2.0-85049728928&amp;doi=10.1088%2f2053-1591%2faacd92&amp;partnerID=40&amp;md5=387a7753c573810c40f6e346862bda4d</t>
  </si>
  <si>
    <t>double perovskite; magnetic properties; magnetocaloric effect; nanocrystalline; relative cooling power</t>
  </si>
  <si>
    <t>Su L., Zhang X.-Q., Dong Q.-Y., Ke Y.-J., Hou K.-Y., Liu C.-S., Cheng Z.-H.</t>
  </si>
  <si>
    <t>Magnetocaloric effect and critical behaviors of R2NiMnO6 (R=Eu and Dy) double perovskite oxides</t>
  </si>
  <si>
    <t>10.1016/j.jallcom.2018.02.327</t>
  </si>
  <si>
    <t>https://www.scopus.com/inward/record.uri?eid=2-s2.0-85042763538&amp;doi=10.1016%2fj.jallcom.2018.02.327&amp;partnerID=40&amp;md5=9604487cc5f08380c9b3a0bbace12c74</t>
  </si>
  <si>
    <t>Ceramics; Critical behavior; Magnetization; Magnetocaloric</t>
  </si>
  <si>
    <t>Shi J., Yin S., Seehra M.S., Jain M.</t>
  </si>
  <si>
    <t>Enhancement in magnetocaloric properties of ErCrO3 via A-site Gd substitution</t>
  </si>
  <si>
    <t>10.1063/1.5022584</t>
  </si>
  <si>
    <t>https://www.scopus.com/inward/record.uri?eid=2-s2.0-85047331148&amp;doi=10.1063%2f1.5022584&amp;partnerID=40&amp;md5=4530f4d2f350074fca944fb7cc2f4678</t>
  </si>
  <si>
    <t>Walha I., Smari M., Mnasri T., Dhahri E.</t>
  </si>
  <si>
    <t>Structural, magnetic, and magnetocaloric properties of Ag-doped in the La0.6Ca0.4MnO3 compound</t>
  </si>
  <si>
    <t>https://www.scopus.com/inward/record.uri?eid=2-s2.0-85041544077&amp;doi=10.1016%2fj.jmmm.2018.01.084&amp;partnerID=40&amp;md5=d93059ff1684b9b9d736a32489ccdcef</t>
  </si>
  <si>
    <t>Magnetic phase transition; Magnetocaloric effect; Perovskite manganite; Relative cooling power; X-Ray diffraction</t>
  </si>
  <si>
    <t>Kumari A., Dhanasekhar C., Das A.K.</t>
  </si>
  <si>
    <t>Effect of Sr doping on structural and magnetic behavior of SmBa1−xSrxCo2O5+δ (x = 0 and 1)</t>
  </si>
  <si>
    <t>https://www.scopus.com/inward/record.uri?eid=2-s2.0-85034970017&amp;doi=10.1016%2fj.physb.2017.11.019&amp;partnerID=40&amp;md5=f1d9d2b78a64f9536ea064bd5338327e</t>
  </si>
  <si>
    <t>Cobalt oxide; Crystal structure; Layered perovskite; Magnetocaloric effect; Mixed valence; Spin state transition</t>
  </si>
  <si>
    <t>Yang Y.-E., Xie Y., Xu L., Hu D., Ma C., Ling L., Tong W., Pi L., Zhang Y., Fan J.</t>
  </si>
  <si>
    <t>Structural, magnetic, and magnetocaloric properties of bilayer manganite La1.38Sr1.62Mn2O7</t>
  </si>
  <si>
    <t>10.1016/j.jpcs.2018.01.002</t>
  </si>
  <si>
    <t>https://www.scopus.com/inward/record.uri?eid=2-s2.0-85040007221&amp;doi=10.1016%2fj.jpcs.2018.01.002&amp;partnerID=40&amp;md5=ac814f83ef3613218133492fca3051e5</t>
  </si>
  <si>
    <t>Masrour R., Jabar A., Hlil E.K., Hamedoun M., Benyoussef A., Hourmatallah A., Rezzouk A., Benzakour N., Bouslykhane K.</t>
  </si>
  <si>
    <t>Ab Initio and Monte Carlo Approaches for the Magnetocaloric Effect in BaMnO3 Oxide Perovskite</t>
  </si>
  <si>
    <t>10.1007/s10948-017-4258-3</t>
  </si>
  <si>
    <t>https://www.scopus.com/inward/record.uri?eid=2-s2.0-85027325029&amp;doi=10.1007%2fs10948-017-4258-3&amp;partnerID=40&amp;md5=a49f64a31b5d6880f4471817509e2388</t>
  </si>
  <si>
    <t>Ab initio calculations; Ising Model; Magnetocaloric effect; Monte Carlo simulations; Relative cooling power</t>
  </si>
  <si>
    <t>Synthesis and Magnetocaloric in La0.65Sr0.2Gd0.15MnO3 Nanoparticles [La0.65Sr0.2Gd0.15MnO3纳米颗粒的制备及其磁热效应]</t>
  </si>
  <si>
    <t>10.14062/j.issn.0454-5648.2018.03.10</t>
  </si>
  <si>
    <t>https://www.scopus.com/inward/record.uri?eid=2-s2.0-85051652585&amp;doi=10.14062%2fj.issn.0454-5648.2018.03.10&amp;partnerID=40&amp;md5=7ca8c705ef95641d2234da10f5c7c16b</t>
  </si>
  <si>
    <t>Curie temperature; Magnetocaloric effect; Perovskite</t>
  </si>
  <si>
    <t>Magnetocaloric effect and magnetic properties in SmFe1-xMnxO3 perovskite: Monte Carlo simulations</t>
  </si>
  <si>
    <t>10.1016/j.ssc.2017.12.015</t>
  </si>
  <si>
    <t>https://www.scopus.com/inward/record.uri?eid=2-s2.0-85039774236&amp;doi=10.1016%2fj.ssc.2017.12.015&amp;partnerID=40&amp;md5=c606c0d2edbf965ca9f42df2621c75aa</t>
  </si>
  <si>
    <t>A. SmFe1-xMnxO3; B. Monte Carlo simulation; D. Néel temperature and magnetocaloric effect; D. Relative cooling power</t>
  </si>
  <si>
    <t>Erchidi Elyacoubi A.S., Masrour R., Jabar A., Ellouze M., Hlil E.K.</t>
  </si>
  <si>
    <t>Magnetic properties and magnetocaloric effect in double Sr2FeMoO6 perovskites</t>
  </si>
  <si>
    <t>10.1016/j.materresbull.2017.10.037</t>
  </si>
  <si>
    <t>https://www.scopus.com/inward/record.uri?eid=2-s2.0-85033216448&amp;doi=10.1016%2fj.materresbull.2017.10.037&amp;partnerID=40&amp;md5=6f86297f487c1c0505e99643a42de487</t>
  </si>
  <si>
    <t>Magnetic hysteresis cycle; Magnetic materials; Magnetocaloric effect; Monte Carlo simulation; Sr2FeMoO6 compound</t>
  </si>
  <si>
    <t>El Maalam K., Balli M., Habouti S., Dietze M., Hamedoun M., Hlil E.-K., Es-Souni M., El Kenz A., Benyoussef A., Mounkachi O.</t>
  </si>
  <si>
    <t>Composite (La0.45Nd0.25)Sr0.3MnO3/5CuO materials for magnetic refrigeration applications</t>
  </si>
  <si>
    <t>10.1016/j.jmmm.2017.09.076</t>
  </si>
  <si>
    <t>https://www.scopus.com/inward/record.uri?eid=2-s2.0-85031092661&amp;doi=10.1016%2fj.jmmm.2017.09.076&amp;partnerID=40&amp;md5=dd2e3490baab2b3879ddc5fa745ebdb0</t>
  </si>
  <si>
    <t>Composite materials; Magnetic refrigeration; Magnetocaloric properties; Manganites</t>
  </si>
  <si>
    <t>Meenakshi, Kumar A., Mahato R.N.</t>
  </si>
  <si>
    <t>Structural, magnetic and magnetocaloric properties of Co-doped nanocrystalline La0.7Te0.3Mn0.7Co0.3O3</t>
  </si>
  <si>
    <t>https://www.scopus.com/inward/record.uri?eid=2-s2.0-85026757725&amp;doi=10.1016%2fj.jmmm.2017.07.048&amp;partnerID=40&amp;md5=6c62b624cebbc0a1b5647c4ceea7e117</t>
  </si>
  <si>
    <t>Magnetic properties; Magnetocaloric properties; Manganites; Nanocrystalline; Perovskite; X-ray diffraction</t>
  </si>
  <si>
    <t>Arun B., Athira M., Akshay V.R., Sudakshina B., Mutta G.R., Vasundhara M.</t>
  </si>
  <si>
    <t>Investigation on the structural, magnetic and magnetocaloric properties of nanocrystalline Pr-deficient Pr1−xSrxMnO3−δ manganites</t>
  </si>
  <si>
    <t>10.1016/j.jmmm.2017.06.105</t>
  </si>
  <si>
    <t>https://www.scopus.com/inward/record.uri?eid=2-s2.0-85022224417&amp;doi=10.1016%2fj.jmmm.2017.06.105&amp;partnerID=40&amp;md5=ef9f930f0352127683588ca6a0462903</t>
  </si>
  <si>
    <t>Ma Y., Zhai K., Yan L., Chai Y., Shang D., Sun Y.</t>
  </si>
  <si>
    <t>Magnetocaloric effect in the layered organic-inorganic hybrid (CH3NH3)2CuCl4</t>
  </si>
  <si>
    <t>10.1088/1674-1056/27/2/027501</t>
  </si>
  <si>
    <t>https://www.scopus.com/inward/record.uri?eid=2-s2.0-85043515281&amp;doi=10.1088%2f1674-1056%2f27%2f2%2f027501&amp;partnerID=40&amp;md5=a2ad8533e0196ebad7fa7b7ae327295d</t>
  </si>
  <si>
    <t>(CH3NH3)2CuCl4; magnetocaloric effect; organic-inorganic hybrid</t>
  </si>
  <si>
    <t>Kokila I.P., Kanagaraj M., Kumar P.S., Peter S.C., Sekar C., Therese H.A.</t>
  </si>
  <si>
    <t>Structural, magnetic and magnetocaloric properties of EuMnO3 perovskite manganite: A comprehensive MCE study</t>
  </si>
  <si>
    <t>10.1088/2053-1591/aaacdc</t>
  </si>
  <si>
    <t>https://www.scopus.com/inward/record.uri?eid=2-s2.0-85043499968&amp;doi=10.1088%2f2053-1591%2faaacdc&amp;partnerID=40&amp;md5=4b7c4cd12120a67b584e98abfd1dcbf6</t>
  </si>
  <si>
    <t>entropy change; EuMnO3; magnetocaloric effect; perovskite manganites</t>
  </si>
  <si>
    <t>Jain P., Bansal D., Sharma G., Bhattacharya A., Ingale B., Delaire O., Chatterjee R.</t>
  </si>
  <si>
    <t>Observation of low temperature metastable states in complex CaMn7O12</t>
  </si>
  <si>
    <t>10.1088/1361-648X/aaa525</t>
  </si>
  <si>
    <t>https://www.scopus.com/inward/record.uri?eid=2-s2.0-85041485756&amp;doi=10.1088%2f1361-648X%2faaa525&amp;partnerID=40&amp;md5=9708bab2a68191da72db1b942a00c331</t>
  </si>
  <si>
    <t>Arrott plot; magnetocaloric; multiferroic; neutron scattering</t>
  </si>
  <si>
    <t>Messaoui I., Riahi K., Kumaresavanji M., Cheikhrouhou Koubaa W., Cheikhrouhou A.</t>
  </si>
  <si>
    <t>Potassium doping induced changes of magnetic and magnetocaloric properties of La0.78Cd0.22−xKxMnO3 (x = 0.00, 0.10, 0.15 and 0.20) manganites</t>
  </si>
  <si>
    <t>10.1016/j.jmmm.2017.09.010</t>
  </si>
  <si>
    <t>https://www.scopus.com/inward/record.uri?eid=2-s2.0-85029308627&amp;doi=10.1016%2fj.jmmm.2017.09.010&amp;partnerID=40&amp;md5=70ef15a79c7d24ee6da1f97f0f530292</t>
  </si>
  <si>
    <t>Field cooled (FC); Magnetic entropy change; Relative cooling power and Universal curves; X-ray diffraction; Zero field cooled (ZFC)</t>
  </si>
  <si>
    <t>Influence of magnetic frustration and structural disorder on magnetocaloric effect and magneto-transport properties in La1.5Ca0.5CoMnO6 double perovskite</t>
  </si>
  <si>
    <t>10.1063/1.5004600</t>
  </si>
  <si>
    <t>https://www.scopus.com/inward/record.uri?eid=2-s2.0-85040162917&amp;doi=10.1063%2f1.5004600&amp;partnerID=40&amp;md5=0176e8249e9e9bf1170c6ae909d49fd1</t>
  </si>
  <si>
    <t>Brahiti N., Eskandari M.A., Balli M., Gauvin-Ndiaye C., Nourafkan R., Tremblay A.-M.S., Fournier P.</t>
  </si>
  <si>
    <t>Double perovskites for room temperature magnetocaloric tasks</t>
  </si>
  <si>
    <t>10.18462/iir.thermag.2018.0033</t>
  </si>
  <si>
    <t>https://www.scopus.com/inward/record.uri?eid=2-s2.0-85065718386&amp;doi=10.18462%2fiir.thermag.2018.0033&amp;partnerID=40&amp;md5=953b767e44f746dfc2f770ea80541cef</t>
  </si>
  <si>
    <t>chemical substitution.; double perovskites; Magnetocaloric effect; oxides</t>
  </si>
  <si>
    <t>Belous A., Tovstolytkin A., Solopan S., Shlapa Yu., Fedorchuk O.</t>
  </si>
  <si>
    <t>Synthesis, properties and applications of some magnetic oxide based nanoparticles and films</t>
  </si>
  <si>
    <t>10.12693/APhysPolA.133.1006</t>
  </si>
  <si>
    <t>https://www.scopus.com/inward/record.uri?eid=2-s2.0-85047558304&amp;doi=10.12693%2fAPhysPolA.133.1006&amp;partnerID=40&amp;md5=18bb40f6f4c478e5b66a6c200287c545</t>
  </si>
  <si>
    <t>Jeddi M., Gharsallah H., Bejar M., Bekri M., Dhahri E., Hlil E.K.</t>
  </si>
  <si>
    <t>Magnetocaloric study, critical behavior and spontaneous magnetization estimation in La0.6Ca0.3Sr0.1MnO3 perovskite</t>
  </si>
  <si>
    <t>https://www.scopus.com/inward/record.uri?eid=2-s2.0-85043369733&amp;doi=10.1039%2fc8ra00001h&amp;partnerID=40&amp;md5=1df589bd63f7c19db892410d723e7a46</t>
  </si>
  <si>
    <t>ok, good exmaple of standart paper.</t>
  </si>
  <si>
    <t>Chebaane M., Bellouz R., Oumezzine M., Hlil E.K., Fouzri A.</t>
  </si>
  <si>
    <t>Copper-doped lanthanum manganite La0.65Ce0.05Sr0.3Mn1-XCuxO3 influence on structural, magnetic and magnetocaloric effects</t>
  </si>
  <si>
    <t>https://www.scopus.com/inward/record.uri?eid=2-s2.0-85042179780&amp;doi=10.1039%2fc7ra13244a&amp;partnerID=40&amp;md5=b23f2f82dc643801e180d9ab65bbf6e3</t>
  </si>
  <si>
    <t>Hussain I., Khan S.N., Kim E.J., Jeon S.E., Koo B.H.</t>
  </si>
  <si>
    <t>Nb modified structural, magnetic and magnetocaloric properties of double perovskite Ba2FeMo1−xNbxO6</t>
  </si>
  <si>
    <t>10.1016/j.ceramint.2017.11.037</t>
  </si>
  <si>
    <t>https://www.scopus.com/inward/record.uri?eid=2-s2.0-85034849697&amp;doi=10.1016%2fj.ceramint.2017.11.037&amp;partnerID=40&amp;md5=3859ce0d7297ec54bd1010699203f2a4</t>
  </si>
  <si>
    <t>Double perovskites; Magnetic entropy; Magnetic refrigeration; Magnetization; Magnetocaloric effect</t>
  </si>
  <si>
    <t>Hu Y., Li W., Wang X., Cui Y., Wei Y., Sun L., Guo T., Zhao X.</t>
  </si>
  <si>
    <t>Enhanced magnetocaloric effect of Sr1.8Eu0.13Ba0.07FeMoO6 perovskite compound</t>
  </si>
  <si>
    <t>10.1016/j.ceramint.2017.11.015</t>
  </si>
  <si>
    <t>https://www.scopus.com/inward/record.uri?eid=2-s2.0-85034787448&amp;doi=10.1016%2fj.ceramint.2017.11.015&amp;partnerID=40&amp;md5=38462d4b61e9bc11667e00d0019250fb</t>
  </si>
  <si>
    <t>Double perovskite; Magnetic properties; Magnetocaloric effect</t>
  </si>
  <si>
    <t>Liu Z., Lin W.G., Zhou K.W., Yan J.L.</t>
  </si>
  <si>
    <t>Effect of Cu doping on the structural, magnetic and magnetocaloric properties of La0.7Sr0.25Na0.05Mn1−xCuxO3 manganites</t>
  </si>
  <si>
    <t>https://www.scopus.com/inward/record.uri?eid=2-s2.0-85034427778&amp;doi=10.1016%2fj.ceramint.2017.11.021&amp;partnerID=40&amp;md5=0eb038d9e4033ca11a8743818f71af28</t>
  </si>
  <si>
    <t>Crystal structure; Magnetocaloric effect; Perovskite manganites; XPS</t>
  </si>
  <si>
    <t>Saravanan C., Thiyagarajan R., Manikandan K., Sathiskumar M., Kanjariya P.V., Bhalodia J.A., Arumugam S.</t>
  </si>
  <si>
    <t>Effect of Cd doping on magnetocaloric effect and critical behavior analysis on perovskite Nd1- xCdxMnO3 (x = 0, 0.1, 0.2, 0.3, and 0.4) manganite polycrystals</t>
  </si>
  <si>
    <t>https://www.scopus.com/inward/record.uri?eid=2-s2.0-85040099643&amp;doi=10.1063%2f1.5010427&amp;partnerID=40&amp;md5=ca8b761b6f8990db2e80e3ae8e902197</t>
  </si>
  <si>
    <t>Kılıç Çetin S., Acet M., Ekicibil A.</t>
  </si>
  <si>
    <t>Effect of Pr-substitution on the structural, magnetic and magnetocaloric properties of (La1-xPrx)0.67Pb0.33MnO3 (0.0 ≤ x ≤ 0.3) manganites</t>
  </si>
  <si>
    <t>10.1016/j.jallcom.2017.08.199</t>
  </si>
  <si>
    <t>https://www.scopus.com/inward/record.uri?eid=2-s2.0-85028544885&amp;doi=10.1016%2fj.jallcom.2017.08.199&amp;partnerID=40&amp;md5=4a8c94aa5c3aeab2f65b64c6ae050774</t>
  </si>
  <si>
    <t>Adiabatic temperature change; Curie temperature; Magnetic entropy; Magnetocaloric effect; Manganites</t>
  </si>
  <si>
    <t>Criogenic</t>
  </si>
  <si>
    <t>Hamdi R., Tozri A., Smari M., Dhahri E., Bessais L.</t>
  </si>
  <si>
    <t>Structural, magnetic, magnetocaloric and electrical studies of Dy0.5(Sr1−xCax)0.5MnO3 manganites</t>
  </si>
  <si>
    <t>10.1016/j.jmmm.2017.08.035</t>
  </si>
  <si>
    <t>https://www.scopus.com/inward/record.uri?eid=2-s2.0-85027967703&amp;doi=10.1016%2fj.jmmm.2017.08.035&amp;partnerID=40&amp;md5=b516271edb727bffa0908166959833ab</t>
  </si>
  <si>
    <t>Bolometer applications; Electrical resistivity; Landau theory; Magnetocaloric effect; Perovskite manganites; Spin glasses</t>
  </si>
  <si>
    <t>Jia Y., Wang Q., Qi Y., Li L.</t>
  </si>
  <si>
    <t>Multiple magnetic phase transitions and magnetocaloric effect in double perovskites R2NiMnO6 (R = Dy, Ho, and Er)</t>
  </si>
  <si>
    <t>10.1016/j.jallcom.2017.08.073</t>
  </si>
  <si>
    <t>https://www.scopus.com/inward/record.uri?eid=2-s2.0-85027557239&amp;doi=10.1016%2fj.jallcom.2017.08.073&amp;partnerID=40&amp;md5=f85047c67d128a41bcc30e8216d4385f</t>
  </si>
  <si>
    <t>Double perovskites; Magnetic entropy change; Magnetic phase transitions; Magnetic refrigeration; Magnetocaloric effect; R2NiMnO6 (R = Dy, Ho, and Er) compounds</t>
  </si>
  <si>
    <t>Moon J.Y., Kim M.K., Choi Y.J., Lee N.</t>
  </si>
  <si>
    <t>Giant Anisotropic Magnetocaloric Effect in Double-perovskite Gd2CoMnO6 Single Crystals</t>
  </si>
  <si>
    <t>10.1038/s41598-017-16416-z</t>
  </si>
  <si>
    <t>https://www.scopus.com/inward/record.uri?eid=2-s2.0-85034831263&amp;doi=10.1038%2fs41598-017-16416-z&amp;partnerID=40&amp;md5=82f949ea92c596b710d6dc2a4634bee6</t>
  </si>
  <si>
    <t>Li C.L., Wang L.G., Li X.X., Zhu C.M., Zhang R., Wang H.W., Yuan S.L.</t>
  </si>
  <si>
    <t>Magnetic field-induced metamagnetism and magnetocaloric effect in double perovskites Re2CoMnO6 (Re=Sm, Dy)</t>
  </si>
  <si>
    <t>10.1016/j.matchemphys.2017.09.009</t>
  </si>
  <si>
    <t>https://www.scopus.com/inward/record.uri?eid=2-s2.0-85030669074&amp;doi=10.1016%2fj.matchemphys.2017.09.009&amp;partnerID=40&amp;md5=cdcb5f1515a4c6c656fc20e23fb72631</t>
  </si>
  <si>
    <t>Double perovskite; Magnetocaloric effect; Metamagnetism</t>
  </si>
  <si>
    <t>Jia Y., Wang Q., Wang P., Li L.</t>
  </si>
  <si>
    <t>Structural, magnetic and magnetocaloric properties in R2CoMnO6 (R = Dy, Ho, and Er)</t>
  </si>
  <si>
    <t>10.1016/j.ceramint.2017.08.158</t>
  </si>
  <si>
    <t>https://www.scopus.com/inward/record.uri?eid=2-s2.0-85028365477&amp;doi=10.1016%2fj.ceramint.2017.08.158&amp;partnerID=40&amp;md5=63683566322658f6d61431acf6562c3b</t>
  </si>
  <si>
    <t>Double perovskites; Magnetic entropy change; Magnetic refrigeration; Magnetocaloric effect</t>
  </si>
  <si>
    <t>Akça G., Kılıç Çetin S., Ekicibil A.</t>
  </si>
  <si>
    <t>Structural, magnetic and magnetocaloric properties of (La1−xSmx)0.85K0.15MnO3 (x = 0.0, 0.1, 0.2 and 0.3) perovskite manganites</t>
  </si>
  <si>
    <t>https://www.scopus.com/inward/record.uri?eid=2-s2.0-85028320676&amp;doi=10.1016%2fj.ceramint.2017.08.150&amp;partnerID=40&amp;md5=c2f4779799cd68cdc6609f6dd8733e65</t>
  </si>
  <si>
    <t>Curie temperature; Landau theory; Magnetic entropy changes; Magnetocaloric effect; Perovskite manganites</t>
  </si>
  <si>
    <t>Tola P.S., Kim H.S., Kim D.H., Phan T.L., Rhyee J.S., Shon W.H., Yang D.S., Manh D.H., Lee B.W.</t>
  </si>
  <si>
    <t>Tunable magnetic properties and magnetocaloric effect of off-stoichiometric LaMnO3 nanoparticles</t>
  </si>
  <si>
    <t>10.1016/j.jpcs.2017.07.022</t>
  </si>
  <si>
    <t>https://www.scopus.com/inward/record.uri?eid=2-s2.0-85026881099&amp;doi=10.1016%2fj.jpcs.2017.07.022&amp;partnerID=40&amp;md5=edd263e3c5a0e21e871716091e95ae15</t>
  </si>
  <si>
    <t>Magnetic and magnetocaloric properties; Nanoparticles; Perovskite manganites</t>
  </si>
  <si>
    <t>Phan T.L., Dang N.T., Ho T.A., Rhyee J.S., Shon W.H., Tarigan K., Manh T.V.</t>
  </si>
  <si>
    <t>Magnetic and magnetocaloric properties of Sm1−xCaxMnO3 (x = 0.88) nanoparticles</t>
  </si>
  <si>
    <t>10.1016/j.jmmm.2017.07.064</t>
  </si>
  <si>
    <t>https://www.scopus.com/inward/record.uri?eid=2-s2.0-85026428831&amp;doi=10.1016%2fj.jmmm.2017.07.064&amp;partnerID=40&amp;md5=ee65f207d441db5abccf803691088db2</t>
  </si>
  <si>
    <t>Magnetocaloric effect; Nanoparticles; Perovskite manganites</t>
  </si>
  <si>
    <t>Borchani S.M., Koubaa W.C.-R., Megdiche M.</t>
  </si>
  <si>
    <t>Structural, magnetic and electrical properties of a new double-perovskite LaNaMnMoO6 material</t>
  </si>
  <si>
    <t>10.1098/rsos.170920</t>
  </si>
  <si>
    <t>https://www.scopus.com/inward/record.uri?eid=2-s2.0-85033557523&amp;doi=10.1098%2frsos.170920&amp;partnerID=40&amp;md5=c91c58d8d14129915717e91d451381bd</t>
  </si>
  <si>
    <t>Critical exponents; Double-perovskite; Magnetocaloric effect; Magnetoresistance; Percolation model</t>
  </si>
  <si>
    <t>Khelifi J., Dhahri E., Hlil E.K.</t>
  </si>
  <si>
    <t>Structural properties, electrical behavior and estimation of the magnetocaloric effect in La0.6Sr0.4Mn0.9V0.1O3 compound from resistivity and phenomenological model</t>
  </si>
  <si>
    <t>10.1007/s10854-017-7533-y</t>
  </si>
  <si>
    <t>https://www.scopus.com/inward/record.uri?eid=2-s2.0-85024473814&amp;doi=10.1007%2fs10854-017-7533-y&amp;partnerID=40&amp;md5=4379171eb71c377e8ade8a0eab1d8f87</t>
  </si>
  <si>
    <t>Riahi K., Ezaami A., Messaoui I., Solzi M., Cheikhrouhou-Koubaa W., Cugini F., Allodi G., Rossi F., Cheikhrouhou A.</t>
  </si>
  <si>
    <t>Investigation of the magnetic, electronic and magnetocaloric properties of La0.7(Ca,Sr)0.3Mn1-xGdxO3 manganites</t>
  </si>
  <si>
    <t>10.1016/j.jmmm.2017.06.091</t>
  </si>
  <si>
    <t>https://www.scopus.com/inward/record.uri?eid=2-s2.0-85021194170&amp;doi=10.1016%2fj.jmmm.2017.06.091&amp;partnerID=40&amp;md5=1d34aa250a312b5103b02c4d4bcc1708</t>
  </si>
  <si>
    <t>Magnetic measurements; Magnetocaloric effect; NMR; Perovskite; X-ray diffraction</t>
  </si>
  <si>
    <t>Pena C.F., Soffner M.E., Mansanares A.M., Sampaio J.A., Gandra F.C.G., da Silva E.C., Vargas H.</t>
  </si>
  <si>
    <t>Structural and magnetic analysis of La0.67Ca0.33MnO3 nanoparticles thermally treated: Acoustic detection of the magnetocaloric effect</t>
  </si>
  <si>
    <t>10.1016/j.physb.2017.08.022</t>
  </si>
  <si>
    <t>https://www.scopus.com/inward/record.uri?eid=2-s2.0-85027987163&amp;doi=10.1016%2fj.physb.2017.08.022&amp;partnerID=40&amp;md5=bd463aa45590d9d0bb6d321f06be828e</t>
  </si>
  <si>
    <t>Magnetic resonance; Magnetocaloric effect; Nanoparticles; Phase transition</t>
  </si>
  <si>
    <t>Arun B., Akshay V.R., Mutta G.R., Venkatesh C., Vasundhara M.</t>
  </si>
  <si>
    <t>Mixed rare earth oxides derived from monazite sand as an inexpensive precursor material for room temperature magnetic refrigeration applications</t>
  </si>
  <si>
    <t>10.1016/j.materresbull.2017.07.006</t>
  </si>
  <si>
    <t>https://www.scopus.com/inward/record.uri?eid=2-s2.0-85024916510&amp;doi=10.1016%2fj.materresbull.2017.07.006&amp;partnerID=40&amp;md5=b205375585acfe38355d7f8ea50ea112</t>
  </si>
  <si>
    <t>magnetocaloric; Perovskite; rare earth oxides</t>
  </si>
  <si>
    <t>Ho T.A., Lim S.H., Kim C.M., Jung M.H., Ho T.O., Tho P.T., Phan T.L., Yu S.C.</t>
  </si>
  <si>
    <t>Magnetic and magnetocaloric properties of La0.6Ca0.4−xCexMnO3</t>
  </si>
  <si>
    <t>10.1016/j.jmmm.2017.04.038</t>
  </si>
  <si>
    <t>https://www.scopus.com/inward/record.uri?eid=2-s2.0-85018385775&amp;doi=10.1016%2fj.jmmm.2017.04.038&amp;partnerID=40&amp;md5=3fa1e6a64134f16bf6ce54bf2d49f2ba</t>
  </si>
  <si>
    <t>El rhazouani O., Slassi A., Benyoussef A.</t>
  </si>
  <si>
    <t>Magnetocaloric effect in the double perovskite Ca2CrRe1-xMoxO6: Monte Carlo simulation</t>
  </si>
  <si>
    <t>10.1016/j.cocom.2017.06.001</t>
  </si>
  <si>
    <t>https://www.scopus.com/inward/record.uri?eid=2-s2.0-85020786304&amp;doi=10.1016%2fj.cocom.2017.06.001&amp;partnerID=40&amp;md5=75e25af2c0833d5a82878ccc885ee4f8</t>
  </si>
  <si>
    <t>Double perovskite; Magnetocaloric effect; Monte Carlo simulation; Substitution doping</t>
  </si>
  <si>
    <t>Han L., Zhang P., Zhang Y., Zhu H., Liu W., Yang J.</t>
  </si>
  <si>
    <t>Structure, magnetocaloric and critical properties of layered La2Sm0.4Sr0.6Mn2O7 perovskite</t>
  </si>
  <si>
    <t>https://www.scopus.com/inward/record.uri?eid=2-s2.0-85017148650&amp;doi=10.1016%2fj.ceramint.2017.03.206&amp;partnerID=40&amp;md5=1ed8fc8b06255fbb7a36292f1a0abd58</t>
  </si>
  <si>
    <t>Critical behavior; Crystal structure; Layered perovskite; Magnetocaloric effect</t>
  </si>
  <si>
    <t>Bourouina M., Krichene A., Boudjada N.C., Khitouni M., Boujelben W.</t>
  </si>
  <si>
    <t>Structural, magnetic and magnetocaloric properties of nanostructured Pr0.5Sr0.5MnO3 manganite synthesized by mechanical alloying</t>
  </si>
  <si>
    <t>10.1016/j.ceramint.2017.03.138</t>
  </si>
  <si>
    <t>https://www.scopus.com/inward/record.uri?eid=2-s2.0-85016625020&amp;doi=10.1016%2fj.ceramint.2017.03.138&amp;partnerID=40&amp;md5=0bfaa3478a9004a0400f201ed32dfc1b</t>
  </si>
  <si>
    <t>High-energy ball milling; Magnetic properties; Magnetocaloric effect; Perovskite manganites</t>
  </si>
  <si>
    <t>Yu B., Han H., Lan X., Zhang W., Zhang L., Fan J.</t>
  </si>
  <si>
    <t>Exploiting Magnetism and Magnetocaloric Effect in Nd0.55Sr0.45Mn0.98Ga0.02 O 3</t>
  </si>
  <si>
    <t>10.1007/s10948-017-4046-0</t>
  </si>
  <si>
    <t>https://www.scopus.com/inward/record.uri?eid=2-s2.0-85014544984&amp;doi=10.1007%2fs10948-017-4046-0&amp;partnerID=40&amp;md5=0452f5f68e655b7071c25c9346ff6243</t>
  </si>
  <si>
    <t>Magnetocaloric effect; Manganite; Phase transitions</t>
  </si>
  <si>
    <t>Riahi K., Messaoui I., Cheikhrouhou-Koubaa W., Mercone S., Leridon B., Koubaa M., Cheikhrouhou A.</t>
  </si>
  <si>
    <t>Prediction of Magnetocaloric Effect by a Phenomenological Model and Critical Behavior for La0.78Dy0.02Ca0.2MnO3 Compound</t>
  </si>
  <si>
    <t>10.1007/s10948-017-4009-5</t>
  </si>
  <si>
    <t>https://www.scopus.com/inward/record.uri?eid=2-s2.0-85013078056&amp;doi=10.1007%2fs10948-017-4009-5&amp;partnerID=40&amp;md5=47b787d364d4b4902eab032f22cc20f9</t>
  </si>
  <si>
    <t>3D-Ising model; Magnetocaloric properties; Perovskite</t>
  </si>
  <si>
    <t>Kumar A., Yusuf S.M., Ritter C.</t>
  </si>
  <si>
    <t>Nd-ordering-driven Mn spin reorientation and magnetization reversal in the magnetostructurally coupled compound NdMn O3</t>
  </si>
  <si>
    <t>10.1103/PhysRevB.96.014427</t>
  </si>
  <si>
    <t>https://www.scopus.com/inward/record.uri?eid=2-s2.0-85026426219&amp;doi=10.1103%2fPhysRevB.96.014427&amp;partnerID=40&amp;md5=5e2c6cc70c87f39aa43961431c96bfef</t>
  </si>
  <si>
    <t>Winarsih S., Kurniawan B., Imaduddin A., Manaf A.</t>
  </si>
  <si>
    <t>Electrical properties of La0.7Ba0.297Ca0.003MnO3 obtained by low temperature sol-gel synthesis</t>
  </si>
  <si>
    <t>10.1063/1.4991148</t>
  </si>
  <si>
    <t>https://www.scopus.com/inward/record.uri?eid=2-s2.0-85026205619&amp;doi=10.1063%2f1.4991148&amp;partnerID=40&amp;md5=43061ee44bf980a641ff1d97608fb980</t>
  </si>
  <si>
    <t>Shanmugapriya K., Radheep D.M., Palanivel B., Murugan R.</t>
  </si>
  <si>
    <t>Tunable magnetocaloric effect in Sr1 − xCaxMn0.5Ti0.5O3 perovskites</t>
  </si>
  <si>
    <t>10.1007/s00339-017-1096-x</t>
  </si>
  <si>
    <t>https://www.scopus.com/inward/record.uri?eid=2-s2.0-85021216295&amp;doi=10.1007%2fs00339-017-1096-x&amp;partnerID=40&amp;md5=21de40cf556b929271d543d25c4835c1</t>
  </si>
  <si>
    <t>M’nassri R., Selmi A., Boudjada N.C., Cheikhrouhou A.</t>
  </si>
  <si>
    <t>Field dependence of magnetocaloric properties of 20% Cr-doped Pr0.7Ca0.3MnO3 perovskite</t>
  </si>
  <si>
    <t>10.1007/s10973-017-6110-1</t>
  </si>
  <si>
    <t>https://www.scopus.com/inward/record.uri?eid=2-s2.0-85011278240&amp;doi=10.1007%2fs10973-017-6110-1&amp;partnerID=40&amp;md5=85ef268d79183ffc9cdab73e555883e0</t>
  </si>
  <si>
    <t>Landau analysis; Magnetocaloric effect; Manganites; Master curves; X-ray diffraction</t>
  </si>
  <si>
    <t>Khan A.A., Hira U., Sher F.</t>
  </si>
  <si>
    <t>Large relative cooling power of Bi-doped La0.8−xBixSr0.08(Ca0.55Ba0.45)0.12MnO3 (x=0.0, 0.1 and 0.3) perovskites: Magnetic and magnetocaloric properties</t>
  </si>
  <si>
    <t>10.1016/j.ceramint.2017.03.040</t>
  </si>
  <si>
    <t>https://www.scopus.com/inward/record.uri?eid=2-s2.0-85015623511&amp;doi=10.1016%2fj.ceramint.2017.03.040&amp;partnerID=40&amp;md5=4061ebc65801f25c0fcaff4a7521f946</t>
  </si>
  <si>
    <t>Curie temperature; Magnetic refrigeration; Magnetocaloric effect; Manganites; Saturation magnetization; X-ray diffraction</t>
  </si>
  <si>
    <t>Makni-Chakroun J., Sfifir I., Cheikhrouhou-Koubaa W., Koubaa M., Cheikhrouhou A.</t>
  </si>
  <si>
    <t>Structural, magnetic, magnetocaloric effect and critical behavior of La0.7Sr0.3−x□xMnO3(0 ≤ x ≤ 0.05)</t>
  </si>
  <si>
    <t>10.1016/j.jmmm.2017.01.100</t>
  </si>
  <si>
    <t>https://www.scopus.com/inward/record.uri?eid=2-s2.0-85013906830&amp;doi=10.1016%2fj.jmmm.2017.01.100&amp;partnerID=40&amp;md5=9e1358999e9d7f934a0c157035c265e7</t>
  </si>
  <si>
    <t>Magnetic properties; Perovskites; Sol-gel processes; X-ray methods</t>
  </si>
  <si>
    <t>El rhazouani O., Slassi A.</t>
  </si>
  <si>
    <t>Low field magnetocaloric effect in the double perovskite Sr2CrMoO6: Monte Carlo simulation</t>
  </si>
  <si>
    <t>10.1016/j.cocom.2017.05.002</t>
  </si>
  <si>
    <t>https://www.scopus.com/inward/record.uri?eid=2-s2.0-85020081243&amp;doi=10.1016%2fj.cocom.2017.05.002&amp;partnerID=40&amp;md5=7b41deeef910aa53dc199ae42ec0ee28</t>
  </si>
  <si>
    <t>Double perovskite; Magnetocaloric effect; Monte Carlo simulation; Relative cooling power</t>
  </si>
  <si>
    <t>Shelke A.R., Sinha B.B., Shukla D.K., Phase D.M., Lokhande C.D., Deshpande N.G.</t>
  </si>
  <si>
    <t>Magnetocaloric effect and critical exponent analysis in electrondoped La1-xTexMnO3 compounds: A comprehensive study</t>
  </si>
  <si>
    <t>10.1088/2053-1591/aa6c41</t>
  </si>
  <si>
    <t>https://www.scopus.com/inward/record.uri?eid=2-s2.0-85020173224&amp;doi=10.1088%2f2053-1591%2faa6c41&amp;partnerID=40&amp;md5=d99278700109826594d4bdec6edb5bd4</t>
  </si>
  <si>
    <t>Electron-doped manganite; Magnetic properties; Magnetocaloric effect; Rietveld analysis</t>
  </si>
  <si>
    <t>Ben Hassine R., Cherif W., Alonso J.A., Mompeán F.J., Fernández-Díaz M.T.</t>
  </si>
  <si>
    <t>Influence of magnesium doping the structural and magnetocaloric properties of manganites oxide prepared by sol–gel method</t>
  </si>
  <si>
    <t>10.1007/s00339-017-0978-2</t>
  </si>
  <si>
    <t>https://www.scopus.com/inward/record.uri?eid=2-s2.0-85018278381&amp;doi=10.1007%2fs00339-017-0978-2&amp;partnerID=40&amp;md5=178ad2b755a9afb0bde9319b43dc85a6</t>
  </si>
  <si>
    <t>Elhamza A., Rhouma F.I.H., Dhahri J., Hlil E.K.</t>
  </si>
  <si>
    <t>Crystal structure, magnetic and magnetocaloric properties of aluminum-doped La0.6Sr0.4MnO3 perovskites</t>
  </si>
  <si>
    <t>10.1007/s00339-016-0697-0</t>
  </si>
  <si>
    <t>https://www.scopus.com/inward/record.uri?eid=2-s2.0-85017574947&amp;doi=10.1007%2fs00339-016-0697-0&amp;partnerID=40&amp;md5=9ac7a8ee2f2b2476ca730b7ad200d13d</t>
  </si>
  <si>
    <t>El Rhazouani O., Slassi A., Ziat Y., Benyoussef A.</t>
  </si>
  <si>
    <t>Magnetocaloric effect in Sr2CrIrO6 double perovskite: Monte Carlo simulation</t>
  </si>
  <si>
    <t>10.1016/j.jpcs.2016.12.033</t>
  </si>
  <si>
    <t>https://www.scopus.com/inward/record.uri?eid=2-s2.0-85009224902&amp;doi=10.1016%2fj.jpcs.2016.12.033&amp;partnerID=40&amp;md5=0c424804ce7790392a72c0d79e9ba3ac</t>
  </si>
  <si>
    <t>Effect of Fe substitution on structural, magnetic and magnetocaloric properties of nanocrystalline La0.7Te0.3Mn1−xFexO3 (x=0.1, 0.3)</t>
  </si>
  <si>
    <t>10.1016/j.physb.2017.02.006</t>
  </si>
  <si>
    <t>https://www.scopus.com/inward/record.uri?eid=2-s2.0-85012061600&amp;doi=10.1016%2fj.physb.2017.02.006&amp;partnerID=40&amp;md5=da485c249f6e906c68855d7843ad21b0</t>
  </si>
  <si>
    <t>Arrot plot; Magnetic properties; Magnetocaloric effect; Manganites; Nanocrystalline; Perovskite</t>
  </si>
  <si>
    <t>Yin S., Sauyet T., Guild C., Suib S.L., Jain M.</t>
  </si>
  <si>
    <t>Magnetic properties of pure and Fe doped HoCrO3 thin films fabricated via a solution route</t>
  </si>
  <si>
    <t>10.1016/j.jmmm.2016.12.021</t>
  </si>
  <si>
    <t>https://www.scopus.com/inward/record.uri?eid=2-s2.0-85007140145&amp;doi=10.1016%2fj.jmmm.2016.12.021&amp;partnerID=40&amp;md5=2a220305eaca65a155eb91fb308d1293</t>
  </si>
  <si>
    <t>Chakraborty T., Nhalil H., Yadav R., Wagh A.A., Elizabeth S.</t>
  </si>
  <si>
    <t>Magnetocaloric properties of R2NiMnO6 (R=Pr, Nd, Tb, Ho and Y) double perovskite family</t>
  </si>
  <si>
    <t>10.1016/j.jmmm.2016.12.015</t>
  </si>
  <si>
    <t>https://www.scopus.com/inward/record.uri?eid=2-s2.0-85003816127&amp;doi=10.1016%2fj.jmmm.2016.12.015&amp;partnerID=40&amp;md5=8783be8d327ca1c1167b02fe744c021e</t>
  </si>
  <si>
    <t>Dudric R., Goga F., Popa F., Tetean R.</t>
  </si>
  <si>
    <t>Effects of gd doping on the magnetic properties and magnetocaloric effect of La1.4Ca1.6Mn2O7</t>
  </si>
  <si>
    <t>https://www.scopus.com/inward/record.uri?eid=2-s2.0-85020387207&amp;partnerID=40&amp;md5=c6e8ca7753f21a665101422a6548d157</t>
  </si>
  <si>
    <t>Magnetic properties; Magnetocaloric effect; Perovskite manganites</t>
  </si>
  <si>
    <t>Zmorayová K., Antal V., Kovác J., Diko P., Noudem J.G.</t>
  </si>
  <si>
    <t>Influence of spark plasma sintering on microstructure and properties of bulk LaCaSrMnO magnetocaloric materials</t>
  </si>
  <si>
    <t>10.12693/APhysPolA.131.804</t>
  </si>
  <si>
    <t>https://www.scopus.com/inward/record.uri?eid=2-s2.0-85019634559&amp;doi=10.12693%2fAPhysPolA.131.804&amp;partnerID=40&amp;md5=cdad94f1220c295ff7a0f39004ee85c5</t>
  </si>
  <si>
    <t>Thenmozhi N., Sasikumar S., Sonai S., Saravanan R.</t>
  </si>
  <si>
    <t>Electronic structure and chemical bonding in La1-xSrxMnO3 perovskite ceramics</t>
  </si>
  <si>
    <t>10.1088/2053-1591/aa6abf</t>
  </si>
  <si>
    <t>https://www.scopus.com/inward/record.uri?eid=2-s2.0-85018959079&amp;doi=10.1088%2f2053-1591%2faa6abf&amp;partnerID=40&amp;md5=08648632fbe8ea9a6b11db89f9905328</t>
  </si>
  <si>
    <t>Electron density; Lanthanum manganites; Magnetocaloric; Mixed valency; SOFC</t>
  </si>
  <si>
    <t>Yoshii K., Hayashi N., Mizumaki M., Takano M.</t>
  </si>
  <si>
    <t>Magnetocaloric effect of Sr-substituted BaFeO3 in the liquid nitrogen and natural gas temperature regions</t>
  </si>
  <si>
    <t>10.1063/1.4982244</t>
  </si>
  <si>
    <t>https://www.scopus.com/inward/record.uri?eid=2-s2.0-85018497208&amp;doi=10.1063%2f1.4982244&amp;partnerID=40&amp;md5=bbb296ad16f7759a2cbfe43e4de8770b</t>
  </si>
  <si>
    <t>McBride K., Partridge N., Bennington-Gray S., Felton S., Stella L., Poulidi D.</t>
  </si>
  <si>
    <t>Synthesis, characterisation and study of magnetocaloric effects (enhanced and reduced) in manganate perovskites</t>
  </si>
  <si>
    <t>10.1016/j.materresbull.2016.12.019</t>
  </si>
  <si>
    <t>https://www.scopus.com/inward/record.uri?eid=2-s2.0-85007194215&amp;doi=10.1016%2fj.materresbull.2016.12.019&amp;partnerID=40&amp;md5=35aa16cea3c56811b1bc26f168c42a3f</t>
  </si>
  <si>
    <t>A. Magnetic materials; B. Intercalation reaction; B. Magnetic properties; C. X-ray diffraction; D. Crystal structure</t>
  </si>
  <si>
    <t>Ayaş A.O., Akyol M., Kılıç Çetin S., Kaya M., Dinçer İ., Ekicibil A., Elerman Y.</t>
  </si>
  <si>
    <t>Room temperature magnetocaloric effect in Pr1.75Sr1.25Mn2O7 double-layered perovskite manganite system</t>
  </si>
  <si>
    <t>10.1080/14786435.2017.1279363</t>
  </si>
  <si>
    <t>https://www.scopus.com/inward/record.uri?eid=2-s2.0-85009508741&amp;doi=10.1080%2f14786435.2017.1279363&amp;partnerID=40&amp;md5=3e4282fe1d3e68b9889f5c40caf01536</t>
  </si>
  <si>
    <t>Curie temperature; magnetic entropy change; magnetic materials; magnetic phase transition; Magnetism; magnetocaloric effect</t>
  </si>
  <si>
    <t>Ho T.A., Lim S.H., Tho P.T., Phan T.L., Yu S.C.</t>
  </si>
  <si>
    <t>Magnetic and magnetocaloric properties of La0.7Ca0.3Mn1−xZnxO3</t>
  </si>
  <si>
    <t>10.1016/j.jmmm.2016.11.050</t>
  </si>
  <si>
    <t>https://www.scopus.com/inward/record.uri?eid=2-s2.0-84995596090&amp;doi=10.1016%2fj.jmmm.2016.11.050&amp;partnerID=40&amp;md5=e49fa33133a390b93ffbd2b25f8d8bbd</t>
  </si>
  <si>
    <t>Magnetic phase transformation; Magnetic properties; Magnetocaloric effect; Perovskite manganites; Spin glass</t>
  </si>
  <si>
    <t>Beiranvand A., Tikkanen J., Rautakoski J., Huhtinen H., Paturi P.</t>
  </si>
  <si>
    <t>Estimates of the magnetocaloric effect in (Nd,Ca)MnO3 and (Gd,Ca)MnO3 based on magnetic transition entropies</t>
  </si>
  <si>
    <t>10.1088/2053-1591/aa5fc9</t>
  </si>
  <si>
    <t>https://www.scopus.com/inward/record.uri?eid=2-s2.0-85016800717&amp;doi=10.1088%2f2053-1591%2faa5fc9&amp;partnerID=40&amp;md5=6cb275af98b4196add627df4b0a7df00</t>
  </si>
  <si>
    <t>Magnetic entropy change; Magnetocaloric effect; Manganite; Perovskite structure; Refrigerant capacity</t>
  </si>
  <si>
    <t>Cherif W., Ben Hassine R., Alonso J.A., Mompeán F.J., Fernandez-Díaz M.T., Elhalouani F.</t>
  </si>
  <si>
    <t>Effect of Co substitution on the physicochemical properties of La0.67Sr0.22Ba0.11Mn1-xCoxO3 compounds (0 ≤ x ≤ 0.3)</t>
  </si>
  <si>
    <t>10.1007/s12034-016-1342-4</t>
  </si>
  <si>
    <t>https://www.scopus.com/inward/record.uri?eid=2-s2.0-85014368620&amp;doi=10.1007%2fs12034-016-1342-4&amp;partnerID=40&amp;md5=6e3c2ab588ce815064a7f1dbacfdfe02</t>
  </si>
  <si>
    <t>Curie temperature; Magnetocaloric effect; Neutron diffraction; Sol-gel; X-ray diffraction</t>
  </si>
  <si>
    <t>Ben Khlifa H., M'nassri R., Cheikhrouhou-Koubaa W., Hlil E.K., Cheikhrouhou A.</t>
  </si>
  <si>
    <t>Effects of synthesis route on the structural, magnetic and magnetocaloric properties of Pr0.8K0.2MnO3</t>
  </si>
  <si>
    <t>https://www.scopus.com/inward/record.uri?eid=2-s2.0-85005978036&amp;doi=10.1016%2fj.ceramint.2016.10.144&amp;partnerID=40&amp;md5=13779c7b639ef2fd83c242c639687ee4</t>
  </si>
  <si>
    <t>Magnetization; Magnetocaloric effect; Manganites; Preparation methods</t>
  </si>
  <si>
    <t>Sellami-Jmal E., Ezaami A., Cheikhrouhou-Koubaa W., Koubaa M., Cheikhrouhou A.</t>
  </si>
  <si>
    <t>Prediction of Magnetocaloric Effect in Lanthanum Deficiency with Phenomenological Model</t>
  </si>
  <si>
    <t>10.1007/s10948-016-3794-6</t>
  </si>
  <si>
    <t>https://www.scopus.com/inward/record.uri?eid=2-s2.0-84987673720&amp;doi=10.1007%2fs10948-016-3794-6&amp;partnerID=40&amp;md5=a44b472ed79b69af271698ca1f514ec5</t>
  </si>
  <si>
    <t>Curie temperature; Landau theory; Magnetocaloric effect; Phenomenological model; Specific heat change</t>
  </si>
  <si>
    <t>Choura-Maatar S., M'Nassri R., Cheikhrouhou-Koubaa W., Koubaa M., Cheikhrouhou A., Hlil E.K.</t>
  </si>
  <si>
    <t>Role of lanthanum vacancy on the structural, magnetic and magnetocaloric properties in the lacunar perovskite manganites La0.8-: X□xNa0.2MnO3 (0 ≤ x ≤ 0.15)</t>
  </si>
  <si>
    <t>10.1039/c7ra08610e</t>
  </si>
  <si>
    <t>https://www.scopus.com/inward/record.uri?eid=2-s2.0-85032919648&amp;doi=10.1039%2fc7ra08610e&amp;partnerID=40&amp;md5=c2eef2149ee1c21320d428860fddcc57</t>
  </si>
  <si>
    <t>Hamad M.A.</t>
  </si>
  <si>
    <t>Magnetocaloric properties of La0.666Sr0.373Mn0.943Cu0.018O3</t>
  </si>
  <si>
    <t>10.2298/PAC1703225H</t>
  </si>
  <si>
    <t>https://www.scopus.com/inward/record.uri?eid=2-s2.0-85031294578&amp;doi=10.2298%2fPAC1703225H&amp;partnerID=40&amp;md5=d6b89eb688b8018215da881ed9c644fe</t>
  </si>
  <si>
    <t>Cu-doped LSMO; Magnetic entropy change; Magnetocaloric effect</t>
  </si>
  <si>
    <t>Tsui M.H.M., Dryer D.T., El-Gendy A.A., Carpenter E.E.</t>
  </si>
  <si>
    <t>Enhanced near room temperature magnetocaloric effect in La0.6Ca0.4MnO3 for magnetic refrigeration application</t>
  </si>
  <si>
    <t>10.1039/c7ra06619h</t>
  </si>
  <si>
    <t>https://www.scopus.com/inward/record.uri?eid=2-s2.0-85030768684&amp;doi=10.1039%2fc7ra06619h&amp;partnerID=40&amp;md5=ff41a7e3122c1483195d2ee1c20cd28a</t>
  </si>
  <si>
    <t>Zaidi M.A., Dhahri J., Zeydi I., Alharbi T., Belmabrouk H.</t>
  </si>
  <si>
    <t>Large magnetocaloric effect and critical behavior in La0.7Ba0.2Ca0.1Mn1-: XAlxO3</t>
  </si>
  <si>
    <t>10.1039/c7ra08162f</t>
  </si>
  <si>
    <t>https://www.scopus.com/inward/record.uri?eid=2-s2.0-85029480413&amp;doi=10.1039%2fc7ra08162f&amp;partnerID=40&amp;md5=7b46033fa95302818b8f5bdc1c3cb24e</t>
  </si>
  <si>
    <t>Hussain I., Anwar M.S., Khan S.N., Kim E., Koo B.H.</t>
  </si>
  <si>
    <t>Impact of Fe substitution on magnetic and magnetocaloric effect in Pr06Sr04Mn1?xFexO3 Manganites</t>
  </si>
  <si>
    <t>10.1166/jnn.2017.15051</t>
  </si>
  <si>
    <t>https://www.scopus.com/inward/record.uri?eid=2-s2.0-85027406766&amp;doi=10.1166%2fjnn.2017.15051&amp;partnerID=40&amp;md5=703a78a35b05048e7dabc1dc6c4a527b</t>
  </si>
  <si>
    <t>Magnetic refrigeration; Magnetization; Magnetocaloric effect; Perovskite</t>
  </si>
  <si>
    <t>Linh D.C., Thanh T.D., Anh L.H., Dao V.D., Piao H.-G., Yu S.-C.</t>
  </si>
  <si>
    <t>Critical properties around the ferromagnetic-paramagnetic phase transition in La0.7Ca0.3-xAxMnO3 compounds (A = Sr, Ba and x = 0, 0.15, 0.3)</t>
  </si>
  <si>
    <t>10.1016/j.jallcom.2017.07.168</t>
  </si>
  <si>
    <t>https://www.scopus.com/inward/record.uri?eid=2-s2.0-85025455177&amp;doi=10.1016%2fj.jallcom.2017.07.168&amp;partnerID=40&amp;md5=7bae4007d2e8578c72aec01203faf90f</t>
  </si>
  <si>
    <t>Critical behavior; Ferromagnetic interactions; Magnetocaloric effect; Manganites</t>
  </si>
  <si>
    <t>McBride K., Bennington-Gray S., Cook J., Stella L., Felton S., Poulidi D.</t>
  </si>
  <si>
    <t>Improving the crystallinity and magnetocaloric effect of the perovskite La0.65Sr0.35MnO3 using microwave irradiation</t>
  </si>
  <si>
    <t>10.1039/c7ce00882a</t>
  </si>
  <si>
    <t>https://www.scopus.com/inward/record.uri?eid=2-s2.0-85022326014&amp;doi=10.1039%2fc7ce00882a&amp;partnerID=40&amp;md5=e1cbaf8d0e06352c0e9733aba972418d</t>
  </si>
  <si>
    <t>Laouyenne M.R., Baazaoui M., Mahjoub S., Cheikhrouhou-Koubaa W., Oumezzine M.</t>
  </si>
  <si>
    <t>Enhanced magnetocaloric effect with the high tunability of bismuth in La0.8Na0.2Mn1−xBixO3 (0 ≤ x ≤ 0.06) perovskite manganites</t>
  </si>
  <si>
    <t>10.1016/j.jallcom.2017.05.269</t>
  </si>
  <si>
    <t>https://www.scopus.com/inward/record.uri?eid=2-s2.0-85019764621&amp;doi=10.1016%2fj.jallcom.2017.05.269&amp;partnerID=40&amp;md5=4a4660768ae6eb6fe0f8029ce2ffc7cc</t>
  </si>
  <si>
    <t>Effect of bismuth doped; Local exponent; Magnetocaloric effect; Manganite; Structural study; Universal master curve</t>
  </si>
  <si>
    <t>Hamdi R., Tozri A., Dhahri E., Bessais L.</t>
  </si>
  <si>
    <t>Magnetocaloric properties and Landau theory of Dy0.5(Sr1−xCax)0.5MnO3 (0 ≤ x ≤ 0.3) manganites at cryogenic temperatures</t>
  </si>
  <si>
    <t>10.1016/j.cplett.2017.05.041</t>
  </si>
  <si>
    <t>https://www.scopus.com/inward/record.uri?eid=2-s2.0-85019554788&amp;doi=10.1016%2fj.cplett.2017.05.041&amp;partnerID=40&amp;md5=4e25e6229be7330dbe4262eb9e7faba1</t>
  </si>
  <si>
    <t>Landau theory; Magnetocaloric effect; Perovskite manganites; Relative cooling power</t>
  </si>
  <si>
    <t>Hussain I., Anwar M.S., Khan S.N., Shahee A., Ur Rehman Z., Heun Koo B.</t>
  </si>
  <si>
    <t>Magnetocaloric effect and magnetic properties of the isovalent Sr2+ substituted Ba2FeMoO6 double perovskite</t>
  </si>
  <si>
    <t>10.1016/j.ceramint.2017.05.027</t>
  </si>
  <si>
    <t>https://www.scopus.com/inward/record.uri?eid=2-s2.0-85019013056&amp;doi=10.1016%2fj.ceramint.2017.05.027&amp;partnerID=40&amp;md5=f8272e8a2834f3a48d550918a51c1f03</t>
  </si>
  <si>
    <t>Double perovskite; Magnetic refrigeration; Magnetization; Magnetocaloric effect</t>
  </si>
  <si>
    <t>Ben Khlifa H., Ayadi F., M'nassri R., Cheikhrouhou-Koubaa W., Schmerber G., Cheikhrouhou A.</t>
  </si>
  <si>
    <t>Screening of the synthesis route on the structural, magnetic and magnetocaloric properties of La0.6Ca0.2Ba0.2MnO3 manganite: A comparison between solid-solid state process and a combination polyol process and Spark Plasma Sintering</t>
  </si>
  <si>
    <t>10.1016/j.jallcom.2017.04.101</t>
  </si>
  <si>
    <t>https://www.scopus.com/inward/record.uri?eid=2-s2.0-85017501511&amp;doi=10.1016%2fj.jallcom.2017.04.101&amp;partnerID=40&amp;md5=37b79ca09b52cc20edde6a8d4bf94423</t>
  </si>
  <si>
    <t>Zmorayová K., Diko P., Noudem J.A.</t>
  </si>
  <si>
    <t>Microstructure characterization of La-Ca-Sr-Mn-O magnetocaloric ceramics prepared by spark plasma sintering method</t>
  </si>
  <si>
    <t>10.4028/www.scientific.net/MSF.891.468</t>
  </si>
  <si>
    <t>https://www.scopus.com/inward/record.uri?eid=2-s2.0-85017022523&amp;doi=10.4028%2fwww.scientific.net%2fMSF.891.468&amp;partnerID=40&amp;md5=cfe7da1a974273ceffdd887b6ddd3ecb</t>
  </si>
  <si>
    <t>La-Ca-Sr-Mn-O perovskite; Magnetocaloric ceramics material; Microstructure; Spark plasma sintering; Thermal analyses</t>
  </si>
  <si>
    <t>Ünlü C.G., Tanış Y.E., Kaynar M.B., Şimşek T., Özcan Ş.</t>
  </si>
  <si>
    <t>Magnetocaloric effect in La0.7NdxBa(0.3-x)MnO3(x = 0, 0.05, 0.1) perovskite manganites</t>
  </si>
  <si>
    <t>10.1016/j.jallcom.2017.02.030</t>
  </si>
  <si>
    <t>https://www.scopus.com/inward/record.uri?eid=2-s2.0-85012106651&amp;doi=10.1016%2fj.jallcom.2017.02.030&amp;partnerID=40&amp;md5=75c4850433dd7bc95be455dd1efbcd4a</t>
  </si>
  <si>
    <t>Adiabatic temperature-change; Curie temperature; Entropy-change; Heat-capacity; Magnetocaloric effect; Perovskite manganite</t>
  </si>
  <si>
    <t>Ben Rejeb M., Ben osman C., Regaieg Y., Marzouki-Ajmi A., Cheikhrouhou-Koubaa W., Ammar-Merah S., Cheikhrouhou A., Mhiri T.</t>
  </si>
  <si>
    <t>A comparative study of La0.65Ca0.2(Na0.5K0.5)0.15MnO3compound synthesized by solid-state and sol-gel process</t>
  </si>
  <si>
    <t>10.1016/j.jallcom.2016.11.166</t>
  </si>
  <si>
    <t>https://www.scopus.com/inward/record.uri?eid=2-s2.0-85007008849&amp;doi=10.1016%2fj.jallcom.2016.11.166&amp;partnerID=40&amp;md5=1090e2bbd37204d117e57b2fabe053f9</t>
  </si>
  <si>
    <t>Chemical synthesis; Magnetocaloric; Oxide materials; X-ray diffraction</t>
  </si>
  <si>
    <t>Ho T.A., Lim S.H., Phan T.L., Yu S.C.</t>
  </si>
  <si>
    <t>Universal curves in assessing the order of magnetic transition of La0.7−xPrxCa0.3MnO3compounds exhibiting giant magnetocaloric effect</t>
  </si>
  <si>
    <t>10.1016/j.jallcom.2016.09.097</t>
  </si>
  <si>
    <t>https://www.scopus.com/inward/record.uri?eid=2-s2.0-84995772997&amp;doi=10.1016%2fj.jallcom.2016.09.097&amp;partnerID=40&amp;md5=35cf6f2a54c14cb10447b36f12d7312b</t>
  </si>
  <si>
    <t>Magnetic phase transition; Magnetic properties; Magnetocaloric effect; Perovskite manganites</t>
  </si>
  <si>
    <t>Messaoui I., Kumaresavanji M., Riahi K., Cheikhrouhou Koubaa W., Koubaa M., Cheikhrouhou A.</t>
  </si>
  <si>
    <t>Magnetic, magnetocaloric and critical behavior study of La0.78Pb0.22MnO3 manganite near room-temperature</t>
  </si>
  <si>
    <t>10.1016/j.ceramint.2016.09.185</t>
  </si>
  <si>
    <t>https://www.scopus.com/inward/record.uri?eid=2-s2.0-84994102607&amp;doi=10.1016%2fj.ceramint.2016.09.185&amp;partnerID=40&amp;md5=43627d4e3ce5ddb1708be674e8c096fe</t>
  </si>
  <si>
    <t>Critical exponents; Magnetic entropy change; Relative cooling power; Tricritical mean-field model</t>
  </si>
  <si>
    <t>Hussain I., Anwar M.S., Khan S.N., Kim J.W., Chung K.C., Koo B.H.</t>
  </si>
  <si>
    <t>Effects of electron injection on the magnetic and magnetocaloric behavior of Sr2FeMoO6double perovskite</t>
  </si>
  <si>
    <t>10.1016/j.jallcom.2016.10.073</t>
  </si>
  <si>
    <t>https://www.scopus.com/inward/record.uri?eid=2-s2.0-84991761762&amp;doi=10.1016%2fj.jallcom.2016.10.073&amp;partnerID=40&amp;md5=521104ce0e43eb81eff3dc4ede9ac2f8</t>
  </si>
  <si>
    <t>Sfifir I., Khlifa H.B., Cheikhrouhou-Koubaa W., Koubaa M., Cheikhrouhou A.</t>
  </si>
  <si>
    <t>Vacancy effect in both calcium and barium on the physical properties of La0.6Ca0.2Ba0.2MnO3polycrystalline manganite</t>
  </si>
  <si>
    <t>10.1016/j.jallcom.2016.09.257</t>
  </si>
  <si>
    <t>https://www.scopus.com/inward/record.uri?eid=2-s2.0-84989213628&amp;doi=10.1016%2fj.jallcom.2016.09.257&amp;partnerID=40&amp;md5=c5af6b187d2308ce730e75e4854816ea</t>
  </si>
  <si>
    <t>Magnetic properties; Magnetocaloric properties; Perovskites; Solid-state reaction method; X-ray diffraction</t>
  </si>
  <si>
    <t>Shelke A.R., Ghule A.V., Lee Y.P., Lokhande C.D., Deshpande N.G.</t>
  </si>
  <si>
    <t>Investigations on magnetic properties and magnetocaloric effects in electron-doped La1−xZrxMnO3</t>
  </si>
  <si>
    <t>10.1016/j.jallcom.2016.09.051</t>
  </si>
  <si>
    <t>https://www.scopus.com/inward/record.uri?eid=2-s2.0-84988019239&amp;doi=10.1016%2fj.jallcom.2016.09.051&amp;partnerID=40&amp;md5=2747db2c5673fa9a74a383e5174fe2bf</t>
  </si>
  <si>
    <t>Magnetic phase transitions; Magnetic properties; Magnetocaloric effects; Perovskite manganites</t>
  </si>
  <si>
    <t>Dhahri M., Zaidi A., Cherif K., Dhahri J., Hlil E.K.</t>
  </si>
  <si>
    <t>Effect of indium substitution on structural, magnetic and magnetocaloric properties of La0.5Sm0.1Sr0.4Mn1−xInxO3(0 ≤ x ≤ 0.1) manganites</t>
  </si>
  <si>
    <t>https://www.scopus.com/inward/record.uri?eid=2-s2.0-84986563108&amp;doi=10.1016%2fj.jallcom.2016.08.268&amp;partnerID=40&amp;md5=bacf807cf8862b683e92f9a5e234a358</t>
  </si>
  <si>
    <t>Magnetic properties; Magnetic refrigerant material; Magnetocaloric effect; Perovskite</t>
  </si>
  <si>
    <t>Bau L.V., An N.M.</t>
  </si>
  <si>
    <t>Magneto-electric properties and magnetic entropy change in perovskite La0.7Sr0.3Mn1−xTixO3</t>
  </si>
  <si>
    <t>10.1016/j.jmmm.2016.07.044</t>
  </si>
  <si>
    <t>https://www.scopus.com/inward/record.uri?eid=2-s2.0-84980343940&amp;doi=10.1016%2fj.jmmm.2016.07.044&amp;partnerID=40&amp;md5=de5ba0dbe9ea60ad2b50b45c6e694c97</t>
  </si>
  <si>
    <t>Magnetic entropy change; Magnetocaloric; Manganite; Perovskite</t>
  </si>
  <si>
    <t>Akça G., Çetin S.K., Güneş M., Ekicibil A.</t>
  </si>
  <si>
    <t>Magnetocaloric properties of (La1−xPrx)0.85K0.15MnO3 (x=0.0, 0.1, 0.3 and 0.5) perovskite manganites</t>
  </si>
  <si>
    <t>10.1016/j.ceramint.2016.09.070</t>
  </si>
  <si>
    <t>https://www.scopus.com/inward/record.uri?eid=2-s2.0-84994530468&amp;doi=10.1016%2fj.ceramint.2016.09.070&amp;partnerID=40&amp;md5=f6b386d115f6d9bf84b3665ff338f3b0</t>
  </si>
  <si>
    <t>Curie temperature; Magnetic entropy changes; Magnetocaloric effect; Manganites</t>
  </si>
  <si>
    <t>Shang C., Xia Z.C., Wei M., Jin Z., Chen B.R., Shi L.R., Xiao G.L., Huang S.</t>
  </si>
  <si>
    <t>Tuning of Cr3+ ions doping on the magnetic and magnetocaloric properties of La0.5Sr0.5Mn1−xCrxO3</t>
  </si>
  <si>
    <t>10.1016/j.physb.2016.08.037</t>
  </si>
  <si>
    <t>https://www.scopus.com/inward/record.uri?eid=2-s2.0-84984655413&amp;doi=10.1016%2fj.physb.2016.08.037&amp;partnerID=40&amp;md5=2b5edf63ed76c94a28231f80361710c3</t>
  </si>
  <si>
    <t>Doping; Magnetic entropy change; Magnetocaloric effect; Perovskite manganites</t>
  </si>
  <si>
    <t>Turki D., Remenyi G., Mahmood S.H., Hlil E.K., Ellouze M., Halouani F.</t>
  </si>
  <si>
    <t>Magnetic contributions to the specific heat of La0.8Ca0.2Mn1-xCoxO3 perovskite</t>
  </si>
  <si>
    <t>10.1016/j.materresbull.2016.08.018</t>
  </si>
  <si>
    <t>https://www.scopus.com/inward/record.uri?eid=2-s2.0-84982105872&amp;doi=10.1016%2fj.materresbull.2016.08.018&amp;partnerID=40&amp;md5=105a16cb0d2b009536a97c7fef29b66b</t>
  </si>
  <si>
    <t>A. Magnetic materials; B. Magnetic properties; B. Sol-gel chemistry; C. X-ray diffraction; D. Specific heat</t>
  </si>
  <si>
    <t>Joseph D.P., Lin J.W., Kumar N.P., Chen W.C., Lin J.G.</t>
  </si>
  <si>
    <t>Isovalent Bi3+ substitution induced structural and magnetic transitions in LaMnO3</t>
  </si>
  <si>
    <t>10.1016/j.jmmm.2016.02.003</t>
  </si>
  <si>
    <t>https://www.scopus.com/inward/record.uri?eid=2-s2.0-84958280679&amp;doi=10.1016%2fj.jmmm.2016.02.003&amp;partnerID=40&amp;md5=f60afeea88641e96253f395b731dcbfb</t>
  </si>
  <si>
    <t>BiMnO3; LaMnO3; Magneto-caloric effect; Manganites; Structural transition</t>
  </si>
  <si>
    <t>Zheng X.-Q., Shen J., Hu F.-X., Sun J.-R., Shen B.-G.</t>
  </si>
  <si>
    <t>Research progress in magnetocaloric effect materials</t>
  </si>
  <si>
    <t>10.7498/aps.65.217502</t>
  </si>
  <si>
    <t>https://www.scopus.com/inward/record.uri?eid=2-s2.0-84994505150&amp;doi=10.7498%2faps.65.217502&amp;partnerID=40&amp;md5=9412e1280b2c23ec4c92c46f6d659ca9</t>
  </si>
  <si>
    <t>Magnetic entropy change; Magnetic properties; Magnetic refrigerant materials; Magnetocaloric effect</t>
  </si>
  <si>
    <t>Yanapu K.L., Sagar E., Manjunathrao S., Venugopal Reddy P.</t>
  </si>
  <si>
    <t>Effect of Synthesis Techniques on Magneto-Transport Properties of Sodium-Doped Lanthanum Manganites</t>
  </si>
  <si>
    <t>10.1007/s10948-016-3652-6</t>
  </si>
  <si>
    <t>https://www.scopus.com/inward/record.uri?eid=2-s2.0-84981287057&amp;doi=10.1007%2fs10948-016-3652-6&amp;partnerID=40&amp;md5=ee5187f429d269395673352f37121e70</t>
  </si>
  <si>
    <t>Magnetic sensors; Magnetization; Magnetocaloric effect; Magnetoresistance; Synthesis</t>
  </si>
  <si>
    <t>Anwar M.S., Hussain I., Koo B.H.</t>
  </si>
  <si>
    <t>Reversible magnetocaloric response in Sr2FeMoO6 double pervoskite</t>
  </si>
  <si>
    <t>10.1016/j.matlet.2016.06.011</t>
  </si>
  <si>
    <t>https://www.scopus.com/inward/record.uri?eid=2-s2.0-84973596573&amp;doi=10.1016%2fj.matlet.2016.06.011&amp;partnerID=40&amp;md5=f438dc1350c71c10d0cc3b45f11f2e2e</t>
  </si>
  <si>
    <t>Ceramics; Crystal structure; Double perovskite; Magnetic refrigeration</t>
  </si>
  <si>
    <t>Ben Khlifa H., Othmani S., Chaaba I., Tarhouni S., Cheikhrouhou-Koubaa W., Koubaa M., Cheikhrouhou A., Hlil E.K.</t>
  </si>
  <si>
    <t>Effect of K-doping on the structural, magnetic and magnetocaloric properties of Pr0.8Na0.2-xKxMnO3 (0 ≤ x ≤ 0.15) manganites</t>
  </si>
  <si>
    <t>https://www.scopus.com/inward/record.uri?eid=2-s2.0-84964507945&amp;doi=10.1016%2fj.jallcom.2016.04.138&amp;partnerID=40&amp;md5=182f6e9dc9a92359e4fd17d9b0038d99</t>
  </si>
  <si>
    <t>Magnetization; Magnetocaloric effect; Manganites; X-ray diffraction</t>
  </si>
  <si>
    <t>Bourouina M., Krichene A., Chniba Boudjada N., Boujelben W.</t>
  </si>
  <si>
    <t>Phase separation and magnetocaloric effect in Pr0.5-xGdx Sr0.5MnO3 system</t>
  </si>
  <si>
    <t>10.1016/j.jallcom.2016.04.135</t>
  </si>
  <si>
    <t>https://www.scopus.com/inward/record.uri?eid=2-s2.0-84964506477&amp;doi=10.1016%2fj.jallcom.2016.04.135&amp;partnerID=40&amp;md5=a125c7aa3ef8150f4047a911ac211e09</t>
  </si>
  <si>
    <t>Magnetic properties; Magnetocaloric effect; Perovskite manganite; Phase separation</t>
  </si>
  <si>
    <t>Mahjoub S., Baazaoui M., M'Nassri R., Hlil E.K., Oumezzine M.</t>
  </si>
  <si>
    <t>Magnetocaloric study and estimation of the spontaneous magnetization by a magnetic entropy analysis in Pr0.6Ca0.1Sr0.3Mn0.975Fe0.025O3</t>
  </si>
  <si>
    <t>10.1016/j.jallcom.2016.04.113</t>
  </si>
  <si>
    <t>https://www.scopus.com/inward/record.uri?eid=2-s2.0-84964478517&amp;doi=10.1016%2fj.jallcom.2016.04.113&amp;partnerID=40&amp;md5=69344737a8f0936c9e3e3e8604b670aa</t>
  </si>
  <si>
    <t>Landau theory; Magnetic entropy change; Perovskite; Spontaneous magnetization</t>
  </si>
  <si>
    <t>Sharma M.K., Singh K., Mukherjee K.</t>
  </si>
  <si>
    <t>Exchange bias in a mixed metal oxide based magnetocaloric compound YFe0.5Cr0.5O3</t>
  </si>
  <si>
    <t>10.1016/j.jmmm.2016.04.047</t>
  </si>
  <si>
    <t>https://www.scopus.com/inward/record.uri?eid=2-s2.0-84964994683&amp;doi=10.1016%2fj.jmmm.2016.04.047&amp;partnerID=40&amp;md5=a6784aa03fd8e70a49145c3f931f71cc</t>
  </si>
  <si>
    <t>Magnetic measurements; Magnetically ordered materials; Magnetization; Magnetocaloric effect</t>
  </si>
  <si>
    <t>Nasri M., Khelifi J., Triki M., Dhahri E., Hlil E.K.</t>
  </si>
  <si>
    <t>Impact of CuO phase on magnetocaloric and magnetotransport properties of La0.6Ca0.4MnO3 ceramic composites</t>
  </si>
  <si>
    <t>10.1016/j.jallcom.2016.04.020</t>
  </si>
  <si>
    <t>https://www.scopus.com/inward/record.uri?eid=2-s2.0-84963611942&amp;doi=10.1016%2fj.jallcom.2016.04.020&amp;partnerID=40&amp;md5=76aaab90d2bf5b5100cee3a8e319704f</t>
  </si>
  <si>
    <t>Composites; Grains boundaries; LFMR; Magnetic entropy change; Master curve behavior</t>
  </si>
  <si>
    <t>Hussain I., Anwar M.S., Kim J.W., Chung K.C., Koo B.H.</t>
  </si>
  <si>
    <t>Influence of La addition on the structural, magnetic and magnetocaloric properties in Sr2−xLaxFeMoO6 (0≤x≤0.3) double perovskite</t>
  </si>
  <si>
    <t>10.1016/j.ceramint.2016.05.094</t>
  </si>
  <si>
    <t>https://www.scopus.com/inward/record.uri?eid=2-s2.0-84975493753&amp;doi=10.1016%2fj.ceramint.2016.05.094&amp;partnerID=40&amp;md5=f9b6fc6de2ea6bc65084a0e4a141387a</t>
  </si>
  <si>
    <t>Double perovskite; Entropy; Magnetic refrigeration; Magnetocaloric effect</t>
  </si>
  <si>
    <t>Ho T.A., Dang N.T., Phan T.-L., Yang D.S., Lee B.W., Yu S.C.</t>
  </si>
  <si>
    <t>Magnetic and magnetocaloric properties in La0.7Ca0.3-xNaxMnO3 exhibiting first-order and second-order magnetic phase transitions</t>
  </si>
  <si>
    <t>10.1016/j.jallcom.2016.03.156</t>
  </si>
  <si>
    <t>https://www.scopus.com/inward/record.uri?eid=2-s2.0-84962420967&amp;doi=10.1016%2fj.jallcom.2016.03.156&amp;partnerID=40&amp;md5=78c35dc39b224f6df1d568a69ade3ba6</t>
  </si>
  <si>
    <t>Magnetocaloric effect; Perovskite manganites; Universal entropy curves</t>
  </si>
  <si>
    <t>Thanh T.D., Linh D.C., Manh T.V., Nan W.-Z., Yu S.-C., Piao H.-G., Pan L.</t>
  </si>
  <si>
    <t>Magnetic and magnetocaloric properties of the first-order phase transition in Sm0.5+xSr0.5−xMnO3 compounds</t>
  </si>
  <si>
    <t>10.3938/jkps.69.316</t>
  </si>
  <si>
    <t>https://www.scopus.com/inward/record.uri?eid=2-s2.0-84982306913&amp;doi=10.3938%2fjkps.69.316&amp;partnerID=40&amp;md5=b46345b6cc143f0bb3d218a6b19b4cc0</t>
  </si>
  <si>
    <t>Magnetic phase transition; Magnetocaloric effect; Perovskite manganites</t>
  </si>
  <si>
    <t>Masrour R., Jabar A.</t>
  </si>
  <si>
    <t>Magnetocaloric and magnetic properties of La2NiMnO6 double perovskite</t>
  </si>
  <si>
    <t>10.1088/1674-1056/25/8/087502</t>
  </si>
  <si>
    <t>https://www.scopus.com/inward/record.uri?eid=2-s2.0-84980318161&amp;doi=10.1088%2f1674-1056%2f25%2f8%2f087502&amp;partnerID=40&amp;md5=97dcaa0ae3b030f250f5a87b7c55a370</t>
  </si>
  <si>
    <t>magnetic properties; Monte Carlo simulation specific heat; oxides magnetocaloric</t>
  </si>
  <si>
    <t>Thanh T.D., Linh D.C., Manh T.V., Phan T.L., Yu S.C.</t>
  </si>
  <si>
    <t>Magnetic and Magnetocaloric Properties of La0.8-xAgxCa0.2MnO3 Exhibiting the Crossover of First-and Second-Order Phase Transitions</t>
  </si>
  <si>
    <t>10.1109/TMAG.2016.2539204</t>
  </si>
  <si>
    <t>https://www.scopus.com/inward/record.uri?eid=2-s2.0-84977083745&amp;doi=10.1109%2fTMAG.2016.2539204&amp;partnerID=40&amp;md5=24d3b5390906fb8d3601bca1c1b30ef3</t>
  </si>
  <si>
    <t>Magnetic phase transitions; Magnetocaloric effect; Perovskite Manganites</t>
  </si>
  <si>
    <t>Gong G.D., Hu P.F., Li Y., Kim D.H., Liu C.L., Phan T.L., Ho T.A., Yu S.C., Telegin A., Naumov S.V.</t>
  </si>
  <si>
    <t>Magnetic and Magnetocaloric Properties of Ca0.97La0.03MnO3 Manganites</t>
  </si>
  <si>
    <t>10.1007/s11664-016-4500-y</t>
  </si>
  <si>
    <t>https://www.scopus.com/inward/record.uri?eid=2-s2.0-84963685519&amp;doi=10.1007%2fs11664-016-4500-y&amp;partnerID=40&amp;md5=726cdc46dfe3aa5c5cec42b1b72c1e1a</t>
  </si>
  <si>
    <t>magnetism; magnetocaloric effect; Perovskite manganites</t>
  </si>
  <si>
    <t>Maatar S.C., Cheikhrouhou-Koubaa W., Koubaa M., Cheikhrouhou A.</t>
  </si>
  <si>
    <t>Effect of Elaborating Technique on the Structural, Magnetic, and Magnetocaloric Properties of La0.8Ca0.1Na0.1Mno3 Manganite</t>
  </si>
  <si>
    <t>10.1007/s10948-016-3475-5</t>
  </si>
  <si>
    <t>https://www.scopus.com/inward/record.uri?eid=2-s2.0-84960437320&amp;doi=10.1007%2fs10948-016-3475-5&amp;partnerID=40&amp;md5=0de8af16163eaeeb2bba8e75f79b8c47</t>
  </si>
  <si>
    <t>Magnetic measurements; Magnetocaloric effect; Oxide materials; Perovskites</t>
  </si>
  <si>
    <t>Kikugawa N., Terashima T., Uji S., Sugii K., Maeno Y., Graf D., Baumbach R., Brooks J.</t>
  </si>
  <si>
    <t>Superconducting subphase in the layered perovskite ruthenate Sr2RuO4 in a parallel magnetic field</t>
  </si>
  <si>
    <t>10.1103/PhysRevB.93.184513</t>
  </si>
  <si>
    <t>https://www.scopus.com/inward/record.uri?eid=2-s2.0-84971529272&amp;doi=10.1103%2fPhysRevB.93.184513&amp;partnerID=40&amp;md5=8077b7b9f73f4bd7408891a6dd95fbbe</t>
  </si>
  <si>
    <t>Zhang Q., Wang J.-Y., Luo B.-C., Xing H., Jin K.-X., Chen C.-L.</t>
  </si>
  <si>
    <t>Rectifying behavior and photovoltage effect in La1.3Sr1.7Mn2O7/SrTiO3-Nb heterostructure</t>
  </si>
  <si>
    <t>10.7498/aps.65.107301</t>
  </si>
  <si>
    <t>https://www.scopus.com/inward/record.uri?eid=2-s2.0-84969506713&amp;doi=10.7498%2faps.65.107301&amp;partnerID=40&amp;md5=a9369c3e6ae75a51d5f07eb00213cdfe</t>
  </si>
  <si>
    <t>Carriers lifetime; Double layered perovskite; Heterostructure; Photovoltaic effect</t>
  </si>
  <si>
    <t>Xu L., Chen L., Fan J., Bärner K., Zhang L., Zhu Y., Pi L., Zhang Y., Shi D.</t>
  </si>
  <si>
    <t>Room-temperature large magnetocaloric effect and critical behavior in La0.6Dy0.1Sr0.3MnO3</t>
  </si>
  <si>
    <t>10.1016/j.ceramint.2016.02.035</t>
  </si>
  <si>
    <t>https://www.scopus.com/inward/record.uri?eid=2-s2.0-84969348280&amp;doi=10.1016%2fj.ceramint.2016.02.035&amp;partnerID=40&amp;md5=0455df861a20f231af205bcbe48c1d35</t>
  </si>
  <si>
    <t>C. Phase transitions; D. Manganite; E. Magnetocaloric effect</t>
  </si>
  <si>
    <t>Ho T.A., Phan M.H., Phuc N.X., Lam V.D., Phan T.L., Yu S.C.</t>
  </si>
  <si>
    <t>Influence of Ti Doping on the Critical Behavior and Magnetocaloric Effect in Disordered Ferromagnets La0.7Ba0.3Mn1−xTixO3</t>
  </si>
  <si>
    <t>10.1007/s11664-016-4397-5</t>
  </si>
  <si>
    <t>https://www.scopus.com/inward/record.uri?eid=2-s2.0-84959369723&amp;doi=10.1007%2fs11664-016-4397-5&amp;partnerID=40&amp;md5=4843302f025d1fc528756d683772f296</t>
  </si>
  <si>
    <t>Hassine A.B., Dhahri A., Bouazizi L., Oumezzine M., Hlil E.K.</t>
  </si>
  <si>
    <t>Characterization and theoretical investigation of the magnetocaloric effect of La0.67Ba0.33Mn1-xSbxO3 compounds</t>
  </si>
  <si>
    <t>10.1016/j.ssc.2016.02.005</t>
  </si>
  <si>
    <t>https://www.scopus.com/inward/record.uri?eid=2-s2.0-84958534599&amp;doi=10.1016%2fj.ssc.2016.02.005&amp;partnerID=40&amp;md5=7342f446ade1fc3d98328a8815f39fb7</t>
  </si>
  <si>
    <t>A. Perovskite; C. Magnetocaloric effect; E. Phenomenological model</t>
  </si>
  <si>
    <t>Ho T.A., Phan T.L., Thang P.D., Yu S.C.</t>
  </si>
  <si>
    <t>Influence of Pb Doping on the Magnetocaloric Effect and Critical Behavior of (La0.9Dy0.1)0.8Pb0.2MnO3</t>
  </si>
  <si>
    <t>10.1007/s11664-015-4274-7</t>
  </si>
  <si>
    <t>https://www.scopus.com/inward/record.uri?eid=2-s2.0-84951935598&amp;doi=10.1007%2fs11664-015-4274-7&amp;partnerID=40&amp;md5=f757c1171142e3856cdd4823c652a431</t>
  </si>
  <si>
    <t>magnetic properties; magnetocaloric effect; Perovskite manganites</t>
  </si>
  <si>
    <t>Schouwink P., Didelot E., Lee Y.-S., Mazet T., Černý R.</t>
  </si>
  <si>
    <t>Structural and magnetocaloric properties of novel gadolinium borohydrides</t>
  </si>
  <si>
    <t>10.1016/j.jallcom.2015.12.182</t>
  </si>
  <si>
    <t>https://www.scopus.com/inward/record.uri?eid=2-s2.0-84954170759&amp;doi=10.1016%2fj.jallcom.2015.12.182&amp;partnerID=40&amp;md5=adf51828daf0438301785edff1f50fe0</t>
  </si>
  <si>
    <t>Borohydride; Gadolinium; Magnetocaloric effect; Perovskite; Powder diffraction</t>
  </si>
  <si>
    <t>Dhahri J., Hadj Belgacem C., Dhahri A., Oumezzine M.</t>
  </si>
  <si>
    <t>Critical parameters near the ferromagnetic-paramagnetic phase transition in perovskite manganite Pr0.67Sr0.33Mn1-xAlxO3 (0.025 ≤ x ≤ 0.10)</t>
  </si>
  <si>
    <t>10.1007/s00339-016-9987-9</t>
  </si>
  <si>
    <t>https://www.scopus.com/inward/record.uri?eid=2-s2.0-85007190412&amp;doi=10.1007%2fs00339-016-9987-9&amp;partnerID=40&amp;md5=d8ed82e493be4da83d760f6cbb220eae</t>
  </si>
  <si>
    <t>Mnassri R.</t>
  </si>
  <si>
    <t>Magnetocaloric effect and its implementation in critical behaviour study of La0.67Ca0.33Mn0.9Fe0.1O3</t>
  </si>
  <si>
    <t>10.1007/s12034-016-1153-7</t>
  </si>
  <si>
    <t>https://www.scopus.com/inward/record.uri?eid=2-s2.0-84964803428&amp;doi=10.1007%2fs12034-016-1153-7&amp;partnerID=40&amp;md5=3cceadfea8d0d65909c02b18b0fd9220</t>
  </si>
  <si>
    <t>Critical exponent; Magnetization; Magnetocaloric effect; Manganites; Model</t>
  </si>
  <si>
    <t>Jin X.</t>
  </si>
  <si>
    <t>Magnetic and magnetocaloric properties of bilayered perovskite manganite (La0.9Eu0.1)4/3Sr5/3Mn2O7 by numerical fitting</t>
  </si>
  <si>
    <t>10.11785/S1000-4343.20160206</t>
  </si>
  <si>
    <t>https://www.scopus.com/inward/record.uri?eid=2-s2.0-84964703704&amp;doi=10.11785%2fS1000-4343.20160206&amp;partnerID=40&amp;md5=f1160024db4f671fdecb5a2dd7991511</t>
  </si>
  <si>
    <t>Least square method; Magnetic entropy; Magnetic property; Phase transformation</t>
  </si>
  <si>
    <t>Zaidi A., Mohamed Z., Dhahri J., Hlil E.K., Alharbi T., Zaidi M.</t>
  </si>
  <si>
    <t>Structural, magnetic and magnetocaloric properties of polycrystalline La0.67Ba0.33−xZnxMnO3 (x = 0.15 and 0.2) manganites</t>
  </si>
  <si>
    <t>10.1007/s00339-016-9805-4</t>
  </si>
  <si>
    <t>https://www.scopus.com/inward/record.uri?eid=2-s2.0-84961618668&amp;doi=10.1007%2fs00339-016-9805-4&amp;partnerID=40&amp;md5=3af5d09077fe9631821a1ed7e5b95a49</t>
  </si>
  <si>
    <t>Thanh T.D., Manh T.V., Ho T.A., Telegin A., Phan T.L., Yu S.C.</t>
  </si>
  <si>
    <t>Universal behavior of magnetocaloric effect in a layered perovskite La1.2Sr1.8Mn2O7 single crystal</t>
  </si>
  <si>
    <t>10.1016/j.physb.2015.09.015</t>
  </si>
  <si>
    <t>https://www.scopus.com/inward/record.uri?eid=2-s2.0-84959519675&amp;doi=10.1016%2fj.physb.2015.09.015&amp;partnerID=40&amp;md5=0e6919260ed2c139443991669d6cf73b</t>
  </si>
  <si>
    <t>Magnetic phase transformation; Magnetocaloric effect; Perovskite manganites</t>
  </si>
  <si>
    <t>Amano M.E., Betancourt I., Arellano-Jimenez M.J., Sánchez-Llamazares J.L., Sánchez-Valdés C.F.</t>
  </si>
  <si>
    <t>Magnetocaloric response of submicron (LaAg)MnO3 manganite obtained by Pechini method</t>
  </si>
  <si>
    <t>10.1007/s10971-015-3911-1</t>
  </si>
  <si>
    <t>https://www.scopus.com/inward/record.uri?eid=2-s2.0-84959155813&amp;doi=10.1007%2fs10971-015-3911-1&amp;partnerID=40&amp;md5=39fe73a90caa5f0e0a1e2a2baa0e2fa3</t>
  </si>
  <si>
    <t>Magnetic oxides; Magnetocaloric effect; Mixed valence manganites; Pechini method</t>
  </si>
  <si>
    <t>Oliveira G.N.P., MacHado P., Pires A.L., Pereira A.M., Araújo J.P., Lopes A.M.L.</t>
  </si>
  <si>
    <t>Magnetocaloric effect and refrigerant capacity in polycrystalline YCrO3</t>
  </si>
  <si>
    <t>10.1016/j.jpcs.2015.12.012</t>
  </si>
  <si>
    <t>https://www.scopus.com/inward/record.uri?eid=2-s2.0-84956712975&amp;doi=10.1016%2fj.jpcs.2015.12.012&amp;partnerID=40&amp;md5=c41b1a185ec5ee0590e1594111831abe</t>
  </si>
  <si>
    <t>Oubla M., Lamire M., Boutahar A., Lassri H., Manoun B., Hlil E.K.</t>
  </si>
  <si>
    <t>Structural, magnetic and magnetocaloric properties of layered perovskite La1.1Bi0.3Sr1.6Mn2O7</t>
  </si>
  <si>
    <t>https://www.scopus.com/inward/record.uri?eid=2-s2.0-84949033548&amp;doi=10.1016%2fj.jmmm.2015.11.076&amp;partnerID=40&amp;md5=6db18ca7db0baf119dcbe455e99beb87</t>
  </si>
  <si>
    <t>Magnetic measurements; Magnetocaloric effect; Perovskite; Rietveld refinement</t>
  </si>
  <si>
    <t>Letter</t>
  </si>
  <si>
    <t>Silva-Santana M.C., Dasilva C.A., Barrozo P., Plaza E.J.R., De Los Santos Valladares L., Moreno N.O.</t>
  </si>
  <si>
    <t>Magnetocaloric and magnetic properties of SmFe0.5Mn0.5O3 complex perovskite</t>
  </si>
  <si>
    <t>10.1016/j.jmmm.2015.10.076</t>
  </si>
  <si>
    <t>https://www.scopus.com/inward/record.uri?eid=2-s2.0-84945581306&amp;doi=10.1016%2fj.jmmm.2015.10.076&amp;partnerID=40&amp;md5=124b7f3e061980ce078bf25c1d98ca9b</t>
  </si>
  <si>
    <t>Combustion synthesis; Complex perovskites; Inverse agnetocaloric effect; Magnetic properties; Magnetocaloric effect; Spin reorientation</t>
  </si>
  <si>
    <t>Masrour R., Jabar A., Benyoussef A., Hamedoun M., Hlil E.K.</t>
  </si>
  <si>
    <t>Monte Carlo simulation study of magnetocaloric effect in NdMnO3 perovskite</t>
  </si>
  <si>
    <t>10.1016/j.jmmm.2015.10.019</t>
  </si>
  <si>
    <t>https://www.scopus.com/inward/record.uri?eid=2-s2.0-84944266036&amp;doi=10.1016%2fj.jmmm.2015.10.019&amp;partnerID=40&amp;md5=69f95acf1174dd8af799ec24f76c1ade</t>
  </si>
  <si>
    <t>Curie temperature; Magnetic entropy; Magnetocaloric; Monte Carlosimulations</t>
  </si>
  <si>
    <t>Li R., Kumar P., Mahendiran R.</t>
  </si>
  <si>
    <t>Critical behavior in polycrystalline La0.7Sr0.3CoO3 from bulk magnetization study</t>
  </si>
  <si>
    <t>10.1016/j.jallcom.2015.11.060</t>
  </si>
  <si>
    <t>https://www.scopus.com/inward/record.uri?eid=2-s2.0-84947923213&amp;doi=10.1016%2fj.jallcom.2015.11.060&amp;partnerID=40&amp;md5=7105d5ae87e193bf131ef4f21e5a809a</t>
  </si>
  <si>
    <t>Cobaltites; Critical exponent; La0.7Sr0.3CoO3; Scaling relation</t>
  </si>
  <si>
    <t>Cao Y., Xiang M., Zhao W., Wang G., Feng Z., Kang B., Stroppa A., Zhang J., Ren W., Cao S.</t>
  </si>
  <si>
    <t>Magnetic phase transition and giant anisotropic magnetic entropy change in TbFeO3 single crystal</t>
  </si>
  <si>
    <t>10.1063/1.4941105</t>
  </si>
  <si>
    <t>https://www.scopus.com/inward/record.uri?eid=2-s2.0-84958163999&amp;doi=10.1063%2f1.4941105&amp;partnerID=40&amp;md5=0d7d1f8afc34ad688095b1af3b6705e6</t>
  </si>
  <si>
    <t>Phan T.-L., Dang N.T., Ho T.A., Manh T.V., Thanh T.D., Jung C.U., Lee B.W., Le A.-T., Phan A.D., Yu S.C.</t>
  </si>
  <si>
    <t>First-to-second-order magnetic-phase transformation in La0.7Ca0.3-xBaxMnO3 exhibiting large magnetocaloric effect</t>
  </si>
  <si>
    <t>10.1016/j.jallcom.2015.10.162</t>
  </si>
  <si>
    <t>https://www.scopus.com/inward/record.uri?eid=2-s2.0-84945539323&amp;doi=10.1016%2fj.jallcom.2015.10.162&amp;partnerID=40&amp;md5=54d2f87b8bc4d084626b57ca2bb784fa</t>
  </si>
  <si>
    <t>Critical behavior; Magnetic properties; Perovskite manganites</t>
  </si>
  <si>
    <t>Xu S., Shi Q., Ju J., Han Z., Qian B., Wang D., Zhang P., Jiang X., Du Y.</t>
  </si>
  <si>
    <t>Particle size effect on charge ordering and magnetocaloric effect in nanosized Nd0.5Sr0.5MnO3</t>
  </si>
  <si>
    <t>10.1166/jnn.2016.10751</t>
  </si>
  <si>
    <t>https://www.scopus.com/inward/record.uri?eid=2-s2.0-84959441158&amp;doi=10.1166%2fjnn.2016.10751&amp;partnerID=40&amp;md5=8ed1d414d11b57ae4475eacefcb3995d</t>
  </si>
  <si>
    <t>Charge ordering; Magnetocaloric effect; Size effect</t>
  </si>
  <si>
    <t>Phong P.T., Bau L.V., Hoan L.C., Manh D.H., Phuc N.X., Lee I.-J.</t>
  </si>
  <si>
    <t>Effect of B-site Ti doping on the magnetic, low-field magnetocaloric and electrical transport properties of La0.7Sr0.3Mn1-xTixO3 perovskites</t>
  </si>
  <si>
    <t>10.1016/j.jallcom.2015.10.038</t>
  </si>
  <si>
    <t>https://www.scopus.com/inward/record.uri?eid=2-s2.0-84944789781&amp;doi=10.1016%2fj.jallcom.2015.10.038&amp;partnerID=40&amp;md5=8df72a9cd324e29d955dd6aad3681b45</t>
  </si>
  <si>
    <t>Electrical transport; Magnetocaloric effect; Manganites; Spin polarized tunneling</t>
  </si>
  <si>
    <t>Xu L., Fan J., Zhu Y., Shi Y., Zhang L., Pi L., Zhang Y., Shi D.</t>
  </si>
  <si>
    <t>Magnetocaloric effect and spontaneous magnetization in perovskite manganite Nd0.55Sr0.45MnO3</t>
  </si>
  <si>
    <t>https://www.scopus.com/inward/record.uri?eid=2-s2.0-84941662057&amp;doi=10.1016%2fj.materresbull.2015.08.024&amp;partnerID=40&amp;md5=db39653fee88dacd8a4d5cae0f0f0cf6</t>
  </si>
  <si>
    <t>Ceramics; Equations-of-state; Magnetic materials; Magnetic properties; Phase transitions</t>
  </si>
  <si>
    <t>Jerbi A., Krichene A., Thaljaoui R., Boujelben W.</t>
  </si>
  <si>
    <t>Structural, Magnetic, and Electrical Study of Polycrystalline Pr0.55Sr0.45−xNaxMnO3 (x = 0.05 and 0.1)</t>
  </si>
  <si>
    <t>10.1007/s10948-015-3217-0</t>
  </si>
  <si>
    <t>https://www.scopus.com/inward/record.uri?eid=2-s2.0-85045279826&amp;doi=10.1007%2fs10948-015-3217-0&amp;partnerID=40&amp;md5=4e7c4119e216f425dc043bafded6e54c</t>
  </si>
  <si>
    <t>Electrical resistivity; Magnetic properties; Magnetocaloric effect; Perovskite manganites</t>
  </si>
  <si>
    <t>Belkahla A., Cherif K., Dhahri J., Hlil E.K.</t>
  </si>
  <si>
    <t>Magnetic, magnetocaloric properties, and critical behavior in a layered perovskite La1.4(Sr0.95Ca0.05)1.6Mn2O7</t>
  </si>
  <si>
    <t>10.1007/s10853-016-0046-x</t>
  </si>
  <si>
    <t>https://www.scopus.com/inward/record.uri?eid=2-s2.0-85015272938&amp;doi=10.1007%2fs10853-016-0046-x&amp;partnerID=40&amp;md5=0f97f63f9de42624dd18ed120aaf4757</t>
  </si>
  <si>
    <t>Raoufi T., Ehsani M.H., Khoshnoud D.S.</t>
  </si>
  <si>
    <t>Magnetocaloric properties of La0.6Sr0.4MnO3prepared by solid state reaction method</t>
  </si>
  <si>
    <t>10.1016/j.jallcom.2016.08.063</t>
  </si>
  <si>
    <t>https://www.scopus.com/inward/record.uri?eid=2-s2.0-84982085682&amp;doi=10.1016%2fj.jallcom.2016.08.063&amp;partnerID=40&amp;md5=53ab891647d53ff0de79fe581808ec48</t>
  </si>
  <si>
    <t>Magnetic refrigeration; Magnetocaloric properties; Manganite; Solid state reaction</t>
  </si>
  <si>
    <t>Effect of synthesis route on the structural, magnetic and magnetocaloric properties of La0.78Dy0.02Ca0.2MnO3manganite: A comparison between sol-gel, high-energy ball-milling and solid state process</t>
  </si>
  <si>
    <t>https://www.scopus.com/inward/record.uri?eid=2-s2.0-84978828217&amp;doi=10.1016%2fj.jallcom.2016.07.043&amp;partnerID=40&amp;md5=99a2706c85ac3926e58606bc2bec225b</t>
  </si>
  <si>
    <t>Ball-milling; Magnetic entropy; Perovskite; Sol-gel; Solid-state; Universal curve</t>
  </si>
  <si>
    <t>Omrani H., Mansouri M., Cheikhrouhou Koubaa W., Koubaa M., Cheikhrouhou A.</t>
  </si>
  <si>
    <t>Structural, magnetic and magnetocaloric investigations in Pr0.6−xErxCa0.1Sr0.3MnO3(0 ≤ x ≤ 0.06) manganites</t>
  </si>
  <si>
    <t>10.1016/j.jallcom.2016.07.082</t>
  </si>
  <si>
    <t>https://www.scopus.com/inward/record.uri?eid=2-s2.0-84978434541&amp;doi=10.1016%2fj.jallcom.2016.07.082&amp;partnerID=40&amp;md5=e32d0b3cc91b4f5bdb24ab9ef91c806b</t>
  </si>
  <si>
    <t>Magnetization; Master curves; Perovskite; Relative cooling power; Rietveld refinement; X-ray diffraction</t>
  </si>
  <si>
    <t>El Kossi S., Dhahri J., Hlil E.K.</t>
  </si>
  <si>
    <t>Structural, magnetic and theoretical investigations on the magnetocaloric properties of La0.7Sr0.25K0.05MnO3 perovskite</t>
  </si>
  <si>
    <t>10.1039/c6ra08642j</t>
  </si>
  <si>
    <t>https://www.scopus.com/inward/record.uri?eid=2-s2.0-84978080605&amp;doi=10.1039%2fc6ra08642j&amp;partnerID=40&amp;md5=c4ceaf26193d3cd56f582fdb39536c47</t>
  </si>
  <si>
    <t>Yahyaoui S., Khalfaoui M., Kallel S., Kallel N., Amaral J.S., Ben Lamine A.</t>
  </si>
  <si>
    <t>Modeling the magnetic properties and magnetocaloric effect of La0.7Sr0.3Mn0.9Ti0.1O3</t>
  </si>
  <si>
    <t>10.1016/j.jallcom.2016.05.318</t>
  </si>
  <si>
    <t>https://www.scopus.com/inward/record.uri?eid=2-s2.0-84975510431&amp;doi=10.1016%2fj.jallcom.2016.05.318&amp;partnerID=40&amp;md5=0be53db6c49ea3d7e36358b87f88b38e</t>
  </si>
  <si>
    <t>Bean-Rodbell model; Magnetocaloric effect; Mean-field theory; Perovskites</t>
  </si>
  <si>
    <t>Mleiki A., Othmani S., Cheikhrouhou-Koubaa W., Cheikhrouhou A., Hlil E.K.</t>
  </si>
  <si>
    <t>Enhanced relative cooling power in Ga-doped La0.7(Sr,Ca)0.3MnO3 with ferromagnetic-like canted state</t>
  </si>
  <si>
    <t>10.1039/c6ra08226b</t>
  </si>
  <si>
    <t>https://www.scopus.com/inward/record.uri?eid=2-s2.0-84973598823&amp;doi=10.1039%2fc6ra08226b&amp;partnerID=40&amp;md5=ae92844bbf2f89f2f43aca4eb06ddc5a</t>
  </si>
  <si>
    <t>Nanto D., Yu S.-C.</t>
  </si>
  <si>
    <t>Relative cooling power of La0.7Ca0.3Mn1-xCuxO3 (0.0 ≤ x ≤ 0.03)</t>
  </si>
  <si>
    <t>10.14716/ijtech.v7i3.2959</t>
  </si>
  <si>
    <t>https://www.scopus.com/inward/record.uri?eid=2-s2.0-84969580115&amp;doi=10.14716%2fijtech.v7i3.2959&amp;partnerID=40&amp;md5=9811689f177e7e302134f661532dcd8e</t>
  </si>
  <si>
    <t>Cu-doped manganites; Magnetocaloric effect; Relative cooling power</t>
  </si>
  <si>
    <t>Nanto D., Nan W.-Z., Oh S.-K., Yu S.-C.</t>
  </si>
  <si>
    <t>Influence of Sn-doping on magnetocaloric properties of La0.7Ca0.3Mn1-xSnxO3 (x = 0.0, x = 0.02 and x = 0.04) compounds</t>
  </si>
  <si>
    <t>10.14716/ijtech.v7i3.2946</t>
  </si>
  <si>
    <t>https://www.scopus.com/inward/record.uri?eid=2-s2.0-84969533908&amp;doi=10.14716%2fijtech.v7i3.2946&amp;partnerID=40&amp;md5=7c9fcfab409554d2a2058dc42870ad75</t>
  </si>
  <si>
    <t>Magnetic refrigerant material; Magnetocaloric effect; Polycrystalline perovskite manganites; Refrigerant capacity; Sn-doped</t>
  </si>
  <si>
    <t>Ji Q., Zou Z., Long F., Wu Y.</t>
  </si>
  <si>
    <t>Magnetocaloric properties of perovskite-type manganite La0.65Sr0.2Na0.15MnO3</t>
  </si>
  <si>
    <t>10.4028/www.scientific.net/KEM.697.93</t>
  </si>
  <si>
    <t>https://www.scopus.com/inward/record.uri?eid=2-s2.0-84968867533&amp;doi=10.4028%2fwww.scientific.net%2fKEM.697.93&amp;partnerID=40&amp;md5=7e45807753d21f453e3bfe3877b23054</t>
  </si>
  <si>
    <t>Magnetic entropy change; Magnetocaloric effect; Perovskite-type manganite</t>
  </si>
  <si>
    <t>Abassi M., Mohamed Za., Dhahri J., Hlil E.K.</t>
  </si>
  <si>
    <t>Theoretical investigations on the magnetocaloric and electrical properties of a perovskite manganite La0.67Ba0.1Ca0.23MnO3</t>
  </si>
  <si>
    <t>10.1039/c5dt04490a</t>
  </si>
  <si>
    <t>https://www.scopus.com/inward/record.uri?eid=2-s2.0-84960511139&amp;doi=10.1039%2fc5dt04490a&amp;partnerID=40&amp;md5=572331e1c760c9fda644fa9ddd963966</t>
  </si>
  <si>
    <t>Ding L.J., Zhong Y., Fan S.W., Zhu L.Y.</t>
  </si>
  <si>
    <t>The magnetocaloric effect with critical behavior of a periodic Anderson-like organic polymer</t>
  </si>
  <si>
    <t>10.1039/c5cp06137g</t>
  </si>
  <si>
    <t>https://www.scopus.com/inward/record.uri?eid=2-s2.0-84951320265&amp;doi=10.1039%2fc5cp06137g&amp;partnerID=40&amp;md5=684db94cf3ff0a0364a98df5506b2173</t>
  </si>
  <si>
    <t>Mtiraoui N., Chennabasappa M., Decourt R., Toulemonde O., Dhahri J., Oumezine M.</t>
  </si>
  <si>
    <t>Critical behavior and magnetic entropy change in Nd0.7Sr0.1Ba0.1Ca0.1MnO3-δ perovskite manganite</t>
  </si>
  <si>
    <t>10.1016/j.ceramint.2015.09.027</t>
  </si>
  <si>
    <t>https://www.scopus.com/inward/record.uri?eid=2-s2.0-84947038568&amp;doi=10.1016%2fj.ceramint.2015.09.027&amp;partnerID=40&amp;md5=6fd84894799d20822eae45919da636df</t>
  </si>
  <si>
    <t>Critical exponent; Manganites; Phase transition</t>
  </si>
  <si>
    <t>Regaieg Y., Ayadi F., Monnier J., Reguer S., Koubaa M., Cheikhrouhou A., Nowak S., Sicard L., Ammar-Merah S.</t>
  </si>
  <si>
    <t>Magnetocaloric properties of La0.67Ca0.33MnO3 produced by reactive spark plasma sintering and by conventional ceramic route</t>
  </si>
  <si>
    <t>10.1088/2053-1591/1/4/046105</t>
  </si>
  <si>
    <t>https://www.scopus.com/inward/record.uri?eid=2-s2.0-84938732850&amp;doi=10.1088%2f2053-1591%2f1%2f4%2f046105&amp;partnerID=40&amp;md5=5353bb7013bb8dfbe236bf3fa937357b</t>
  </si>
  <si>
    <t>Magnetocaloric effect; P-doped manganite; Reactive spark plasma sintering (R-SPS); X-ray absorption near edge structure (XANES); X-ray diffraction (XRD)</t>
  </si>
  <si>
    <t>Magnetocaloric effect and critical parameters near the ferromagnetic-paramagnetic phase transition in AMn 0.825Ga0.175O3 compound</t>
  </si>
  <si>
    <t>10.1080/01411594.2015.1041949</t>
  </si>
  <si>
    <t>https://www.scopus.com/inward/record.uri?eid=2-s2.0-84941809596&amp;doi=10.1080%2f01411594.2015.1041949&amp;partnerID=40&amp;md5=fd80f95f432682ec4637493281def24e</t>
  </si>
  <si>
    <t>critical behavior; perovskite; phase transition; universal curve</t>
  </si>
  <si>
    <t>Hussain I., Anwar M.S., Lee S.R., Koo B.H.</t>
  </si>
  <si>
    <t>Effect of Zn on the Magnetic and Magnetocaloric Properties of (0.95)La0.7Ca0.3MnO3/(0.05)Mn1−xZnxFe2O4 Composites</t>
  </si>
  <si>
    <t>10.1007/s10948-015-3157-8</t>
  </si>
  <si>
    <t>https://www.scopus.com/inward/record.uri?eid=2-s2.0-84943327661&amp;doi=10.1007%2fs10948-015-3157-8&amp;partnerID=40&amp;md5=69ae9d6e481a3ed0b6064ed6c621972f</t>
  </si>
  <si>
    <t>Composite; Entropy; Grains; Magnetization; Magnetocaloric effect</t>
  </si>
  <si>
    <t>Mehri A., Cheikhrouhou-Koubaa W., Koubaa M., Cheikhrouhou A.</t>
  </si>
  <si>
    <t>Magnetocaloric Properties in La0.5Ca0.45K0.05MnO3, Pr0.5Sr0.45K0.05MnO3, and Nd0.5Sr0.45K0.05MnO3 Manganites</t>
  </si>
  <si>
    <t>10.1007/s10948-015-3138-y</t>
  </si>
  <si>
    <t>https://www.scopus.com/inward/record.uri?eid=2-s2.0-84941315962&amp;doi=10.1007%2fs10948-015-3138-y&amp;partnerID=40&amp;md5=bc797cd03a782979e765258129afe9d8</t>
  </si>
  <si>
    <t>Magnetic properties; Magnetocaloric effect; Manganites</t>
  </si>
  <si>
    <t>Krishna Murthy J., Devi Chandrasekhar K., Mahana S., Topwal D., Venimadhav A.</t>
  </si>
  <si>
    <t>Giant magnetocaloric effect in Gd2NiMnO6 and Gd2CoMnO6 ferromagnetic insulators</t>
  </si>
  <si>
    <t>10.1088/0022-3727/48/35/355001</t>
  </si>
  <si>
    <t>https://www.scopus.com/inward/record.uri?eid=2-s2.0-84939147430&amp;doi=10.1088%2f0022-3727%2f48%2f35%2f355001&amp;partnerID=40&amp;md5=60d0c1b8a4c02232420ea7005d67eb25</t>
  </si>
  <si>
    <t>double perovskites; magnetic oxides; magnetocaloric</t>
  </si>
  <si>
    <t>Dhahri N., Abassi M., Hlil E.K., Dhahri J.</t>
  </si>
  <si>
    <t>Magnetocaloric Effect in Perovskite Manganite La0.67−xEuxSr0.33MnO3</t>
  </si>
  <si>
    <t>10.1007/s10948-015-3103-9</t>
  </si>
  <si>
    <t>https://www.scopus.com/inward/record.uri?eid=2-s2.0-84938747546&amp;doi=10.1007%2fs10948-015-3103-9&amp;partnerID=40&amp;md5=f0df3ec59718602978c4ce991e953729</t>
  </si>
  <si>
    <t>Magnetic entropy change; Magnetocaloric effect; Relative cooling power; Simulation and modeling</t>
  </si>
  <si>
    <t>Hazzez M., Ihzaz N., Boudard M., Oumezzine M.</t>
  </si>
  <si>
    <t>The structural, magnetic and above room temperature magnetocaloric properties of La0.5Sr0.5MnO3 compound</t>
  </si>
  <si>
    <t>10.1140/epjp/i2015-15179-0</t>
  </si>
  <si>
    <t>https://www.scopus.com/inward/record.uri?eid=2-s2.0-84940643639&amp;doi=10.1140%2fepjp%2fi2015-15179-0&amp;partnerID=40&amp;md5=7e01eb2f0cb217e19109dff85aaff817</t>
  </si>
  <si>
    <t>Jerbi A., Krichene A., Chniba-Boudjada N., Boujelben W.</t>
  </si>
  <si>
    <t>Magnetic and magnetocaloric study of manganite compounds Pr0.5A0.05Sr0.45MnO3 (A=Na and K) and composite</t>
  </si>
  <si>
    <t>https://www.scopus.com/inward/record.uri?eid=2-s2.0-84940212816&amp;doi=10.1016%2fj.physb.2015.08.022&amp;partnerID=40&amp;md5=be246a08ba57d618f1aeb3351c6204d4</t>
  </si>
  <si>
    <t>Magnetic properties; Magnetocaloric effect; Perovskite manganite</t>
  </si>
  <si>
    <t>Nedelko N., Lewinska S., Pashchenko A., Radelytskyi I., Diduszko R., Zubov E., Lisowski W., Sobczak J.W., Dyakonov K., ͆lawska-Waniewska A., Dyakonov V., Szymczak H.</t>
  </si>
  <si>
    <t>Magnetic properties and magnetocaloric effect in La0.7Sr0.3-xBixMnO3 manganites</t>
  </si>
  <si>
    <t>https://www.scopus.com/inward/record.uri?eid=2-s2.0-84927723144&amp;doi=10.1016%2fj.jallcom.2015.03.126&amp;partnerID=40&amp;md5=11fdd57289a83e70d5cafa24eab2824f</t>
  </si>
  <si>
    <t>La0.7Sr0.3-xBixMnO3 manganites; Magnetic entropy; Magnetization; Magnetocaloric effect</t>
  </si>
  <si>
    <t>Ben Hassine R., Cherif W., Alonso J.A., Mompean F., Fernández-Díaz M.T., Elhalouani F.</t>
  </si>
  <si>
    <t>Enhanced relative cooling power of Fe-doped La0.67Sr0.22Ba0.11Mn1-xFexO3 perovskites: Structural, magnetic and magnetocaloric properties</t>
  </si>
  <si>
    <t>10.1016/j.jallcom.2015.07.034</t>
  </si>
  <si>
    <t>https://www.scopus.com/inward/record.uri?eid=2-s2.0-84938892995&amp;doi=10.1016%2fj.jallcom.2015.07.034&amp;partnerID=40&amp;md5=5c74cb6d5e7b497805432076a1f9e543</t>
  </si>
  <si>
    <t>Curie temperature; Magnetocaloric effect; Neutron diffraction; r-Ray diffraction; Sol gel</t>
  </si>
  <si>
    <t>Sellami-Jmal E., Marzouki-Ajmi A., Cheikhrouhou-Koubaa W., Koubaa M., Cheikhrouhou A., Nowak S., Sicard L., Ammar-Merah S., Njah N.</t>
  </si>
  <si>
    <t>Effect of Calcium Deficiency on the Structural, Magnetic and Magnetocaloric Properties in La0.65Ca0.35MnO3 Manganites Oxides</t>
  </si>
  <si>
    <t>10.1007/s10948-015-3032-7</t>
  </si>
  <si>
    <t>https://www.scopus.com/inward/record.uri?eid=2-s2.0-84956955082&amp;doi=10.1007%2fs10948-015-3032-7&amp;partnerID=40&amp;md5=cc9d9a12bc0b736ae11bb0498724cebe</t>
  </si>
  <si>
    <t>Electron microscopy; Magnetic entropy change; Perovskite structure; X-ray diffraction</t>
  </si>
  <si>
    <t>Kossi S.El., Ghodhbane S., Mnefgui S., Dhahri J., Hlil E.K.</t>
  </si>
  <si>
    <t>The impact of disorder on magnetocaloric properties in Ti-doped manganites of La0.7Sr0.25Na0.05Mn(1-x)TixO3 (0≤x≤0.2)</t>
  </si>
  <si>
    <t>https://www.scopus.com/inward/record.uri?eid=2-s2.0-84938375866&amp;doi=10.1016%2fj.jmmm.2015.07.050&amp;partnerID=40&amp;md5=f53411265a67110f12712107a1e0665f</t>
  </si>
  <si>
    <t>Magnetic; Magnetocaloric properties; Manganite; X-ray methods</t>
  </si>
  <si>
    <t>Çetin S.K., Acet M., Güneş M., Ekicibil A., Farle M.</t>
  </si>
  <si>
    <t>Magnetocaloric effect in (La1-xSmx)0.67Pb0.33MnO3 (0 ≤ x ≤ 0.3) manganites near room temperature</t>
  </si>
  <si>
    <t>10.1016/j.jallcom.2015.07.217</t>
  </si>
  <si>
    <t>https://www.scopus.com/inward/record.uri?eid=2-s2.0-84939164608&amp;doi=10.1016%2fj.jallcom.2015.07.217&amp;partnerID=40&amp;md5=0349c2f8764d0547cd951c38907c10f1</t>
  </si>
  <si>
    <t>Anwar M.S., Koo B.H.</t>
  </si>
  <si>
    <t>Enhanced refrigeration capacity and magnetic entropy change in La0.55Ce0.15Sr0.3MnO3 manganite</t>
  </si>
  <si>
    <t>10.1007/s13391-015-4461-y</t>
  </si>
  <si>
    <t>https://www.scopus.com/inward/record.uri?eid=2-s2.0-84937890873&amp;doi=10.1007%2fs13391-015-4461-y&amp;partnerID=40&amp;md5=0935432ef2cb67f7eed8ff529f412785</t>
  </si>
  <si>
    <t>magnetic refrigeration; magnetocaloric effect; oxides; perovskite</t>
  </si>
  <si>
    <t>Tien M.V., Ho T., Thanh T., Phan T., Phan M., Yu S.</t>
  </si>
  <si>
    <t>Critical behaviour and magneticaloric effect in La2NiMnO6 nanoparticles</t>
  </si>
  <si>
    <t>10.1109/INTMAG.2015.7157347</t>
  </si>
  <si>
    <t>https://www.scopus.com/inward/record.uri?eid=2-s2.0-84942475270&amp;doi=10.1109%2fINTMAG.2015.7157347&amp;partnerID=40&amp;md5=dfaeb997c602a216a0cf5a9eb58d1895</t>
  </si>
  <si>
    <t>Wang G., Zhao Z., Wang D., Zhang X.</t>
  </si>
  <si>
    <t>Tunable curie temperature and magnetocaloric effect in Mg-doped (La, Sr)MnO3 manganites</t>
  </si>
  <si>
    <t>10.1109/INTMAG.2015.7156569</t>
  </si>
  <si>
    <t>https://www.scopus.com/inward/record.uri?eid=2-s2.0-84942474943&amp;doi=10.1109%2fINTMAG.2015.7156569&amp;partnerID=40&amp;md5=73f7d080674ba2b8d23185d3930a1f8f</t>
  </si>
  <si>
    <t>Thanh T., Yu Y., Ho T., Tien M.V., Phan T., Tartakovsky D., Yu S.</t>
  </si>
  <si>
    <t>Critical behavior in double-exchange ferromagnets of Pr0.6Sr0.4MnO3 nanoparticles</t>
  </si>
  <si>
    <t>10.1109/INTMAG.2015.7157525</t>
  </si>
  <si>
    <t>https://www.scopus.com/inward/record.uri?eid=2-s2.0-84942474135&amp;doi=10.1109%2fINTMAG.2015.7157525&amp;partnerID=40&amp;md5=bba735a7b0c59df3925434a5babd1867</t>
  </si>
  <si>
    <t>Handoko D., Yu S., Oh S., Kim D., Yang D., Demyanov S., Kalanda N., Petrov A., Yarmolich M.</t>
  </si>
  <si>
    <t>Effect of annealing to oxidation state of Sr2FeMoO6 films with double perovskite structure</t>
  </si>
  <si>
    <t>10.1109/INTMAG.2015.7157318</t>
  </si>
  <si>
    <t>https://www.scopus.com/inward/record.uri?eid=2-s2.0-84942456086&amp;doi=10.1109%2fINTMAG.2015.7157318&amp;partnerID=40&amp;md5=d7a55267127e7627675e5fde0af1fd79</t>
  </si>
  <si>
    <t>Nan W., Kim K., Yu S., You T., Kang B.</t>
  </si>
  <si>
    <t>Magnetic properties and magnetocaloric effect studies for La0.6Ce0.4Fe11.5Si1.5</t>
  </si>
  <si>
    <t>10.1109/INTMAG.2015.7156757</t>
  </si>
  <si>
    <t>https://www.scopus.com/inward/record.uri?eid=2-s2.0-84942437159&amp;doi=10.1109%2fINTMAG.2015.7156757&amp;partnerID=40&amp;md5=73151b3626cf775182a62f9c32551c7e</t>
  </si>
  <si>
    <t>Ho T., Quach D., Ho T., Thanh T., Phan M., Phan T., Yu S.</t>
  </si>
  <si>
    <t>Magnetocaloric effect and critical behavior in a disordered ferromagnet La0.7Sr0.3Mn0.9Ti0.1O3</t>
  </si>
  <si>
    <t>10.1109/INTMAG.2015.7156568</t>
  </si>
  <si>
    <t>https://www.scopus.com/inward/record.uri?eid=2-s2.0-84942436895&amp;doi=10.1109%2fINTMAG.2015.7156568&amp;partnerID=40&amp;md5=2c660946cbe8b3d42422061b99d87760</t>
  </si>
  <si>
    <t>Bezergheanu A., Scutaru G., Deac I.G., Cizma C.B.</t>
  </si>
  <si>
    <t>Structural, magnetic and magnetocaloric properties of R2/3Ba1/3MnO3 (R =La,Pr) manganites</t>
  </si>
  <si>
    <t>https://www.scopus.com/inward/record.uri?eid=2-s2.0-84944185544&amp;partnerID=40&amp;md5=adcd114ba1e267d2f883e190409594ce</t>
  </si>
  <si>
    <t>Entropy change; Magnetocaloric effect; Perovskites; Transition temperature</t>
  </si>
  <si>
    <t>Mohamed Z., Abassi M., Tka E., Dhahri J., Hlil E.K.</t>
  </si>
  <si>
    <t>Structural, magnetocaloric, electrical properties and theoretical investigations in manganite La0.67Sr0.1Ca0.23MnO3 type perovskite</t>
  </si>
  <si>
    <t>https://www.scopus.com/inward/record.uri?eid=2-s2.0-84931263548&amp;doi=10.1016%2fj.jallcom.2015.05.122&amp;partnerID=40&amp;md5=3e6f063be77fe1e2b0851bac7dbf69c6</t>
  </si>
  <si>
    <t>Entropy change; Magnetocaloric effect; Percolation model; Phenomenological model</t>
  </si>
  <si>
    <t>Varvescu A., Deac I.G.</t>
  </si>
  <si>
    <t>Critical magnetic behavior and large magnetocaloric effect in Pr0.67Ba0.33MnO3 perovskite manganite</t>
  </si>
  <si>
    <t>10.1016/j.physb.2015.04.037</t>
  </si>
  <si>
    <t>https://www.scopus.com/inward/record.uri?eid=2-s2.0-84929709169&amp;doi=10.1016%2fj.physb.2015.04.037&amp;partnerID=40&amp;md5=38bdecad466dc0fb71dcc0d4902b8f6b</t>
  </si>
  <si>
    <t>Critical behavior; Magnetocaloric effect; Perovskite manganites; Phase transition</t>
  </si>
  <si>
    <t>Sbissi K., Kahn M.L., Ellouze M., Hlil E.K., Elhalouani F.</t>
  </si>
  <si>
    <t>The Magnetic and Magnetocaloric Properties of Pr1−xBixMnO3 (x = 0.2 and 0.4) Manganites</t>
  </si>
  <si>
    <t>10.1007/s10948-015-2985-x</t>
  </si>
  <si>
    <t>https://www.scopus.com/inward/record.uri?eid=2-s2.0-84939946085&amp;doi=10.1007%2fs10948-015-2985-x&amp;partnerID=40&amp;md5=1cdddc224c73533a5376312250b9f74a</t>
  </si>
  <si>
    <t>Magnetocaloric effect; Manganites; Pechini sol–gel; Relative cooling power (RCP)</t>
  </si>
  <si>
    <t>Xia H.-L., Qin X.-M., Yang J.-Y., Yin Y.-Y., Dai J.-H., Shi W.-Z., Long Y.-W.</t>
  </si>
  <si>
    <t>Magnetocaloric effect study of SrFe0.8Co0.2O3 single crystal prepared under high pressure</t>
  </si>
  <si>
    <t>10.1088/1674-1056/24/5/050701</t>
  </si>
  <si>
    <t>https://www.scopus.com/inward/record.uri?eid=2-s2.0-84929379303&amp;doi=10.1088%2f1674-1056%2f24%2f5%2f050701&amp;partnerID=40&amp;md5=a13503f52ebbe94b3b309874036f9ad9</t>
  </si>
  <si>
    <t>Ferromagnetic phase transition; High pressure synthesis; Magnetocaloric effect</t>
  </si>
  <si>
    <t>Skini R., Khlifi M., Triki M., Dhahri E., Hlil E.K.</t>
  </si>
  <si>
    <t>Magnetocaloric effect of perovskite manganites La0.7□0.1Ca0.2MnO3</t>
  </si>
  <si>
    <t>10.1016/j.chemphys.2015.03.003</t>
  </si>
  <si>
    <t>https://www.scopus.com/inward/record.uri?eid=2-s2.0-84925703359&amp;doi=10.1016%2fj.chemphys.2015.03.003&amp;partnerID=40&amp;md5=fcbed4a8f017996451d2f7803ec72c78</t>
  </si>
  <si>
    <t>Electrical properties; Magnetic polarons; Transport properties</t>
  </si>
  <si>
    <t>Xia H.L., Yin Y.Y., Dai J.H., Yang J.Y., Qin X.M., Jin C.Q., Long Y.W.</t>
  </si>
  <si>
    <t>Magnetism and magnetocaloric effect study of CaFe0.7Co0.3O3</t>
  </si>
  <si>
    <t>10.1088/2053-1591/2/4/046103</t>
  </si>
  <si>
    <t>https://www.scopus.com/inward/record.uri?eid=2-s2.0-84953212451&amp;doi=10.1088%2f2053-1591%2f2%2f4%2f046103&amp;partnerID=40&amp;md5=0611dd2a753cd440f8f46811af0aac7f</t>
  </si>
  <si>
    <t>Ferromagnetic transition; High pressure synthesis; Magnetocaloric effect</t>
  </si>
  <si>
    <t>Baaziz H., Tozri A., Dhahri E., Hlil E.K.</t>
  </si>
  <si>
    <t>Effect of particle size reduction on the magnetic phase transition and the magnetocaloric properties in ferromagnetic insulator La0.9Sr0.1MnO3 nanoparticles</t>
  </si>
  <si>
    <t>https://www.scopus.com/inward/record.uri?eid=2-s2.0-84925237665&amp;doi=10.1016%2fj.cplett.2015.03.004&amp;partnerID=40&amp;md5=0d6234cbea5bf878a65a42fb0b1e01e1</t>
  </si>
  <si>
    <t>Dhahri J., Dhahri A., Oummezzine M., Hlil E.K.</t>
  </si>
  <si>
    <t>Effect of substitution of Fe for Mn on the structural, magnetic properties and magnetocaloric effect of LaNdSrCaMnO3</t>
  </si>
  <si>
    <t>10.1016/j.jmmm.2014.10.163</t>
  </si>
  <si>
    <t>https://www.scopus.com/inward/record.uri?eid=2-s2.0-84912569320&amp;doi=10.1016%2fj.jmmm.2014.10.163&amp;partnerID=40&amp;md5=1f97a3a360346ed4ea05234e9509de18</t>
  </si>
  <si>
    <t>Magnetic entropy; Magnetocaloric effect; Manganites; Relative cooling power</t>
  </si>
  <si>
    <t>Magnetocaloric effect in Sr2FeMoO6/Ag composites</t>
  </si>
  <si>
    <t>10.2298/PAC1501011H</t>
  </si>
  <si>
    <t>https://www.scopus.com/inward/record.uri?eid=2-s2.0-84928239308&amp;doi=10.2298%2fPAC1501011H&amp;partnerID=40&amp;md5=bf7cf460bd85dcc44f5aa354946e55a7</t>
  </si>
  <si>
    <t>Magnetocaloric effect; Modelling; Sr2FeMoO6/Ag composites</t>
  </si>
  <si>
    <t>Staruch M., Kuna L., McDannald A., Jain M.</t>
  </si>
  <si>
    <t>Magnetic and magnetocaloric properties of TbMnO3 and Tb0.67R0.33MnO3 (R=Dy, Y, and Ho) bulk powders</t>
  </si>
  <si>
    <t>10.1016/j.jmmm.2014.10.063</t>
  </si>
  <si>
    <t>https://www.scopus.com/inward/record.uri?eid=2-s2.0-84908425936&amp;doi=10.1016%2fj.jmmm.2014.10.063&amp;partnerID=40&amp;md5=7bead19d658a95ad41abc660ea9b8f01</t>
  </si>
  <si>
    <t>Magnetocaloric; Manganite; Multiferroic</t>
  </si>
  <si>
    <t>Sellami-Jmal E., Marzouki A., Cheikhrouhou-Koubaa W., Cheikhrouhou A., Njah N.</t>
  </si>
  <si>
    <t>Deficiency Effect on Magnetic and Magnetocaloric Properties of La0.65−x□xCa0.35MnO3 Manganites Synthesized Using Sol–Gel Technique</t>
  </si>
  <si>
    <t>10.1007/s10948-014-2813-8</t>
  </si>
  <si>
    <t>https://www.scopus.com/inward/record.uri?eid=2-s2.0-84938075681&amp;doi=10.1007%2fs10948-014-2813-8&amp;partnerID=40&amp;md5=9765f693a16e1f02181efe38cc2824f0</t>
  </si>
  <si>
    <t>Deficiency effect; Magnetocaloric effect; Manganite; Sol–gel; Structure</t>
  </si>
  <si>
    <t>Tiwari B., Dixit A., Naik R., Lawes G., Rao M.S.R.</t>
  </si>
  <si>
    <t>Magnetostructural and magnetocaloric properties of bulk LaCrO3 system</t>
  </si>
  <si>
    <t>10.1088/2053-1591/2/2/026103</t>
  </si>
  <si>
    <t>https://www.scopus.com/inward/record.uri?eid=2-s2.0-84953432576&amp;doi=10.1088%2f2053-1591%2f2%2f2%2f026103&amp;partnerID=40&amp;md5=9580cf989ea48234158947609e77889e</t>
  </si>
  <si>
    <t>Antiferromagnetism; Distorted pervoskite; Weak ferromagnetism</t>
  </si>
  <si>
    <t>Dhahri A., Jemmali M., Taibi K., Dhahri E., Hlil E.K.</t>
  </si>
  <si>
    <t>Structural, magnetic and magnetocaloric properties of La0.7Ca0.2Sr0.1Mn1-xCrxO3compounds with x = 0, 0.05 and 0.1</t>
  </si>
  <si>
    <t>10.1016/j.jallcom.2014.08.117</t>
  </si>
  <si>
    <t>https://www.scopus.com/inward/record.uri?eid=2-s2.0-84907185260&amp;doi=10.1016%2fj.jallcom.2014.08.117&amp;partnerID=40&amp;md5=d746957a19cd4a65f8ec117fb30ca749</t>
  </si>
  <si>
    <t>El Maalam K., Moubarik Y., Ben Ali M., Mounkachi O., El Moussaoui H., Hamedoun M., Hlil E.-K., Benyoussef A.</t>
  </si>
  <si>
    <t>Magnetocaloric effect in Nd0.7Sr0.3MnO3:CuO composites</t>
  </si>
  <si>
    <t>10.18462/iir.icr.2015.0347</t>
  </si>
  <si>
    <t>https://www.scopus.com/inward/record.uri?eid=2-s2.0-85016734120&amp;doi=10.18462%2fiir.icr.2015.0347&amp;partnerID=40&amp;md5=018bc4228bcd44b514bbd15f80221193</t>
  </si>
  <si>
    <t>Selmi A., Bettaibi A., Rahmouni H., M'nassri R., Chniba Boudjada N., Chiekhrouhou A., Khirouni K.</t>
  </si>
  <si>
    <t>Physical properties of 20% Cr-doped Pr0.7Ca0.3MnO3 perovskite</t>
  </si>
  <si>
    <t>10.1016/j.ceramint.2015.05.072</t>
  </si>
  <si>
    <t>https://www.scopus.com/inward/record.uri?eid=2-s2.0-84964858818&amp;doi=10.1016%2fj.ceramint.2015.05.072&amp;partnerID=40&amp;md5=c5191c506f76295409f173f58e515a66</t>
  </si>
  <si>
    <t>C. Electrical properties; C. Magnetic properties; Pr0.7Ca0.3Mn1−xCrxO3; X-ray diffraction</t>
  </si>
  <si>
    <t>Bellouz R., Oumezzine M., Dinia A., Schmerber G., Hlil E.-K., Oumezzine M.</t>
  </si>
  <si>
    <t>Effect of strontium deficiency on the structural, magnetic and magnetocaloric properties of La0.65Eu0.05Sr0.3-xMnO3 (0 ≤ x ≤ 0.15) perovskites</t>
  </si>
  <si>
    <t>https://www.scopus.com/inward/record.uri?eid=2-s2.0-84938567801&amp;doi=10.1039%2fc5ra11395d&amp;partnerID=40&amp;md5=9b7005af23176558d069c24ce00b7a3d</t>
  </si>
  <si>
    <t>Zaidi N., Mnefgui S., Dhahri J., Hlil E.K.</t>
  </si>
  <si>
    <t>Effect of Ru substitution on the physical properties of La0.6Pr0.1Sr0.3Mn1-xRuxO3 (x = 0.00, 0.05 and 0.15) perovskites</t>
  </si>
  <si>
    <t>10.1039/c5ra00389j</t>
  </si>
  <si>
    <t>https://www.scopus.com/inward/record.uri?eid=2-s2.0-84927558506&amp;doi=10.1039%2fc5ra00389j&amp;partnerID=40&amp;md5=f948c1d07e4b4517c75716d156e787ff</t>
  </si>
  <si>
    <t>Ma Y., Dong Q.Y., Ke Y.J., Wu Y.D., Zhang X.Q., Wang L.C., Shen B.G., Sun J.R., Cheng Z.H.</t>
  </si>
  <si>
    <t>Eu doping-induced enhancement of magnetocaloric effect in manganite La1.4Ca1.6Mn2O7</t>
  </si>
  <si>
    <t>https://www.scopus.com/inward/record.uri?eid=2-s2.0-84924353937&amp;doi=10.1016%2fj.ssc.2015.02.017&amp;partnerID=40&amp;md5=48595014041b36aa188b304d1ffe7466</t>
  </si>
  <si>
    <t>D. First-order phase transition; D. Magnetic entropy change</t>
  </si>
  <si>
    <t>Anwar M.S., Ahmed F., Danish R., Koo B.H.</t>
  </si>
  <si>
    <t>Impact of Co3O4 phase on the magnetocaloric effect and magnetoresistance in La0.7Sr0.3MnO3/Co3O4 and La0.7Ca0.3MnO3/Co3O4 ceramic composites</t>
  </si>
  <si>
    <t>10.1016/j.ceramint.2014.08.113</t>
  </si>
  <si>
    <t>https://www.scopus.com/inward/record.uri?eid=2-s2.0-84922841657&amp;doi=10.1016%2fj.ceramint.2014.08.113&amp;partnerID=40&amp;md5=b787280a62619eafe6d2df4b4afe9b6b</t>
  </si>
  <si>
    <t>Ceramics; Grains; Magnetoresistance; Microstructure; Solid-state refrigeration</t>
  </si>
  <si>
    <t>Turki D., Cherif R., Hlil E.K., Ellouze M., Elhalouani F.</t>
  </si>
  <si>
    <t>The effect of Co doping on structural, magnetic and magnetocaloric properties of la 0.8 Ca 0.2 Mn 1-x Co x O 3 perovskites (0 ≤ x ≤ 0.3)</t>
  </si>
  <si>
    <t>https://www.scopus.com/inward/record.uri?eid=2-s2.0-84929069680&amp;doi=10.1142%2fS0217979214502300&amp;partnerID=40&amp;md5=8a0fc0d7fa81e5ebbed36d8d4064973e</t>
  </si>
  <si>
    <t>Griffiths phase; magnetic measurements; magnetocaloric effect; Perovskites</t>
  </si>
  <si>
    <t>Mohamed Z., Tka E., Dhahri J., Hlil E.K.</t>
  </si>
  <si>
    <t>Giant magnetic entropy change in manganese perovskite La 0.67Sr0.16Ca0.17MnO3 near room temperature</t>
  </si>
  <si>
    <t>10.1016/j.jallcom.2014.06.169</t>
  </si>
  <si>
    <t>https://www.scopus.com/inward/record.uri?eid=2-s2.0-84905579635&amp;doi=10.1016%2fj.jallcom.2014.06.169&amp;partnerID=40&amp;md5=e7271db10c78b0ba6963de8c467d35eb</t>
  </si>
  <si>
    <t>Landau theory; Magnetic properties; Magnetocaloric effect; Perovskite; Rietveld refinement; Specific heat</t>
  </si>
  <si>
    <t>Phan T.-L., Ho T.A., Thang P.D., Tran Q.T., Thanh T.D., Phuc N.X., Phan M.H., Huy B.T., Yu S.C.</t>
  </si>
  <si>
    <t>Critical behavior of Y-doped Nd0.7Sr0.3MnO 3 manganites exhibiting the tricritical point and large magnetocaloric effect</t>
  </si>
  <si>
    <t>10.1016/j.jallcom.2014.06.107</t>
  </si>
  <si>
    <t>https://www.scopus.com/inward/record.uri?eid=2-s2.0-84905406286&amp;doi=10.1016%2fj.jallcom.2014.06.107&amp;partnerID=40&amp;md5=d9e6157103994d8d221fe1d42e48ebfa</t>
  </si>
  <si>
    <t>Magnetocaloric effect; Perovskite manganites; Phase-transition-related magnetism</t>
  </si>
  <si>
    <t>Wang G.F., Li L.R., Zhao Z.R., Yu X.Q., Zhang X.F.</t>
  </si>
  <si>
    <t>Structural and magnetocaloric effect of Ln0.67Sr0.33MnO3 (Ln=La, Pr and Nd) nanoparticles</t>
  </si>
  <si>
    <t>10.1016/j.ceramint.2014.07.154</t>
  </si>
  <si>
    <t>https://www.scopus.com/inward/record.uri?eid=2-s2.0-85028102182&amp;doi=10.1016%2fj.ceramint.2014.07.154&amp;partnerID=40&amp;md5=8c90427af50f966e35716d335b192144</t>
  </si>
  <si>
    <t>Magnetic refrigeration; Magnetocaloric effect; Manganite; Nanoparticle</t>
  </si>
  <si>
    <t>Xu L., Chen Z., Zhang X., Shi Y., Zhu Y., Shi D., Zhang L., Pi L., Zhang Y., Fan J.</t>
  </si>
  <si>
    <t>Investigation of Magnetic Entropy Change and Griffiths-like Phase in La0.65Ca0.35MnO3 Nanocrystalline</t>
  </si>
  <si>
    <t>10.1007/s10948-014-2703-0</t>
  </si>
  <si>
    <t>https://www.scopus.com/inward/record.uri?eid=2-s2.0-85028127475&amp;doi=10.1007%2fs10948-014-2703-0&amp;partnerID=40&amp;md5=760d24d3f26675bc0b049650448645cb</t>
  </si>
  <si>
    <t>Magnetocaloric effect; Manganite; Nanocrystalline; Phase transitions</t>
  </si>
  <si>
    <t>Cherif R., Hlil E.K., Ellouze M., Elhalouani F., Obbade S.</t>
  </si>
  <si>
    <t>Study of magnetic and magnetocaloric properties of La0.6Pr0.1Ba0.3MnO3 and La0.6Pr0.1Ba0.3Mn0.9Fe0.1O3 perovskite-type manganese oxides</t>
  </si>
  <si>
    <t>10.1007/s10853-014-8533-4</t>
  </si>
  <si>
    <t>https://www.scopus.com/inward/record.uri?eid=2-s2.0-85027923394&amp;doi=10.1007%2fs10853-014-8533-4&amp;partnerID=40&amp;md5=0592389cc041b23c2de87b3c94245ccb</t>
  </si>
  <si>
    <t>Tikkanen J., Huhtinen H., Paturi P.</t>
  </si>
  <si>
    <t>The magnetocaloric performance of (Pr,Ca) manganites estimated by magnetic transition entropies</t>
  </si>
  <si>
    <t>10.1109/TMAG.2014.2324656</t>
  </si>
  <si>
    <t>https://www.scopus.com/inward/record.uri?eid=2-s2.0-84915820365&amp;doi=10.1109%2fTMAG.2014.2324656&amp;partnerID=40&amp;md5=675f7d041749e02527219c41dcc3b416</t>
  </si>
  <si>
    <t>Magnetic materials; magnetocaloric effect; manganite</t>
  </si>
  <si>
    <t>Thanh T.D., Ho T.A., Manh T.V., Phan T.L., Yu S.-C.</t>
  </si>
  <si>
    <t>Large magnetocaloric effect around room temperature in double-exchange ferromagnets Pr1-xSrxMnO3 with short-range interactions</t>
  </si>
  <si>
    <t>https://www.scopus.com/inward/record.uri?eid=2-s2.0-84915820011&amp;doi=10.1109%2fTMAG.2014.2329838&amp;partnerID=40&amp;md5=32f546d0a39655ad335fd8fe4e0547d3</t>
  </si>
  <si>
    <t>Ferromagnetic (FM) short-range interactions; magnetocaloric effect (MCE); Perovskite manganites</t>
  </si>
  <si>
    <t>Tonozlis G., Litsardakis G.</t>
  </si>
  <si>
    <t>Magnetic and magnetocaloric properties of Dy-substituted (La1-xDyx)0.7Ba0.3MnO3 perovskites</t>
  </si>
  <si>
    <t>10.1109/TMAG.2014.2325745</t>
  </si>
  <si>
    <t>https://www.scopus.com/inward/record.uri?eid=2-s2.0-84915819964&amp;doi=10.1109%2fTMAG.2014.2325745&amp;partnerID=40&amp;md5=305db125b4f754dc65629db855b1715c</t>
  </si>
  <si>
    <t>Dy+3 doping; lanthanum manganites; magnetocaloric effect</t>
  </si>
  <si>
    <t>Anwar M.S., Ahmed F., Koo B.H.</t>
  </si>
  <si>
    <t>Dimensionality dependent magnetic and magnetocaloric response of La0.6Ca0.4MnO3 manganite</t>
  </si>
  <si>
    <t>10.1166/jnn.2014.9994</t>
  </si>
  <si>
    <t>https://www.scopus.com/inward/record.uri?eid=2-s2.0-84913570512&amp;doi=10.1166%2fjnn.2014.9994&amp;partnerID=40&amp;md5=6849bc61031b49e6bd2c2b8b3b0ea1e6</t>
  </si>
  <si>
    <t>Magnetization; Magnetocalorif effect; Nanoparticles; Perovskite</t>
  </si>
  <si>
    <t>Zaidi N., Mnefgui S., Dhahri A., Dhahri J., Hlil E.K.</t>
  </si>
  <si>
    <t>The effect of Dy doped on structural, magnetic and magnetocaloric properties of La0.67-xDyxPb0.33MnO3 (x=0.00, 0.15 and 0.20) compounds</t>
  </si>
  <si>
    <t>https://www.scopus.com/inward/record.uri?eid=2-s2.0-84903973511&amp;doi=10.1016%2fj.physb.2014.05.068&amp;partnerID=40&amp;md5=823f33078917c7ae5a3da713527368a0</t>
  </si>
  <si>
    <t>Arrott plots; Magnetocaloric effect; Manganite; Site A-substitution</t>
  </si>
  <si>
    <t>Abassi M., Dhahri N., Dhahri J., Hlil E.K.</t>
  </si>
  <si>
    <t>Structural and large magnetocaloric properties of La0.67-xY xBa0.23Ca0.1MnO3 perovskites (0 &amp;amp; x ; 0.15)</t>
  </si>
  <si>
    <t>10.1016/j.physb.2014.05.006</t>
  </si>
  <si>
    <t>https://www.scopus.com/inward/record.uri?eid=2-s2.0-84902013641&amp;doi=10.1016%2fj.physb.2014.05.006&amp;partnerID=40&amp;md5=a5c44aab5de4acc4373b412d96a17c05</t>
  </si>
  <si>
    <t>Curie temperature; Magnetic entropy change; Perovskite oxides; Yttrium doping</t>
  </si>
  <si>
    <t>Zhang T., Wang X.P., Fang Q.F., Li X.G.</t>
  </si>
  <si>
    <t>Magnetic and charge ordering in nanosized manganites</t>
  </si>
  <si>
    <t>10.1063/1.4895117</t>
  </si>
  <si>
    <t>https://www.scopus.com/inward/record.uri?eid=2-s2.0-85043648913&amp;doi=10.1063%2f1.4895117&amp;partnerID=40&amp;md5=c71073515f1eea9c31639aef1b116c95</t>
  </si>
  <si>
    <t>Krishna Murthy J., Venimadhav A.</t>
  </si>
  <si>
    <t>Magnetization reversal phenomena and bipolar switching in La 1.9Bi0.1FeCrO6</t>
  </si>
  <si>
    <t>10.1016/j.physb.2014.04.020</t>
  </si>
  <si>
    <t>https://www.scopus.com/inward/record.uri?eid=2-s2.0-84904052194&amp;doi=10.1016%2fj.physb.2014.04.020&amp;partnerID=40&amp;md5=09be25b3582645670884659bfc820ac5</t>
  </si>
  <si>
    <t>Canted antiferromagnetism; Magnetic switching; Magnetocaloric effect; Magnetocystalline anisotropy; Weak ferromagnetism; Zero magnetization</t>
  </si>
  <si>
    <t>Kumaresavanji M., Sousa C.T., Pires A., Pereira A.M., Lopes A.M.L., Araujo J.P.</t>
  </si>
  <si>
    <t>Room temperature magnetocaloric effect and refrigerant capacitance in La0.7Sr0.3MnO3 nanotube arrays</t>
  </si>
  <si>
    <t>10.1063/1.4894175</t>
  </si>
  <si>
    <t>https://www.scopus.com/inward/record.uri?eid=2-s2.0-84907340550&amp;doi=10.1063%2f1.4894175&amp;partnerID=40&amp;md5=c8a5a39abd88bee4892af56ebfc335b4</t>
  </si>
  <si>
    <t>Balli M., Fournier P., Jandl S., Truong K.D., Gospodinov M.M.</t>
  </si>
  <si>
    <t>Analysis of the phase transition and magneto-thermal properties in La 2CoMnO6 single crystals</t>
  </si>
  <si>
    <t>10.1063/1.4893721</t>
  </si>
  <si>
    <t>https://www.scopus.com/inward/record.uri?eid=2-s2.0-84906571081&amp;doi=10.1063%2f1.4893721&amp;partnerID=40&amp;md5=4491c9170b3ec42803ca598c75d68b2d</t>
  </si>
  <si>
    <t>Pedro S.S., Tedesco J.C.G., Yokaichiya F., Brandão P., Gomes A.M., Landsgesell S., Pires M.J.M., Sosman L.P., Mansanares A.M., Reis M.S., Bordallo H.N.</t>
  </si>
  <si>
    <t>Cs2 NaAl1-x Crx F6: A family of compounds presenting magnetocaloric effect</t>
  </si>
  <si>
    <t>10.1103/PhysRevB.90.064407</t>
  </si>
  <si>
    <t>https://www.scopus.com/inward/record.uri?eid=2-s2.0-84940249428&amp;doi=10.1103%2fPhysRevB.90.064407&amp;partnerID=40&amp;md5=31bda6fc80635d5f0d36a19975477383</t>
  </si>
  <si>
    <t>Ghodhbane S., Tka E., Dhahri J., Hlil E.K.</t>
  </si>
  <si>
    <t>A large magnetic entropy change near room temperature in La 0.8Ba0.1Ca0.1Mn0.97Fe 0.03O3 perovskite</t>
  </si>
  <si>
    <t>https://www.scopus.com/inward/record.uri?eid=2-s2.0-84896532420&amp;doi=10.1016%2fj.jallcom.2014.02.096&amp;partnerID=40&amp;md5=892db57457f2fccf0333b35a5a0e4748</t>
  </si>
  <si>
    <t>Magnetic entropy; Magnetic refrigeration; Magnetocaloric effect; Manganite</t>
  </si>
  <si>
    <t>Ho T.A., Thanh T.D., Thang P.D., Lee J.S., Phan T.L., Yu S.C.</t>
  </si>
  <si>
    <t>Magnetic Properties and Magnetocaloric Effect in Pb-Doped La0.9Dy0.1MnO3 Manganites</t>
  </si>
  <si>
    <t>10.1109/TMAG.2014.2301842</t>
  </si>
  <si>
    <t>https://www.scopus.com/inward/record.uri?eid=2-s2.0-84957572108&amp;doi=10.1109%2fTMAG.2014.2301842&amp;partnerID=40&amp;md5=362a59959a9b6342accbb59063e7b246</t>
  </si>
  <si>
    <t>Magnetic properties; magnetocaloric (MC) effect; perovskite manganites</t>
  </si>
  <si>
    <t>Jerbi A., Thaljaoui R., Krichene A., Boujelben W.</t>
  </si>
  <si>
    <t>Structural, magnetic and electrical study of polycrystalline Pr 0.55Sr0.45-xKxMnO3 (x=0, 0.05 and 0.1)</t>
  </si>
  <si>
    <t>10.1016/j.physb.2014.02.001</t>
  </si>
  <si>
    <t>https://www.scopus.com/inward/record.uri?eid=2-s2.0-84896299527&amp;doi=10.1016%2fj.physb.2014.02.001&amp;partnerID=40&amp;md5=5835a15ab26b9f35ee0b91351b4bf727</t>
  </si>
  <si>
    <t>Electrical properties; Magnetocaloric effect; Perovskite manganites; SEM; X-ray diffraction</t>
  </si>
  <si>
    <t>Balli M., Fournier P., Jandl S., Gospodinov M.M.</t>
  </si>
  <si>
    <t>A study of the phase transition and magnetocaloric effect in multiferroic La2MnNiO6 single crystals</t>
  </si>
  <si>
    <t>10.1063/1.4874943</t>
  </si>
  <si>
    <t>https://www.scopus.com/inward/record.uri?eid=2-s2.0-84903891260&amp;doi=10.1063%2f1.4874943&amp;partnerID=40&amp;md5=fd2d42f8bdb91f2a94172ba8a97cd3ff</t>
  </si>
  <si>
    <t>Magnetocaloric effect in la 0.65-xEu x Sr 0.35MnO 3</t>
  </si>
  <si>
    <t>10.1080/01411594.2013.828056</t>
  </si>
  <si>
    <t>https://www.scopus.com/inward/record.uri?eid=2-s2.0-84901610586&amp;doi=10.1080%2f01411594.2013.828056&amp;partnerID=40&amp;md5=3c4f617e08b7c6cc415319d72f4f6e8f</t>
  </si>
  <si>
    <t>magnetic entropy change; magnetization; magnetocaloric effect; model</t>
  </si>
  <si>
    <t>Nanto D., Yu S.-C., Oh S.-K., Chebotaev N., Telegin A.</t>
  </si>
  <si>
    <t>Influence of a-site deficiency on magnetocaloric effect in nonstoichiometric (La0.8Ca0.2)0.975MnO3.01</t>
  </si>
  <si>
    <t>10.1109/TMAG.2013.2292075</t>
  </si>
  <si>
    <t>https://www.scopus.com/inward/record.uri?eid=2-s2.0-84928724741&amp;doi=10.1109%2fTMAG.2013.2292075&amp;partnerID=40&amp;md5=9d6f647c2da5ddfda6af18c38de8a1c1</t>
  </si>
  <si>
    <t>A-site deficiency; Magnetocaloric effect; Nonstoichiometric</t>
  </si>
  <si>
    <t>Li R., Tong W., Pi L., Zhang Y.</t>
  </si>
  <si>
    <t>Coexistence of large magnetoresistance and magnetocaloric effect in monovalent doped manganite La0.5Ca0.4Li 0.1MnO3</t>
  </si>
  <si>
    <t>10.1016/j.jmmm.2013.12.030</t>
  </si>
  <si>
    <t>https://www.scopus.com/inward/record.uri?eid=2-s2.0-84891763316&amp;doi=10.1016%2fj.jmmm.2013.12.030&amp;partnerID=40&amp;md5=f15bf49b601c7d3787dba2d8b5c07a7c</t>
  </si>
  <si>
    <t>Magnetocaloric effect; Magnetoresistance effect; Perovskite manganite</t>
  </si>
  <si>
    <t>Zouari S., Ellouze M., Nasri A., Cherif W., Hlil E.K., Elhalouani F.</t>
  </si>
  <si>
    <t>Morphology, structural, magnetic, and magnetocaloric properties of Pr 0.7Ca0.3MnO3 nanopowder prepared by mechanical ball milling method</t>
  </si>
  <si>
    <t>https://www.scopus.com/inward/record.uri?eid=2-s2.0-84894904260&amp;doi=10.1007%2fs10948-013-2306-1&amp;partnerID=40&amp;md5=60a41aeeaba72c2def7b03652f2a0e31</t>
  </si>
  <si>
    <t>Magnetization; Magnetocaloric effect; Mechanical synthesis; Nanopowder; Scanning Electron Microscopy; X-ray diffraction</t>
  </si>
  <si>
    <t>Zouari S., Ellouze M., Hlil E.K., Elhalouani F., Sajieddine M.</t>
  </si>
  <si>
    <t>Structural, morphologic and magnetic properties of Pr0.6La 0.1Ca0.3Mn1-xFexO3 (0≤x≤0.3) perovskite nanopowder</t>
  </si>
  <si>
    <t>https://www.scopus.com/inward/record.uri?eid=2-s2.0-84889669636&amp;doi=10.1016%2fj.ssc.2013.10.017&amp;partnerID=40&amp;md5=88bef1c2b5fd390ba085871d9e6e3ff8</t>
  </si>
  <si>
    <t>A. Nanopowder; B. Sol-gel; E. Magnetic properties; E. X-ray diffraction</t>
  </si>
  <si>
    <t>Thiyagarajan R., Esakki Muthu S., Mahendiran R., Arumugam S.</t>
  </si>
  <si>
    <t>Effect of hydrostatic pressure on magnetic and magnetocaloric properties of Mn-site doped perovskite manganites Pr0.6Ca0.4Mn0.96B0.04O3(B=Co and Cr)</t>
  </si>
  <si>
    <t>10.1063/1.4862810</t>
  </si>
  <si>
    <t>https://www.scopus.com/inward/record.uri?eid=2-s2.0-84907079943&amp;doi=10.1063%2f1.4862810&amp;partnerID=40&amp;md5=2a242c1b96acc50246d23f969d4b2c0f</t>
  </si>
  <si>
    <t>Ben Jemaa F., Mahmood S., Ellouze M., Hlil E.K., Halouani F., Bsoul I., Awawdeh M.</t>
  </si>
  <si>
    <t>Structural, magnetic and magnetocaloric properties of La0.67Ba0.22Sr0.11Mn1-xFexO3 nanopowders</t>
  </si>
  <si>
    <t>10.1016/j.solidstatesciences.2014.09.004</t>
  </si>
  <si>
    <t>https://www.scopus.com/inward/record.uri?eid=2-s2.0-84907554819&amp;doi=10.1016%2fj.solidstatesciences.2014.09.004&amp;partnerID=40&amp;md5=946f778f3c492491ca561cff4742598a</t>
  </si>
  <si>
    <t>Isothermal magnetization; Magnetocaloric effect; Perovskite manganites; X-ray diffraction</t>
  </si>
  <si>
    <t>Dhahri A., Dhahri E., Hlil E.K.</t>
  </si>
  <si>
    <t>Structural characterization, magnetic properties and magnetocaloric effects of La0.75Sr0.25Mn1-x Cr x O 3 (x = 0.15, 0.20, and 0.25)</t>
  </si>
  <si>
    <t>https://www.scopus.com/inward/record.uri?eid=2-s2.0-84906324390&amp;doi=10.1007%2fs00339-014-8404-5&amp;partnerID=40&amp;md5=4d03383cac6838320fb7aed61f8ff107</t>
  </si>
  <si>
    <t>Izgi T., Kolat V.S., Bayri N., Gencer H., Atalay S.</t>
  </si>
  <si>
    <t>Structural, magnetic and magnetocaloric properties of the compound La 0.94Bi0.06MnO3</t>
  </si>
  <si>
    <t>10.1016/j.jmmm.2014.07.037</t>
  </si>
  <si>
    <t>https://www.scopus.com/inward/record.uri?eid=2-s2.0-84906086811&amp;doi=10.1016%2fj.jmmm.2014.07.037&amp;partnerID=40&amp;md5=25c0e2a6467d8a61c1298bb0d67126b6</t>
  </si>
  <si>
    <t>Jahn-Teller effect; Magnetocaloric effect</t>
  </si>
  <si>
    <t>Magnetocaloric effect in Sr0.4Ba1.6-x la x FeMoO6</t>
  </si>
  <si>
    <t>10.1007/s10948-014-2511-6</t>
  </si>
  <si>
    <t>https://www.scopus.com/inward/record.uri?eid=2-s2.0-84904395070&amp;doi=10.1007%2fs10948-014-2511-6&amp;partnerID=40&amp;md5=a6df0c55fef3394c3edbf9365955ff81</t>
  </si>
  <si>
    <t>Magnetic materials; Magnetocaloric effect; Simulation and modeling</t>
  </si>
  <si>
    <t>Thanh T.D., Bau L.V., Phan T.L., Yu S.C.</t>
  </si>
  <si>
    <t>Room temperature magnetocaloric effect in la0.7Sr 0.3Mn1-xCoxO3</t>
  </si>
  <si>
    <t>10.1109/TMAG.2013.2278869</t>
  </si>
  <si>
    <t>https://www.scopus.com/inward/record.uri?eid=2-s2.0-84904316619&amp;doi=10.1109%2fTMAG.2013.2278869&amp;partnerID=40&amp;md5=a3b8a42fb79a633d1996a8a5e512c076</t>
  </si>
  <si>
    <t>Magnetocaloric effect (MCE); Perovskite manganites</t>
  </si>
  <si>
    <t>Sharma G., Tripathi T.S., Saha J., Patnaik S.</t>
  </si>
  <si>
    <t>Magnetic entropy change and critical exponents in double perovskite Y 2NiMnO 6</t>
  </si>
  <si>
    <t>10.1016/j.jmmm.2014.05.035</t>
  </si>
  <si>
    <t>https://www.scopus.com/inward/record.uri?eid=2-s2.0-84902657431&amp;doi=10.1016%2fj.jmmm.2014.05.035&amp;partnerID=40&amp;md5=96f65194b3d213b3b72b603a25d7ba16</t>
  </si>
  <si>
    <t>Critical exponents; Double perovskite; Magnetocaloric effect</t>
  </si>
  <si>
    <t>Zmorayova K., Antal V., Radusovska M., Piovarci S., Kováč J., Kavecansky V., Diko P.</t>
  </si>
  <si>
    <t>Microstructure and magnetic properties of La-Ca-Sr-Mn-O perovskite ceramics</t>
  </si>
  <si>
    <t>10.12693/APhysPolA.126.168</t>
  </si>
  <si>
    <t>https://www.scopus.com/inward/record.uri?eid=2-s2.0-84902135638&amp;doi=10.12693%2fAPhysPolA.126.168&amp;partnerID=40&amp;md5=86609c24dd7a916e45aa45d52520a7ee</t>
  </si>
  <si>
    <t>M'Nassri R., Cheikhrouhou A.</t>
  </si>
  <si>
    <t>Evolution of magnetocaloric behavior in oxygen deficient La 2/3Ba1/3MnO3-δ manganites</t>
  </si>
  <si>
    <t>10.1007/s10948-013-2459-y</t>
  </si>
  <si>
    <t>https://www.scopus.com/inward/record.uri?eid=2-s2.0-84901598118&amp;doi=10.1007%2fs10948-013-2459-y&amp;partnerID=40&amp;md5=d211b7f95ee7a75385449d5e3af03c0f</t>
  </si>
  <si>
    <t>Adiabatic temperature change; Magnetization; Magnetocaloric effect; Master curve; Model; Oxygen deficiency; Relative cooling power; Specific heat change</t>
  </si>
  <si>
    <t>Zouari S., Nasri A., Ellouze M., Hlil E.K., Elhalouani F.</t>
  </si>
  <si>
    <t>Effect of Fe substitution on the structural, magnetic and magnetocaloric properties of Pr0.6La0.1Mg0.3Mn1-x Fe x O3 (0≤x≤0.3) perovskite manganites prepared by sol gel method</t>
  </si>
  <si>
    <t>10.1007/s10948-013-2435-6</t>
  </si>
  <si>
    <t>https://www.scopus.com/inward/record.uri?eid=2-s2.0-84901465596&amp;doi=10.1007%2fs10948-013-2435-6&amp;partnerID=40&amp;md5=fa2b14761ae9f1166be2ad94a189a01d</t>
  </si>
  <si>
    <t>Isothermal magnetization; Magnetocaloric effect; Perovskite manganites; X-Ray diffraction</t>
  </si>
  <si>
    <t>Zmorayova K., Piovarci S., Radusovska M., Antal V., Kavecansky V., Diko P.</t>
  </si>
  <si>
    <t>The influence of sintering conditions on microstructure of La-Ca-Sr-Mn-O agnetocaloric ceramics</t>
  </si>
  <si>
    <t>10.4028/www.scientific.net/MSF.782.503</t>
  </si>
  <si>
    <t>https://www.scopus.com/inward/record.uri?eid=2-s2.0-84901249121&amp;doi=10.4028%2fwww.scientific.net%2fMSF.782.503&amp;partnerID=40&amp;md5=93d4a6ac82d33a52e0a97ff8aac5a135</t>
  </si>
  <si>
    <t>La-Ca-Sr-Mn-O perovskite; Magnetocaloric ceramics material; Microstructure; Thermal analyses</t>
  </si>
  <si>
    <t>Magnetic and magnetocaloric properties of La0.6Pr 0.1Sr0.3Mn1-xFexO3 (0≤x≤0.3) manganites</t>
  </si>
  <si>
    <t>https://www.scopus.com/inward/record.uri?eid=2-s2.0-84899784728&amp;doi=10.1016%2fj.jssc.2014.04.004&amp;partnerID=40&amp;md5=632f806a1a8d05b2fa56638ec164eb40</t>
  </si>
  <si>
    <t>Magneto-caloric (MC) effect; Perovskite; Relative cooling power (RCP); Solid-state reaction</t>
  </si>
  <si>
    <t>M'nassri R., Cheikhrouhou A.</t>
  </si>
  <si>
    <t>Magnetocaloric properties in ordered double-perovskite Ba2Fe1-xCrxMoO6 (0 ≤ x ≤ 1)</t>
  </si>
  <si>
    <t>10.3938/jkps.64.879</t>
  </si>
  <si>
    <t>https://www.scopus.com/inward/record.uri?eid=2-s2.0-84898474720&amp;doi=10.3938%2fjkps.64.879&amp;partnerID=40&amp;md5=c76fc1caaaa98eff2175cf91cb5be1a6</t>
  </si>
  <si>
    <t>Magnetization; Magnetocaloric effect; Master curve; Model; Relative cooling power; Specific heat change</t>
  </si>
  <si>
    <t>Arayedh B., Kallel S., Kallel N., Peña O.</t>
  </si>
  <si>
    <t>Influence of non-magnetic and magnetic ions on the MagnetoCaloric properties of La0.7Sr0.3Mn0.9M 0.1O3 doped in the Mn sites by M=Cr, Sn, Ti</t>
  </si>
  <si>
    <t>10.1016/j.jmmm.2014.02.075</t>
  </si>
  <si>
    <t>https://www.scopus.com/inward/record.uri?eid=2-s2.0-84896108450&amp;doi=10.1016%2fj.jmmm.2014.02.075&amp;partnerID=40&amp;md5=934f20819d1d1c16fe2ba1af532aad56</t>
  </si>
  <si>
    <t>Magnetic entropy; Magnetic refrigeration; Perovskite manganite</t>
  </si>
  <si>
    <t>Magnetocaloric effect of perovskite Eu0.5Sr 0.5CoO3</t>
  </si>
  <si>
    <t>10.1007/s10948-013-2270-9</t>
  </si>
  <si>
    <t>https://www.scopus.com/inward/record.uri?eid=2-s2.0-84894899516&amp;doi=10.1007%2fs10948-013-2270-9&amp;partnerID=40&amp;md5=ac3d9e2ef5f92c2fa8e39d275712836d</t>
  </si>
  <si>
    <t>Heat capacity change; Magnetic entropy change; Magnetocaloric effect</t>
  </si>
  <si>
    <t>Markovich V., Wisniewski A., Szymczak H.</t>
  </si>
  <si>
    <t>Magnetic Properties of Perovskite Manganites and Their Modifications</t>
  </si>
  <si>
    <t>10.1016/B978-0-444-63291-3.00001-5</t>
  </si>
  <si>
    <t>https://www.scopus.com/inward/record.uri?eid=2-s2.0-84892683077&amp;doi=10.1016%2fB978-0-444-63291-3.00001-5&amp;partnerID=40&amp;md5=a5dab126ac02a25f74f1005ad2bab674</t>
  </si>
  <si>
    <t>Magnetic order; Magnetocaloric effect; Manganite; Nanoparticle; Pressure; Spin glass</t>
  </si>
  <si>
    <t>Book Chapter</t>
  </si>
  <si>
    <t>Krichene A., Boujelben W., Cheikhrouhou A.</t>
  </si>
  <si>
    <t>Quenching effects on correlation between electrical and magnetic properties in Pr0.5Sr0.5MnO3 polycrystalline manganites</t>
  </si>
  <si>
    <t>10.1016/j.physb.2013.10.026</t>
  </si>
  <si>
    <t>https://www.scopus.com/inward/record.uri?eid=2-s2.0-84887239229&amp;doi=10.1016%2fj.physb.2013.10.026&amp;partnerID=40&amp;md5=877ea8a953c8b11516f7a09e5d734196</t>
  </si>
  <si>
    <t>Magnetocaloric effect; Perovskite manganites; Phase transitions</t>
  </si>
  <si>
    <t>Debnath J.C., Strydom A.M.</t>
  </si>
  <si>
    <t>Transport-entropy correlations in La0.7Ca0.3MnO 3 manganite</t>
  </si>
  <si>
    <t>10.1016/j.physb.2013.09.045</t>
  </si>
  <si>
    <t>https://www.scopus.com/inward/record.uri?eid=2-s2.0-84886430011&amp;doi=10.1016%2fj.physb.2013.09.045&amp;partnerID=40&amp;md5=4d1e506262b341a14ad03d502d802682</t>
  </si>
  <si>
    <t>Magnetic polaron; Magnetocaloric effect; Perovskite; Resistivity</t>
  </si>
  <si>
    <t>Giri S.K., Dasgupta P., Poddar A., Nigam A.K., Nath T.K.</t>
  </si>
  <si>
    <t>Field induced ferromagnetic phase transition and large magnetocaloric effect in Sm0.55Sr0.45MnO3 phase separated manganites</t>
  </si>
  <si>
    <t>10.1016/j.jallcom.2013.08.093</t>
  </si>
  <si>
    <t>https://www.scopus.com/inward/record.uri?eid=2-s2.0-84883642496&amp;doi=10.1016%2fj.jallcom.2013.08.093&amp;partnerID=40&amp;md5=51f52e6f2ff0ce4d5669e1053fc00b1b</t>
  </si>
  <si>
    <t>First order magnetic phase transition; Magnetocaloric effect; Manganites; Relative cooling power</t>
  </si>
  <si>
    <t>Ehsani M.H., Kameli P., Ghazi M.E., Razavi F.S., Taheri M.</t>
  </si>
  <si>
    <t>Tunable magnetic and magnetocaloric properties of La0.6Sr 0.4MnO3 nanoparticles</t>
  </si>
  <si>
    <t>10.1063/1.4846758</t>
  </si>
  <si>
    <t>https://www.scopus.com/inward/record.uri?eid=2-s2.0-84890500207&amp;doi=10.1063%2f1.4846758&amp;partnerID=40&amp;md5=5d7ac1b72fd58e06c2b299850aeb3bef</t>
  </si>
  <si>
    <t>Granozio F.M., Koster G., Rijnders G.</t>
  </si>
  <si>
    <t>Functional oxide interfaces</t>
  </si>
  <si>
    <t>10.1557/mrs.2013.282</t>
  </si>
  <si>
    <t>https://www.scopus.com/inward/record.uri?eid=2-s2.0-84897854771&amp;doi=10.1557%2fmrs.2013.282&amp;partnerID=40&amp;md5=5a53f29e8fcf21a7f94f4d97dbba5051</t>
  </si>
  <si>
    <t>Electronic material; Epitaxy; Oxide; Thin film</t>
  </si>
  <si>
    <t>Hua S., Zhang P., Yang H., Zhang S., Ge H.</t>
  </si>
  <si>
    <t>Magnetic and magnetocaloric properties of perovskite Pr0.5Sr0.5-xBaxMnO3</t>
  </si>
  <si>
    <t>10.4283/JMAG.2013.18.4.386</t>
  </si>
  <si>
    <t>https://www.scopus.com/inward/record.uri?eid=2-s2.0-84891386940&amp;doi=10.4283%2fJMAG.2013.18.4.386&amp;partnerID=40&amp;md5=4d5ae6bc52a3a3355b75225bfbd0a112</t>
  </si>
  <si>
    <t>Curie temperature; Magnetic properties; Magnetocaloric effect; Manganite</t>
  </si>
  <si>
    <t>Wang Y.F., Yang H.</t>
  </si>
  <si>
    <t>Synthesis of different-sized La0.7Sr0.3MnO 3 nanoparticles via a polyacrylamide gel route and their magnetocaloric properties</t>
  </si>
  <si>
    <t>10.1007/s10948-013-2190-8</t>
  </si>
  <si>
    <t>https://www.scopus.com/inward/record.uri?eid=2-s2.0-84886785503&amp;doi=10.1007%2fs10948-013-2190-8&amp;partnerID=40&amp;md5=ac025f7fa482bc156bcaffd4fd0d2165</t>
  </si>
  <si>
    <t>Chelating agents; La0.7Sr0.3MnO3; Magnetocaloric effect; Nanoparticles; Polyacrylamide gel route</t>
  </si>
  <si>
    <t>Magnetocaloric effect in half-metallic double perovskite Sr0.4 Ba1.6-xSrx FeMoO6</t>
  </si>
  <si>
    <t>10.1007/s10765-013-1536-6</t>
  </si>
  <si>
    <t>https://www.scopus.com/inward/record.uri?eid=2-s2.0-84890792758&amp;doi=10.1007%2fs10765-013-1536-6&amp;partnerID=40&amp;md5=ae7fa2566a5507a3a3509584877d02aa</t>
  </si>
  <si>
    <t>Feng M., Liu X., Liu J., Li G., Li H.</t>
  </si>
  <si>
    <t>Preparation and magnetocaloric effect of La0.70Ca0.30-xSrxMnO3 thin films</t>
  </si>
  <si>
    <t>https://www.scopus.com/inward/record.uri?eid=2-s2.0-84886472426&amp;partnerID=40&amp;md5=ec15ce7956b7b0add200e18447ffb175</t>
  </si>
  <si>
    <t>Curie temperature; Magnetic properties; Magnetocaloric effect; Manganite thin film</t>
  </si>
  <si>
    <t>Jeong Y.S., Anwar M.S., Ahmed F., Lee S.R., Koo B.H.</t>
  </si>
  <si>
    <t>Study of magnetic transition and magnetocaloric effect in La1-xSrxMnO3 (0.20 ≤ x ≤ 0.35) compounds</t>
  </si>
  <si>
    <t>10.4028/www.scientific.net/AMM.378.225</t>
  </si>
  <si>
    <t>https://www.scopus.com/inward/record.uri?eid=2-s2.0-84885763922&amp;doi=10.4028%2fwww.scientific.net%2fAMM.378.225&amp;partnerID=40&amp;md5=4c2869d1519f2dd7f23fd60ae6c0c758</t>
  </si>
  <si>
    <t>Magnetization; Magnetocaloric effect; Manganites; Refrigeration</t>
  </si>
  <si>
    <t>Magnetocaloric effect of perovskite manganites Ce0.67Sr 0.33MnO3</t>
  </si>
  <si>
    <t>https://www.scopus.com/inward/record.uri?eid=2-s2.0-84882668815&amp;doi=10.1007%2fs10948-013-2124-5&amp;partnerID=40&amp;md5=b897c47e32f88a3866df8078dd55a1d1</t>
  </si>
  <si>
    <t>Magnetic materials; Phase transitions; Thermomagnetic effects</t>
  </si>
  <si>
    <t>Mizumaki M., Yoshii K., Hayashi N., Saito T., Shimakawa Y., Takano M.</t>
  </si>
  <si>
    <t>Magnetocaloric effect of field-induced ferromagnet BaFeO3</t>
  </si>
  <si>
    <t>10.1063/1.4818316</t>
  </si>
  <si>
    <t>https://www.scopus.com/inward/record.uri?eid=2-s2.0-84883267073&amp;doi=10.1063%2f1.4818316&amp;partnerID=40&amp;md5=65dc99febcb92a2a967a2f0db5e048f9</t>
  </si>
  <si>
    <t>Mehri A., Koubaa W.C., Koubaa M., Cheikhrouhou A.</t>
  </si>
  <si>
    <t>Magnetocaloric properties in La0.5Ca0.3Na0.2MnO3, Pr0.5Sr0.3Na0.2MnO3 and Nd0.5Sr0.3Na0.2MnO3 manganites</t>
  </si>
  <si>
    <t>https://www.scopus.com/inward/record.uri?eid=2-s2.0-84883039798&amp;doi=10.3938%2fjkps.63.722&amp;partnerID=40&amp;md5=c0ac646f56726e7668b1ae589d3b85bb</t>
  </si>
  <si>
    <t>Magnetocaloric effect; Manganites; Relative cooling power</t>
  </si>
  <si>
    <t>Kawanaka H., Bando H., Nishihara Y.</t>
  </si>
  <si>
    <t>Magnetocaloric effect in the Fe-doped La0.67Ba0.33Mn1-xFexO3 system</t>
  </si>
  <si>
    <t>10.3938/jkps.63.529</t>
  </si>
  <si>
    <t>https://www.scopus.com/inward/record.uri?eid=2-s2.0-84882963569&amp;doi=10.3938%2fjkps.63.529&amp;partnerID=40&amp;md5=d65d282459d603d78f4a53ec75c0f77f</t>
  </si>
  <si>
    <t>Curie temperature; Ferromagnetic; La0.67Ba0.33Mn1-xFexO3; Magnetic entropy change; Magnetocaloric effect; Perovskite-type oxides</t>
  </si>
  <si>
    <t>Mnefgui S., Dhahri A., Dhahri N., Hlil E.K., Dhahri J.</t>
  </si>
  <si>
    <t>The effect deficient of strontium on structural, magnetic and magnetocaloric properties of La0.57Nd0.1Sr 0.33-xMnO3 (x=0.1 and 0.15) manganite</t>
  </si>
  <si>
    <t>https://www.scopus.com/inward/record.uri?eid=2-s2.0-84878100051&amp;doi=10.1016%2fj.jmmm.2013.03.030&amp;partnerID=40&amp;md5=53cbcfbdba3d0c58a2a3af14b7d708f1</t>
  </si>
  <si>
    <t>A-site substitution; Magnetic entropy change; Perovskite; Rietveld analysis</t>
  </si>
  <si>
    <t>Kiliç Çetin S., Acet M., Ekicibil A., Sarikürkçü C., Kiymaç K.</t>
  </si>
  <si>
    <t>Reversibility in the adiabatic temperature-change of Pr 0.73Pb0.27MnO3</t>
  </si>
  <si>
    <t>10.1016/j.jallcom.2013.02.145</t>
  </si>
  <si>
    <t>https://www.scopus.com/inward/record.uri?eid=2-s2.0-84875400538&amp;doi=10.1016%2fj.jallcom.2013.02.145&amp;partnerID=40&amp;md5=19ba744f9bec5018e2a85ee50afb609d</t>
  </si>
  <si>
    <t>Adiabatic temperature change; Magnetic entropy; Magnetocaloric effect; Perovskite manganite</t>
  </si>
  <si>
    <t>Regaieg Y., Sicard L., Monnier J., Delaizir G., Koubaa M., Godart C., Ammar-Merah S., Cheikhrouhou A.</t>
  </si>
  <si>
    <t>Rapid synthesis of La0.85Na0.15MnO3 by spark plasma sintering: Magnetic behavior and magnetocaloric properties</t>
  </si>
  <si>
    <t>10.1016/j.matchemphys.2013.02.008</t>
  </si>
  <si>
    <t>https://www.scopus.com/inward/record.uri?eid=2-s2.0-84875920835&amp;doi=10.1016%2fj.matchemphys.2013.02.008&amp;partnerID=40&amp;md5=90c3cd73d5ed9683926b0f058cdc0fb3</t>
  </si>
  <si>
    <t>Chemical synthesis; Electron microscopy; Magnetic properties; Oxides</t>
  </si>
  <si>
    <t>Thaljaoui R., Boujelben W., Pȩkała M., Pȩkała K., Mucha J., Cheikhrouhou A.</t>
  </si>
  <si>
    <t>Structural, magnetic and transport study of monovalent Na-doped manganite Pr0.55Na0.05Sr0.4MnO3</t>
  </si>
  <si>
    <t>10.1016/j.jallcom.2013.01.008</t>
  </si>
  <si>
    <t>https://www.scopus.com/inward/record.uri?eid=2-s2.0-84873728256&amp;doi=10.1016%2fj.jallcom.2013.01.008&amp;partnerID=40&amp;md5=d109f45d00e60265636010f56764bc27</t>
  </si>
  <si>
    <t>Magnetic properties; Magnetocaloric effect; Perovskite manganites; Transport properties</t>
  </si>
  <si>
    <t>Su Y., Sui Y., Cheng J.-G., Zhou J.-S., Wang X., Wang Y., Goodenough J.B.</t>
  </si>
  <si>
    <t>Critical behavior of the ferromagnetic perovskites RTiO3 (R = Dy, Ho, Er, Tm, Yb) by magnetocaloric measurements</t>
  </si>
  <si>
    <t>10.1103/PhysRevB.87.195102</t>
  </si>
  <si>
    <t>https://www.scopus.com/inward/record.uri?eid=2-s2.0-84877900728&amp;doi=10.1103%2fPhysRevB.87.195102&amp;partnerID=40&amp;md5=bf905cba656449fbfccd29b7f9888e8f</t>
  </si>
  <si>
    <t>Mahfoudh N., Koubaa M., Cheikhrouhou-Koubaa W., Cheikhrouhou A.</t>
  </si>
  <si>
    <t>Structural, magnetic, and magnetocaloric properties of la0.5m0.1sr0.4mno3 (m = bi, eu, gd, and dy) perovskite manganites</t>
  </si>
  <si>
    <t>10.1007/s10948-012-1917-2</t>
  </si>
  <si>
    <t>https://www.scopus.com/inward/record.uri?eid=2-s2.0-84956933605&amp;doi=10.1007%2fs10948-012-1917-2&amp;partnerID=40&amp;md5=ded47df0f0d9cabb9ec5297d0a0450c9</t>
  </si>
  <si>
    <t>Isothermal magnetization; Magnetocaloric effect; Manganese oxides; X-ray diffraction</t>
  </si>
  <si>
    <t>Singh G.P., Ram S.</t>
  </si>
  <si>
    <t>Magnetic nanofluids: Synthesis, properties and applications</t>
  </si>
  <si>
    <t>https://www.scopus.com/inward/record.uri?eid=2-s2.0-84896430441&amp;partnerID=40&amp;md5=535c1daa89bffa471602561efb69ca27</t>
  </si>
  <si>
    <t>Zhong W., Au C.-T., Du Y.-W.</t>
  </si>
  <si>
    <t>Review of magnetocaloric effect in perovskite-type oxides</t>
  </si>
  <si>
    <t>10.1088/1674-1056/22/5/057501</t>
  </si>
  <si>
    <t>https://www.scopus.com/inward/record.uri?eid=2-s2.0-84877981260&amp;doi=10.1088%2f1674-1056%2f22%2f5%2f057501&amp;partnerID=40&amp;md5=4319640c442887a533c068ce51210f3f</t>
  </si>
  <si>
    <t>magnetic entropy change; magnetic phase transition; magnetocaloric effect; perovskite-type oxides</t>
  </si>
  <si>
    <t>Wang J.J., Han Z.D., Tao Q., Qian B., Zhang P., Jiang X.F.</t>
  </si>
  <si>
    <t>Constant magnetothermal response in two-layered perovskite (La 1-xGdx)1.4Ca1.6Mn2O 7</t>
  </si>
  <si>
    <t>10.1016/j.physb.2013.02.021</t>
  </si>
  <si>
    <t>https://www.scopus.com/inward/record.uri?eid=2-s2.0-84875511587&amp;doi=10.1016%2fj.physb.2013.02.021&amp;partnerID=40&amp;md5=18075992c7fb1a5db592629979326fa9</t>
  </si>
  <si>
    <t>Magnetic Ericsson refrigeration; Magnetocaloric effect; Two-layered perovskite</t>
  </si>
  <si>
    <t>Debnath J.C., Zeng R., Strydom A.M., Wang J.Q., Dou S.X.</t>
  </si>
  <si>
    <t>Ideal Ericsson cycle magnetocaloric effect in (La0.9Gd 0.1)0.67Sr0.33MnO3 single crystalline nanoparticles</t>
  </si>
  <si>
    <t>10.1016/j.jallcom.2012.12.021</t>
  </si>
  <si>
    <t>https://www.scopus.com/inward/record.uri?eid=2-s2.0-84871867738&amp;doi=10.1016%2fj.jallcom.2012.12.021&amp;partnerID=40&amp;md5=12fb02126ab3a1fbde609b428d75dfa1</t>
  </si>
  <si>
    <t>Magnetic refrigeration; Magnetocaloric effect; Phase transitions; Relative cooling power</t>
  </si>
  <si>
    <t>Chihaoui N., Bejar M., Dhahri E., Costa L.C., Valente M.A., Graça M.P.F.</t>
  </si>
  <si>
    <t>Dielectric spectroscopy of Ca2MnO4-δ ceramics using equivalent circuit analysis</t>
  </si>
  <si>
    <t>10.1002/pssc.201200857</t>
  </si>
  <si>
    <t>https://www.scopus.com/inward/record.uri?eid=2-s2.0-84876078051&amp;doi=10.1002%2fpssc.201200857&amp;partnerID=40&amp;md5=2fe67b991220d4ff1229ec9d876a4fbd</t>
  </si>
  <si>
    <t>Dielectric relaxation; Dielectric spectroscopy; RP compounds</t>
  </si>
  <si>
    <t>Anwar M.S., Kumar S., Ahmed F., Heo S.N., Kim G.W., Koo B.H.</t>
  </si>
  <si>
    <t>Study of magnetic entropy change in La0.65Sr 0.35Cu0.1Mn0.9O3 complex perovskite</t>
  </si>
  <si>
    <t>10.1007/s10832-012-9711-x</t>
  </si>
  <si>
    <t>https://www.scopus.com/inward/record.uri?eid=2-s2.0-84875269317&amp;doi=10.1007%2fs10832-012-9711-x&amp;partnerID=40&amp;md5=5571ab60da344f8abd1545d1cd0ff497</t>
  </si>
  <si>
    <t>Magnetic entropy; Magnetic refrigerant; Magnetocaloric effect; Pervoskites</t>
  </si>
  <si>
    <t>Ohayona E., Gedankena A.</t>
  </si>
  <si>
    <t>The magneto-caloric properties of La0.7Ca0.11Sr 0.19MnO3 nanoparticles prepared by a one-step, nonaqueous synthesis</t>
  </si>
  <si>
    <t>10.1016/j.jmmm.2012.10.005</t>
  </si>
  <si>
    <t>https://www.scopus.com/inward/record.uri?eid=2-s2.0-84872709818&amp;doi=10.1016%2fj.jmmm.2012.10.005&amp;partnerID=40&amp;md5=56c340a4a122a06a93dad680d9d0553c</t>
  </si>
  <si>
    <t>Magneto-caloric effect; Microwave; Nonaqueous</t>
  </si>
  <si>
    <t>Dudric R., Goga F., Mican S., Tetean R.</t>
  </si>
  <si>
    <t>Effects of substitution of Pr, Nd, and Sm for la on the magnetic properties and magnetocaloric effect of La1.4Ca1.6Mn 2O7</t>
  </si>
  <si>
    <t>10.1016/j.jallcom.2012.11.116</t>
  </si>
  <si>
    <t>https://www.scopus.com/inward/record.uri?eid=2-s2.0-84873863735&amp;doi=10.1016%2fj.jallcom.2012.11.116&amp;partnerID=40&amp;md5=40a50948d38f235cea22a13a23b6ba99</t>
  </si>
  <si>
    <t>Magnetic properties; Magnetocaloric effect; Perovskite manganites; XPS</t>
  </si>
  <si>
    <t>Wang Z., Jiang J.</t>
  </si>
  <si>
    <t>Magnetic entropy change in perovskite manganites La0.7A 0.3MnO3 La0.7A0.3Mn 0.9Cr0.1O3 (A = Sr, Ba, Pb) and Banerjee criteria on phase transition</t>
  </si>
  <si>
    <t>10.1016/j.solidstatesciences.2012.12.020</t>
  </si>
  <si>
    <t>https://www.scopus.com/inward/record.uri?eid=2-s2.0-84874583616&amp;doi=10.1016%2fj.solidstatesciences.2012.12.020&amp;partnerID=40&amp;md5=ee75b8314f20e755dad99648462d5365</t>
  </si>
  <si>
    <t>Banerjee criteria; Magnetic entropy change; Perovskite manganite</t>
  </si>
  <si>
    <t>Yu S.C., Hwang J.S., Jang D.M., Kim K.S., Lee J.S.</t>
  </si>
  <si>
    <t>The magnetic entropy change on La0.7Ba0.3Mn1-xFexO3 compound</t>
  </si>
  <si>
    <t>10.4283/JMAG.2013.18.1.030</t>
  </si>
  <si>
    <t>https://www.scopus.com/inward/record.uri?eid=2-s2.0-84875702061&amp;doi=10.4283%2fJMAG.2013.18.1.030&amp;partnerID=40&amp;md5=44fe91570c1e90d6285370f13b1c54c5</t>
  </si>
  <si>
    <t>Magnetic entropy change; Magnetization behavior; Perovskite materials</t>
  </si>
  <si>
    <t>The magnetic and magnetocaloric properties of the perovskite La0.7Ca0.3Mn1-xNixO3</t>
  </si>
  <si>
    <t>10.4283/JMAG.2013.18.1.034</t>
  </si>
  <si>
    <t>https://www.scopus.com/inward/record.uri?eid=2-s2.0-84875692367&amp;doi=10.4283%2fJMAG.2013.18.1.034&amp;partnerID=40&amp;md5=181da16e829daeb5dfc58a8e9263cb87</t>
  </si>
  <si>
    <t>Suemitsu M., Nakagawa T., Hirayama Y., Seino S., Yamamoto T.A.</t>
  </si>
  <si>
    <t>Magnetocaloric effect of La0.7-xPrxCa 0.3MnO3 perovskites</t>
  </si>
  <si>
    <t>10.1016/j.jallcom.2012.10.063</t>
  </si>
  <si>
    <t>https://www.scopus.com/inward/record.uri?eid=2-s2.0-84869865266&amp;doi=10.1016%2fj.jallcom.2012.10.063&amp;partnerID=40&amp;md5=c896e18ec4608ba94c91cf20b2eb131a</t>
  </si>
  <si>
    <t>Adiabatic temperature change; First order transition; Magnetic entropy change; Perovskite; Relative cooling power; Second order transition</t>
  </si>
  <si>
    <t>Ghodhbane S., Dhahri A., Dhahri N., Hlil E.K., Dhahri J.</t>
  </si>
  <si>
    <t>Structural, magnetic and magnetocaloric properties of La 0.8Ba0.2Mn1-xFexO3 compounds with 0 ≤ x ≤ 0.1</t>
  </si>
  <si>
    <t>https://www.scopus.com/inward/record.uri?eid=2-s2.0-84869866210&amp;doi=10.1016%2fj.jallcom.2012.10.087&amp;partnerID=40&amp;md5=ea9cbb33c10599cb7d6fbc16a101f268</t>
  </si>
  <si>
    <t>Critical phenomena; Magnetic entropy; Magnetocaloric effect; Perovskites</t>
  </si>
  <si>
    <t>Debnath J.C., Kim J.H., Heo Y., Strydom A.M., Dou S.X.</t>
  </si>
  <si>
    <t>Correlation between structural parameters and the magnetocaloric effect in epitaxial La0.8Ca0.2MnO3/LaAlO3 thin film</t>
  </si>
  <si>
    <t>10.1063/1.4790876</t>
  </si>
  <si>
    <t>https://www.scopus.com/inward/record.uri?eid=2-s2.0-84874297719&amp;doi=10.1063%2f1.4790876&amp;partnerID=40&amp;md5=661f5ee54719b861f7f677be7b9ff4e3</t>
  </si>
  <si>
    <t>Zhang P., Yang H., Zhang S., Ge H., Hua S.</t>
  </si>
  <si>
    <t>Magnetic and magnetocaloric properties of perovskite La 0.7Sr0.3Mn1-xCoxO3</t>
  </si>
  <si>
    <t>10.1016/j.physb.2012.10.022</t>
  </si>
  <si>
    <t>https://www.scopus.com/inward/record.uri?eid=2-s2.0-84872309935&amp;doi=10.1016%2fj.physb.2012.10.022&amp;partnerID=40&amp;md5=5d4847e849f8a36f091a812f7d46f68f</t>
  </si>
  <si>
    <t>Nisha P., Pillai S.S., Varma M.R., Suresh K.G.</t>
  </si>
  <si>
    <t>Influence of cobalt on the structural, magnetic and magnetocaloric properties of La0.67Ca0.33MnO3</t>
  </si>
  <si>
    <t>10.1016/j.jmmm.2012.09.029</t>
  </si>
  <si>
    <t>https://www.scopus.com/inward/record.uri?eid=2-s2.0-84869158380&amp;doi=10.1016%2fj.jmmm.2012.09.029&amp;partnerID=40&amp;md5=b62fb375bfba80db665722e5a64b11a6</t>
  </si>
  <si>
    <t>Magnetocaloric effect; Magnetoresistance; Reitveld refinement; Relative cooling power; X-ray diffraction</t>
  </si>
  <si>
    <t>Thiyagarajan R., Esakki Muthu S., Barik S.K., Mahendiran R., Arumugam S.</t>
  </si>
  <si>
    <t>Effect of hydrostatic pressure on magnetic entropy change and critical behavior of the perovskite manganite La0.4Bi0.3Sr 0.3MnO3</t>
  </si>
  <si>
    <t>10.1063/1.4774107</t>
  </si>
  <si>
    <t>https://www.scopus.com/inward/record.uri?eid=2-s2.0-84872710804&amp;doi=10.1063%2f1.4774107&amp;partnerID=40&amp;md5=ec00eecda87625b72252fad0f7a4c0be</t>
  </si>
  <si>
    <t>Phan T.-L., Thanh P.Q., Yen P.D.H., Zhang P., Thanh T.D., Yu S.C.</t>
  </si>
  <si>
    <t>Ferromagnetic short-range order and magnetocaloric effect in Fe-doped LaMnO3</t>
  </si>
  <si>
    <t>10.1016/j.ssc.2013.06.009</t>
  </si>
  <si>
    <t>https://www.scopus.com/inward/record.uri?eid=2-s2.0-84885396851&amp;doi=10.1016%2fj.ssc.2013.06.009&amp;partnerID=40&amp;md5=37ffc016014197a607ac0aef240fd58e</t>
  </si>
  <si>
    <t>A. Perovskite manganites; D. Critical behavior; D. Magnetocaloric effect</t>
  </si>
  <si>
    <t>Smari M., Walha I., Dhahri E., Hlil E.K.</t>
  </si>
  <si>
    <t>Structural, magnetic and magnetocaloric properties of Ag-doped La 0.5Ca0.5-xAgxMnO3 compounds with 0 ≤ x ≤ 0.4</t>
  </si>
  <si>
    <t>10.1016/j.jallcom.2013.07.104</t>
  </si>
  <si>
    <t>https://www.scopus.com/inward/record.uri?eid=2-s2.0-84881159088&amp;doi=10.1016%2fj.jallcom.2013.07.104&amp;partnerID=40&amp;md5=fe4f169b915ebbc986271150317b5db2</t>
  </si>
  <si>
    <t>Charge ordering; Magnetocaloric effect; Perovskite manganite; RCP factor</t>
  </si>
  <si>
    <t>Wang Z., Huang J.</t>
  </si>
  <si>
    <t>Magnetocaloric behavior in perovskite manganites La0.7A 0.3Mn0.9Fe0.1O3 (A = Sr, Pb, Ba)</t>
  </si>
  <si>
    <t>10.1016/j.jallcom.2013.04.122</t>
  </si>
  <si>
    <t>https://www.scopus.com/inward/record.uri?eid=2-s2.0-84877791879&amp;doi=10.1016%2fj.jallcom.2013.04.122&amp;partnerID=40&amp;md5=898d97072ab7fc5cfe6006198df1c488</t>
  </si>
  <si>
    <t>Fe ionic doped B-site; Magnetocaloric effect; Perovskite manganite</t>
  </si>
  <si>
    <t>Mandal P., Serrao C.R., Suard E., Caignaert V., Raveau B., Sundaresan A., Rao C.N.R.</t>
  </si>
  <si>
    <t>Spin reorientation and magnetization reversal in the perovskite oxides, YFe 1-xMn xO 3 (0≤x≤0.45): A neutron diffraction study</t>
  </si>
  <si>
    <t>10.1016/j.jssc.2012.09.005</t>
  </si>
  <si>
    <t>https://www.scopus.com/inward/record.uri?eid=2-s2.0-84867008592&amp;doi=10.1016%2fj.jssc.2012.09.005&amp;partnerID=40&amp;md5=f2c2c65fecd91d9e7ecb5d7e271d451a</t>
  </si>
  <si>
    <t>Magnetization reversal; Magnetocaloric effect; Neutron diffraction; Perovskite; Spin-reorientation</t>
  </si>
  <si>
    <t>[No author name available]</t>
  </si>
  <si>
    <t>Nanocomposites, Nanostructures and Heterostructures of Correlated Oxide Systems</t>
  </si>
  <si>
    <t>https://www.scopus.com/inward/record.uri?eid=2-s2.0-84870685477&amp;partnerID=40&amp;md5=565791932c40dbe289626d1e4e7f7f97</t>
  </si>
  <si>
    <t>Conference Review</t>
  </si>
  <si>
    <t>Srivastava A., Gaur N.K.</t>
  </si>
  <si>
    <t>Specific heat and thermal expansion of magnetocaloric perovskite-La 1-xAgxMnO3</t>
  </si>
  <si>
    <t>10.1063/1.4710465</t>
  </si>
  <si>
    <t>https://www.scopus.com/inward/record.uri?eid=2-s2.0-84876806758&amp;doi=10.1063%2f1.4710465&amp;partnerID=40&amp;md5=463c37b2523a26e56e93f500c0033736</t>
  </si>
  <si>
    <t>Magnetocaloric compounds; Manganites; Specific Heat; Thermal Expansion</t>
  </si>
  <si>
    <t>Magnetocaloric effect in double pervoskite La2CoMnO6</t>
  </si>
  <si>
    <t>10.1063/1.4710458</t>
  </si>
  <si>
    <t>https://www.scopus.com/inward/record.uri?eid=2-s2.0-84876791433&amp;doi=10.1063%2f1.4710458&amp;partnerID=40&amp;md5=0bf4471a6e63f5374459d51b24ac3f07</t>
  </si>
  <si>
    <t>LCMO polycrystals; magnetic cooling efficiency; magnetic entropy; sol-gel method</t>
  </si>
  <si>
    <t>Lampen P.J., Zhang Y., Phan T.-L., Zhang P., Yu S.-C., Srikanth H., Phan M.-H.</t>
  </si>
  <si>
    <t>Magnetic phase transitions and magnetocaloric effect in La 0.7Ca0.3Mn1-xFexO3 0.00≤x≤0.07 manganites</t>
  </si>
  <si>
    <t>https://www.scopus.com/inward/record.uri?eid=2-s2.0-84871223770&amp;doi=10.1063%2f1.4768175&amp;partnerID=40&amp;md5=c27f30a3340fca30aac9daf221ddf20c</t>
  </si>
  <si>
    <t>Zhang P., Phan T.L., Yu S.C.</t>
  </si>
  <si>
    <t>Magnetocaloric effect in La0.7Cd0.3MnO3, La0.7Ba0.3MnO3, and Nd0.7Sr 0.3MnO3</t>
  </si>
  <si>
    <t>10.1007/s10948-011-1252-z</t>
  </si>
  <si>
    <t>https://www.scopus.com/inward/record.uri?eid=2-s2.0-84870249763&amp;doi=10.1007%2fs10948-011-1252-z&amp;partnerID=40&amp;md5=f8aa68ed5c0ae626d405c35378c8e597</t>
  </si>
  <si>
    <t>Magnetocaloric effect; Perovskite manganite</t>
  </si>
  <si>
    <t>Magnetization reversal in TmCrO 3</t>
  </si>
  <si>
    <t>10.1016/j.materresbull.2012.08.005</t>
  </si>
  <si>
    <t>https://www.scopus.com/inward/record.uri?eid=2-s2.0-84866733051&amp;doi=10.1016%2fj.materresbull.2012.08.005&amp;partnerID=40&amp;md5=3b5aaf5d75cba6d5e4ec79dc014afd76</t>
  </si>
  <si>
    <t>A. Ceramics; A. Magnetic materials; B. Magnetic properties</t>
  </si>
  <si>
    <t>Yang H., Zhang P., Wu Q., Ge H., Pan M.</t>
  </si>
  <si>
    <t>Effect of monovalent metal substitution on the magnetocaloric effect of perovskite manganites Pr 0.5Sr 0.3M 0.2MnO 3 (M=Na, Li, K and Ag)</t>
  </si>
  <si>
    <t>10.1016/j.jmmm.2012.06.004</t>
  </si>
  <si>
    <t>https://www.scopus.com/inward/record.uri?eid=2-s2.0-84864764394&amp;doi=10.1016%2fj.jmmm.2012.06.004&amp;partnerID=40&amp;md5=e39b95ee2c8ae58d094193db0bc3e843</t>
  </si>
  <si>
    <t>Curie temperature; Magnetocaloric; Manganites</t>
  </si>
  <si>
    <t>Nanto D., Peng Z., Song Y.-Y., Yu S.-C., Telegin S., Elochina L., Telegin A.</t>
  </si>
  <si>
    <t>Magnetocaloric effect and refrigerant capacity of non-stoichiometric Nd 0.5Sr 0.5MnO 3 single crystalline</t>
  </si>
  <si>
    <t>10.1109/TMAG.2012.2208183</t>
  </si>
  <si>
    <t>https://www.scopus.com/inward/record.uri?eid=2-s2.0-84867808060&amp;doi=10.1109%2fTMAG.2012.2208183&amp;partnerID=40&amp;md5=16931d5310daf1b60f2ac6b3bbd96da9</t>
  </si>
  <si>
    <t>Magnetocaloric effect; Non-stoichiometric; Perovskite manganites; Single crystalline</t>
  </si>
  <si>
    <t>Oumezzine M., Peña O., Kallel S., Oumezzine M.</t>
  </si>
  <si>
    <t>Crossover of the magnetocaloric effect and its importance on the determination of the critical behaviour in the La 0.67Ba 0.33Mn 0.9Cr 0.1O 3 perovskite manganite</t>
  </si>
  <si>
    <t>https://www.scopus.com/inward/record.uri?eid=2-s2.0-84864398898&amp;doi=10.1016%2fj.jallcom.2012.06.043&amp;partnerID=40&amp;md5=420d588fab07591c195278ab1dc6e9de</t>
  </si>
  <si>
    <t>Critical phenomena; Magnetic entropy; Magnetocaloric effect; Relative cooling power</t>
  </si>
  <si>
    <t>Anwar M.S., Kumar S., Ahmed F., Hoon S.C., Heo S.N., Koo B.H.</t>
  </si>
  <si>
    <t>Magnetic transition and magnetocaloric effect in La 1-xCa xMnO 3 compounds</t>
  </si>
  <si>
    <t>https://www.scopus.com/inward/record.uri?eid=2-s2.0-84867165388&amp;partnerID=40&amp;md5=f18e9ff0d35a59bb07b31eeda6191e1c</t>
  </si>
  <si>
    <t>Entropy; Magnetic refrigeration; Magnetocaloric effect; Manganites</t>
  </si>
  <si>
    <t>Anwar M.S., Kumar S., Ahmed F., Arshi N., Koo B.H.</t>
  </si>
  <si>
    <t>Structural, magnetic and magnetocaloric properties of La 0.65Sr 0.35V 0.1Mn 0.9O 3 perovskite</t>
  </si>
  <si>
    <t>https://www.scopus.com/inward/record.uri?eid=2-s2.0-84866337686&amp;doi=10.1016%2fj.materresbull.2012.04.135&amp;partnerID=40&amp;md5=1aa8caa750d6e86e166aba8b56568a93</t>
  </si>
  <si>
    <t>A. Inorganic compounds; C. X-ray diffraction; D. Magnetic properties</t>
  </si>
  <si>
    <t>Phan T.-L.</t>
  </si>
  <si>
    <t>Magnetic properties and magnetocaloric effect of Ti-doped La 0.7Sr 0.3MnO 3</t>
  </si>
  <si>
    <t>10.3938/jkps.61.429</t>
  </si>
  <si>
    <t>https://www.scopus.com/inward/record.uri?eid=2-s2.0-84866391093&amp;doi=10.3938%2fjkps.61.429&amp;partnerID=40&amp;md5=de2765ade33765a51e93976d15cd50e7</t>
  </si>
  <si>
    <t>Mtiraoui N., Dhahri J., Oumezine M., Dhahri E.</t>
  </si>
  <si>
    <t>Magnetic and magnetocaloric properties of La 0.67Pb 0.33-xAg xMnO 3 Compounds</t>
  </si>
  <si>
    <t>10.1007/s10948-012-1519-z</t>
  </si>
  <si>
    <t>https://www.scopus.com/inward/record.uri?eid=2-s2.0-84864622876&amp;doi=10.1007%2fs10948-012-1519-z&amp;partnerID=40&amp;md5=7accd43f98b172374121041d92ea3911</t>
  </si>
  <si>
    <t>Magnetic entropy; Magnetic refrigerator; Manganites; Relative cooling power</t>
  </si>
  <si>
    <t>Phung Q.T., Vu V.K., Ngac A.B., Nguyen H.S., Hoang N.N.</t>
  </si>
  <si>
    <t>Magnetotransport properties and magnetocaloric effect in La 0.67Ca 0.33Mn 1-xTM xO 3 (TM=Cu, Zn) perovskite manganites</t>
  </si>
  <si>
    <t>10.1016/j.jmmm.2012.03.001</t>
  </si>
  <si>
    <t>https://www.scopus.com/inward/record.uri?eid=2-s2.0-84859595824&amp;doi=10.1016%2fj.jmmm.2012.03.001&amp;partnerID=40&amp;md5=74a5eb25e3968d5d84079a37a9a1b4e5</t>
  </si>
  <si>
    <t>Magnetocaloric effect; Magnetotransport; Manganate; Perovksite</t>
  </si>
  <si>
    <t>Thaljaoui R., Boujelben W., Pekała M., Pociecha D., Szydłowska J., Cheikhrouhou A.</t>
  </si>
  <si>
    <t>Room temperature magnetocaloric and magneto-transport properties of monovalent doped Pr 0.6Sr 0.35Na 0.05MnO 3 manganite</t>
  </si>
  <si>
    <t>10.1016/j.jallcom.2012.03.081</t>
  </si>
  <si>
    <t>https://www.scopus.com/inward/record.uri?eid=2-s2.0-84860528421&amp;doi=10.1016%2fj.jallcom.2012.03.081&amp;partnerID=40&amp;md5=9a1d0c8e3473c9b8bbdf46b5cbee4c57</t>
  </si>
  <si>
    <t>Magnetic properties, Magnetocaloric effect; Magnetoresistance effect; Perovskite manganites</t>
  </si>
  <si>
    <t>Dhahri A., Dhahri J., Hlil E.K., Dhahri E.</t>
  </si>
  <si>
    <t>Effect of Ti-substitution on magnetic and magnetocaloric properties of La 0.57Nd 0.1Pb 0.33MnO 3</t>
  </si>
  <si>
    <t>10.1016/j.jallcom.2012.02.152</t>
  </si>
  <si>
    <t>https://www.scopus.com/inward/record.uri?eid=2-s2.0-84859905719&amp;doi=10.1016%2fj.jallcom.2012.02.152&amp;partnerID=40&amp;md5=ee3a2d0f04bc017a6fb87c9c7899a84e</t>
  </si>
  <si>
    <t>Magnetic refrigeration; Manganites; Perovskites; Relative cooling power</t>
  </si>
  <si>
    <t>Effect of sodium substitution on the structural, magnetic and magnetocaloric properties of Nd 0.5Sr 0.5MnO 3 perovskite manganites</t>
  </si>
  <si>
    <t>10.1088/1757-899X/28/1/012055</t>
  </si>
  <si>
    <t>https://www.scopus.com/inward/record.uri?eid=2-s2.0-84860674413&amp;doi=10.1088%2f1757-899X%2f28%2f1%2f012055&amp;partnerID=40&amp;md5=1b39e75dd27e33023702f021fac3a0c4</t>
  </si>
  <si>
    <t>Mehri A., Koubaa W.C.-R., Koubaa M., Cheikh-Rouhou A.</t>
  </si>
  <si>
    <t>Magnetic and magnetocaloric properties of monovalent substituted La 0.5Ca 0.45A 0.05MnO 3 (ANa, Ag, K) perovskite manganites</t>
  </si>
  <si>
    <t>10.1088/1757-899X/28/1/012049</t>
  </si>
  <si>
    <t>https://www.scopus.com/inward/record.uri?eid=2-s2.0-84860654328&amp;doi=10.1088%2f1757-899X%2f28%2f1%2f012049&amp;partnerID=40&amp;md5=e13062c7833a3b37b089c70406a5c7ab</t>
  </si>
  <si>
    <t>Khlifi M., Bejar M., Dhahri E., Hlil E.K.</t>
  </si>
  <si>
    <t>Preparation of new composite magnetocaloric compounds by modifying the annealing temperature of La 0.8Ca 0.2-x□ xMnO 3 perovskite</t>
  </si>
  <si>
    <t>10.1007/s10948-011-1382-3</t>
  </si>
  <si>
    <t>https://www.scopus.com/inward/record.uri?eid=2-s2.0-84864625486&amp;doi=10.1007%2fs10948-011-1382-3&amp;partnerID=40&amp;md5=b78c9cac9242fa31ed26f9ccc914b93c</t>
  </si>
  <si>
    <t>Annealing temperature; Composite magnetocaloric compounds; Magnetic refrigeration; Perovskite</t>
  </si>
  <si>
    <t>Anwar M.S., Kumar S., Ahmed F., Arshi N., Kim G.W., Koo B.H.</t>
  </si>
  <si>
    <t>Above room temperature magnetic transition and magnetocaloric effect in La 0.66Sr 0.34MnO 3</t>
  </si>
  <si>
    <t>10.3938/jkps.60.1587</t>
  </si>
  <si>
    <t>https://www.scopus.com/inward/record.uri?eid=2-s2.0-84863615643&amp;doi=10.3938%2fjkps.60.1587&amp;partnerID=40&amp;md5=ccd867b92f05a0356582353678e8d5f5</t>
  </si>
  <si>
    <t>Landau theory; Magnetic entropy; Magnetic refrigerant; Magnetocaloric effect</t>
  </si>
  <si>
    <t>Zhang Y.D., Phan T.L., Yang D.S., Yu S.C.</t>
  </si>
  <si>
    <t>Local structure and magnetocaloric effect for La 0.7Sr 0.3Mn 1-xNi xO 3</t>
  </si>
  <si>
    <t>10.1016/j.cap.2011.11.010</t>
  </si>
  <si>
    <t>https://www.scopus.com/inward/record.uri?eid=2-s2.0-84857446789&amp;doi=10.1016%2fj.cap.2011.11.010&amp;partnerID=40&amp;md5=bede6a0ddbefbf18d61f32eb761d9125</t>
  </si>
  <si>
    <t>Magnetic-entropy change; Perovskite manganites; X-ray absorption</t>
  </si>
  <si>
    <t>Pavlukhina O., Buchelnikov V., Sokolovskiy V.</t>
  </si>
  <si>
    <t>Modeling of magnetic and magnetocaloric properties of La 0.7Ba 0.3MnO 3 manganites by Monte Carlo method</t>
  </si>
  <si>
    <t>https://www.scopus.com/inward/record.uri?eid=2-s2.0-84859919541&amp;partnerID=40&amp;md5=eb472f69ff2bdf7e419ef1bf2200c5a3</t>
  </si>
  <si>
    <t>Belyea D.D., Santos T.S., Miller C.W.</t>
  </si>
  <si>
    <t>Magnetocaloric effect in epitaxial La 0.56Sr 0.44MnO 3 alloy and digital heterostructures</t>
  </si>
  <si>
    <t>10.1063/1.3677670</t>
  </si>
  <si>
    <t>https://www.scopus.com/inward/record.uri?eid=2-s2.0-84861732983&amp;doi=10.1063%2f1.3677670&amp;partnerID=40&amp;md5=db26be3acd35bc494dcf0bead55dcf36</t>
  </si>
  <si>
    <t>Dudric R., Goga F., Neumann M., Mican S., Tetean R.</t>
  </si>
  <si>
    <t>Magnetic properties and magnetocaloric effect in La 1.4-x Ce x Ca 1.6Mn 2O 7 perovskites synthesized by sol-gel method</t>
  </si>
  <si>
    <t>10.1007/s10853-011-6146-8</t>
  </si>
  <si>
    <t>https://www.scopus.com/inward/record.uri?eid=2-s2.0-84857544239&amp;doi=10.1007%2fs10853-011-6146-8&amp;partnerID=40&amp;md5=99a5699a4757867cc5a50b5aac293e5b</t>
  </si>
  <si>
    <t>Von Ranke P.J., Alho B.P., Nóbrega E.P., De Sousa V.S.R., Alvarenga T.S.T., Carvalho A.M.G., De Oliveira N.A.</t>
  </si>
  <si>
    <t>The influence of magnetic and electric coupling properties on the magnetocaloric effect in quantum paraelectric EuTiO 3</t>
  </si>
  <si>
    <t>10.1016/j.jmmm.2011.11.037</t>
  </si>
  <si>
    <t>https://www.scopus.com/inward/record.uri?eid=2-s2.0-84855462844&amp;doi=10.1016%2fj.jmmm.2011.11.037&amp;partnerID=40&amp;md5=8a5e6f0d0ab201b8f34a4f4810847833</t>
  </si>
  <si>
    <t>Antiferromagnetic state equation; Europium titanate; Magnetocaloric effect; Perovskite oxides</t>
  </si>
  <si>
    <t>Bahl C.R.H., Velzáquez D., Nielsen K.K., Engelbrecht K., Andersen K.B., Bulatova R., Pryds N.</t>
  </si>
  <si>
    <t>High performance magnetocaloric perovskites for magnetic refrigeration</t>
  </si>
  <si>
    <t>10.1063/1.3695338</t>
  </si>
  <si>
    <t>https://www.scopus.com/inward/record.uri?eid=2-s2.0-84859540217&amp;doi=10.1063%2f1.3695338&amp;partnerID=40&amp;md5=5aee3a8c87a98d32e9deb349b1cac695</t>
  </si>
  <si>
    <t>Regaieg Y., Koubaa M., Cheikhrouhou Koubaa W., Cheikhrouhou A., Sicard L., Ammar-Merah S., Herbst F.</t>
  </si>
  <si>
    <t>Structure and magnetocaloric properties of La0.8Ag 0.2-xKxMnO3 perovskite manganites</t>
  </si>
  <si>
    <t>10.1016/j.matchemphys.2011.12.021</t>
  </si>
  <si>
    <t>https://www.scopus.com/inward/record.uri?eid=2-s2.0-84856610538&amp;doi=10.1016%2fj.matchemphys.2011.12.021&amp;partnerID=40&amp;md5=8c9fb27e926d67795efa84a70861cd8b</t>
  </si>
  <si>
    <t>Ceramics; Chemical synthesis magnetometer; Magnetic properties; Powder diffraction</t>
  </si>
  <si>
    <t>Wang Z., Ni G., Che Y.</t>
  </si>
  <si>
    <t>Magnetocaloric effect in perovskite manganite La 0.65Nd 0.05Ba 0.3MnO 3 with double metal-insulator peaks</t>
  </si>
  <si>
    <t>10.1007/s10948-011-1329-8</t>
  </si>
  <si>
    <t>https://www.scopus.com/inward/record.uri?eid=2-s2.0-84860349933&amp;doi=10.1007%2fs10948-011-1329-8&amp;partnerID=40&amp;md5=2e5562efa44ea0192d650ec05576ab1e</t>
  </si>
  <si>
    <t>Double metal-insulator peaks; Magnetic entropy change; Perovskite manganite</t>
  </si>
  <si>
    <t>Lampen P., Puri A., Phan M.-H., Srikanth H.</t>
  </si>
  <si>
    <t>Structure, magnetic, and magnetocaloric properties of amorphous and crystalline La0.4Ca0.6MnO3+δ nanoparticles</t>
  </si>
  <si>
    <t>10.1016/j.jallcom.2011.09.027</t>
  </si>
  <si>
    <t>https://www.scopus.com/inward/record.uri?eid=2-s2.0-80555131033&amp;doi=10.1016%2fj.jallcom.2011.09.027&amp;partnerID=40&amp;md5=787553c410b8eb827f07db0193de3c0f</t>
  </si>
  <si>
    <t>Amorphous and nanocrystalline manganites; Magnetic properties; Magnetic refrigeration; Magnetocaloric effect</t>
  </si>
  <si>
    <t>Ben Abdelkhalek S., Kallel N., Kallel S., Peña O., Oumezzine M.</t>
  </si>
  <si>
    <t>Critical behavior and magnetic entropy change in the La 0.6Sr0.4Mn0.8Fe0.1Cr 0.1O3 perovskite</t>
  </si>
  <si>
    <t>10.1016/j.jmmm.2012.06.024</t>
  </si>
  <si>
    <t>https://www.scopus.com/inward/record.uri?eid=2-s2.0-84864769043&amp;doi=10.1016%2fj.jmmm.2012.06.024&amp;partnerID=40&amp;md5=17322e84498a3a6cdec4344bb60ad76b</t>
  </si>
  <si>
    <t>Critical behavior; Magnetic entropy; Magnetocaloric effect; Perovskite</t>
  </si>
  <si>
    <t>Pavlukhina O., Buchelnikov V., Sokolovskiy V., Zagrebin M.</t>
  </si>
  <si>
    <t>Monte Carlo study of the magnetic and magnetocaloric properties of La 1-xCaxMnO3 (x = 0.33 and 0.5)</t>
  </si>
  <si>
    <t>10.4028/www.scientific.net/SSP.190.347</t>
  </si>
  <si>
    <t>https://www.scopus.com/inward/record.uri?eid=2-s2.0-84864274723&amp;doi=10.4028%2fwww.scientific.net%2fSSP.190.347&amp;partnerID=40&amp;md5=5b2c496f1d1adcb75625523cd538c304</t>
  </si>
  <si>
    <t>Magnetocaloric effect; Manganite; Monte Carlo simulation</t>
  </si>
  <si>
    <t>Kim K.-S., Yu S.-C., Kang B.-S., Zhang P., Kim D.-H., Oh S.-K.</t>
  </si>
  <si>
    <t>The variation of magnetic entropy on Ba2-xLa xFeMoO6 compound with the sintering temperature</t>
  </si>
  <si>
    <t>10.1109/TMAG.2011.2172588</t>
  </si>
  <si>
    <t>https://www.scopus.com/inward/record.uri?eid=2-s2.0-84859181195&amp;doi=10.1109%2fTMAG.2011.2172588&amp;partnerID=40&amp;md5=a03b3b36899c1d47c3583f9bff0c62c9</t>
  </si>
  <si>
    <t>Magnetic entropy; magnetization; magnetocaloric effect</t>
  </si>
  <si>
    <t>Prediction of thermomagnetic properties of La 0.67Ca 0.33MnO 3 and La 0.67Sr 0.33 MnO3</t>
  </si>
  <si>
    <t>10.1080/01411594.2011.605027</t>
  </si>
  <si>
    <t>https://www.scopus.com/inward/record.uri?eid=2-s2.0-84856290024&amp;doi=10.1080%2f01411594.2011.605027&amp;partnerID=40&amp;md5=410e5c5aa81debdee3225074447e537f</t>
  </si>
  <si>
    <t>magnetic entropy change; magnetization; magnetocaloric effect; model; relative cooling power; specific heat</t>
  </si>
  <si>
    <t>Alho B.P., Carvalho A.M.G., Von Ranke P.J.</t>
  </si>
  <si>
    <t>A discussion on the magnetization calculation in polycrystalline antiferromagnetic system: Application to EuTiO3</t>
  </si>
  <si>
    <t>10.1016/j.jmmm.2011.08.014</t>
  </si>
  <si>
    <t>https://www.scopus.com/inward/record.uri?eid=2-s2.0-80052757593&amp;doi=10.1016%2fj.jmmm.2011.08.014&amp;partnerID=40&amp;md5=0832ab755d12aaa9b8ce1121714572b8</t>
  </si>
  <si>
    <t>Antiferromagnetic; EuTiO3; Magnetocaloric effect</t>
  </si>
  <si>
    <t>Zhang Q., Bréard Y., Guillou F., Hardy V.</t>
  </si>
  <si>
    <t>Investigation of the magnetocaloric effect in double distorted perovskites Ca(Cu 3-xMn x)Mn 4O 12(1≤x≤2): From standard ferrimagnetism to glassy ferrimagnetism</t>
  </si>
  <si>
    <t>10.1103/PhysRevB.84.224430</t>
  </si>
  <si>
    <t>https://www.scopus.com/inward/record.uri?eid=2-s2.0-84855338214&amp;doi=10.1103%2fPhysRevB.84.224430&amp;partnerID=40&amp;md5=aebc5967b6a4af640c4b8bcb61d11de1</t>
  </si>
  <si>
    <t>Yin C., Liu Q., Decourt R., Pollet M., Gaudin E., Toulemonde O.</t>
  </si>
  <si>
    <t>Unusual oxidation states give reversible room temperature magnetocaloric effect on perovskite-related oxides SrFe0.5Co0.5O 3</t>
  </si>
  <si>
    <t>10.1016/j.jssc.2011.10.002</t>
  </si>
  <si>
    <t>https://www.scopus.com/inward/record.uri?eid=2-s2.0-81755165846&amp;doi=10.1016%2fj.jssc.2011.10.002&amp;partnerID=40&amp;md5=2f68e7518571d6111708a4b1dcb26e18</t>
  </si>
  <si>
    <t>Electrochemical oxidation; Ferromagnetism; Magnetocaloric effect; SrFe0.5Co 0.5O3</t>
  </si>
  <si>
    <t>Wang Z., Xu Q., Zhang H.</t>
  </si>
  <si>
    <t>Magnetocaloric effect at room temperature in manganese perovskite La 0.65Nd0.05Pb0.3MnO3 with double resistivity peaks</t>
  </si>
  <si>
    <t>10.1016/j.jmmm.2011.07.013</t>
  </si>
  <si>
    <t>https://www.scopus.com/inward/record.uri?eid=2-s2.0-80051802411&amp;doi=10.1016%2fj.jmmm.2011.07.013&amp;partnerID=40&amp;md5=acfbc4059a4e5391a4fcbbeb1f4a8680</t>
  </si>
  <si>
    <t>Double metalinsulator peak; Magnetocaloric effect at room temperature; Perovskite manganite</t>
  </si>
  <si>
    <t>M'Nassri R., Cheikhrouhou-Koubaa W., Koubaa M., Boudjada N., Cheikhrouhou A.</t>
  </si>
  <si>
    <t>Magnetic and magnetocaloric properties of Pr0.6-xEu xSr0.4MnO3 manganese oxides</t>
  </si>
  <si>
    <t>10.1016/j.ssc.2011.07.027</t>
  </si>
  <si>
    <t>https://www.scopus.com/inward/record.uri?eid=2-s2.0-80053237662&amp;doi=10.1016%2fj.ssc.2011.07.027&amp;partnerID=40&amp;md5=bc73d72f45648f83cc4286eefe79f347</t>
  </si>
  <si>
    <t>A. Magnetically ordered materials; B. Chemical synthesis</t>
  </si>
  <si>
    <t>Su Y., Sui Y., Cheng J., Wang X., Wang Y., Liu W., Liu X.</t>
  </si>
  <si>
    <t>Large reversible magnetocaloric effect in HoTiO3 single crystal</t>
  </si>
  <si>
    <t>10.1063/1.3653838</t>
  </si>
  <si>
    <t>https://www.scopus.com/inward/record.uri?eid=2-s2.0-80655128606&amp;doi=10.1063%2f1.3653838&amp;partnerID=40&amp;md5=4ca0528f0a9a0644bba8567e6d2068c4</t>
  </si>
  <si>
    <t>Ge J.J., Yang M., Xue X.B., Du J., Wu X.S., Tan W.S.</t>
  </si>
  <si>
    <t>Effects of thermal treatment on structure and magnetic properties of nonstoichiometric perovskite-type oxides La 0.67Sr 0.15□ 0.18MnO 3-δ</t>
  </si>
  <si>
    <t>10.1002/pssa.201084189</t>
  </si>
  <si>
    <t>https://www.scopus.com/inward/record.uri?eid=2-s2.0-80053940182&amp;doi=10.1002%2fpssa.201084189&amp;partnerID=40&amp;md5=e44a2cddcab3f4fbcfb8cf8f21fe3825</t>
  </si>
  <si>
    <t>magnetic properties; magnetocaloric effect; perovskite; structural properties</t>
  </si>
  <si>
    <t>Triki M., Dhahri R., Bekri M., Dhahri E., Valente M.A.</t>
  </si>
  <si>
    <t>Magnetocaloric effect in composite structures based on ferromagnetic- ferroelectric Pr0.6Sr0.4MnO3/BaTiO3 perovskites</t>
  </si>
  <si>
    <t>10.1016/j.jallcom.2011.07.031</t>
  </si>
  <si>
    <t>https://www.scopus.com/inward/record.uri?eid=2-s2.0-80052029400&amp;doi=10.1016%2fj.jallcom.2011.07.031&amp;partnerID=40&amp;md5=9c0fa77e6a3914a2e6b4b7b39908c830</t>
  </si>
  <si>
    <t>Ferroelectric; Ferromagnetic; Landau expansion; Magnetic entropy</t>
  </si>
  <si>
    <t>Cao S., Zhang J., Yuan S., Kang B., Jing C., Zhang J.</t>
  </si>
  <si>
    <t>Magnetocaloric properties in the Sr-doped Eu1-x Srx MnO3 (0.5 ≤ x ≤ 0.8) system</t>
  </si>
  <si>
    <t>10.1016/j.ssc.2011.04.024</t>
  </si>
  <si>
    <t>https://www.scopus.com/inward/record.uri?eid=2-s2.0-79960746229&amp;doi=10.1016%2fj.ssc.2011.04.024&amp;partnerID=40&amp;md5=c87107e476334b617e696d8da8ec0f50</t>
  </si>
  <si>
    <t>A. Magnetic refrigerant material; A. Manganites; D. First-order phase transitions; D. Magnetoelectric effect</t>
  </si>
  <si>
    <t>Fan J., Pi L., Zhang L., Tong W., Ling L., Hong B., Shi Y., Zhang W., Lu D., Zhang Y.</t>
  </si>
  <si>
    <t>Magnetic and magnetocaloric properties of perovskite manganite Pr 0.55Sr0.45MnO3</t>
  </si>
  <si>
    <t>10.1016/j.physb.2011.03.056</t>
  </si>
  <si>
    <t>https://www.scopus.com/inward/record.uri?eid=2-s2.0-79955031522&amp;doi=10.1016%2fj.physb.2011.03.056&amp;partnerID=40&amp;md5=c77b8750ca408a62e2be2c21ff9d7a89</t>
  </si>
  <si>
    <t>Magnetocaloric effect; Perovskite manganites</t>
  </si>
  <si>
    <t>Mao J., Sui Y., Zhang X., Su Y., Wang X., Liu Z., Wang Y., Zhu R., Wang Y., Liu W., Tang J.</t>
  </si>
  <si>
    <t>Temperature- and magnetic-field-induced magnetization reversal in perovskite YFe0.5 Cr0.5 O3</t>
  </si>
  <si>
    <t>10.1063/1.3590714</t>
  </si>
  <si>
    <t>https://www.scopus.com/inward/record.uri?eid=2-s2.0-79959629508&amp;doi=10.1063%2f1.3590714&amp;partnerID=40&amp;md5=bdf73de7c9cdfe69c91a7b82c1a242f6</t>
  </si>
  <si>
    <t>Alho B.P., Nóbrega E.P., De Sousa V.S.R., Carvalho A.M.G., De Oliveira N.A., Von Ranke P.J.</t>
  </si>
  <si>
    <t>Theoretical investigation on the existence of inverse and direct magnetocaloric effect in perovskite EuZrO3</t>
  </si>
  <si>
    <t>10.1063/1.3582144</t>
  </si>
  <si>
    <t>https://www.scopus.com/inward/record.uri?eid=2-s2.0-79955745937&amp;doi=10.1063%2f1.3582144&amp;partnerID=40&amp;md5=9a8742cb7f4f88f4599f7899c6e784eb</t>
  </si>
  <si>
    <t>Zeng R., Debnath J.C., Chen D.P., Shamba P., Wang J.L., Kennedy S.J., Campbell S.J., Silver T., Dou S.X.</t>
  </si>
  <si>
    <t>Magnetic properties in polycrystalline and single crystal Ca-doped LaCoO3</t>
  </si>
  <si>
    <t>10.1063/1.3562518</t>
  </si>
  <si>
    <t>https://www.scopus.com/inward/record.uri?eid=2-s2.0-79955406379&amp;doi=10.1063%2f1.3562518&amp;partnerID=40&amp;md5=7c532013abd351b1fea5c6b9bbb35df2</t>
  </si>
  <si>
    <t>Nath Mahato R., Sethupathi K., Sankaranarayanan V., Nirmala R., Nigam A.K., Malik S.K.</t>
  </si>
  <si>
    <t>Giant magnetoresistance and table-like magnetocaloric effect in double perovskite oxide PrSrMnCoO6</t>
  </si>
  <si>
    <t>10.1063/1.3556716</t>
  </si>
  <si>
    <t>https://www.scopus.com/inward/record.uri?eid=2-s2.0-79955400649&amp;doi=10.1063%2f1.3556716&amp;partnerID=40&amp;md5=806a59c301f90b5f9b072fee96f42daa</t>
  </si>
  <si>
    <t>Wang Z., Xu Q., Sun J., Pan J., Zhang H.</t>
  </si>
  <si>
    <t>Room temperature magnetocaloric effect of La-deficient bulk perovskite manganite La0.7MnO3-δ</t>
  </si>
  <si>
    <t>10.1016/j.physb.2011.01.044</t>
  </si>
  <si>
    <t>https://www.scopus.com/inward/record.uri?eid=2-s2.0-79952437987&amp;doi=10.1016%2fj.physb.2011.01.044&amp;partnerID=40&amp;md5=8989752c406632ba63718a39840fe3d1</t>
  </si>
  <si>
    <t>Koubaa W.C., Koubaa M., Cheikhrouhou A.</t>
  </si>
  <si>
    <t>The effect of strontium deficiency in Pr0.6Sr 0.4MnO3 perovskite manganites</t>
  </si>
  <si>
    <t>10.1016/j.jallcom.2011.01.043</t>
  </si>
  <si>
    <t>https://www.scopus.com/inward/record.uri?eid=2-s2.0-79952186799&amp;doi=10.1016%2fj.jallcom.2011.01.043&amp;partnerID=40&amp;md5=a0d51516019169e4c440b0d4bacadba6</t>
  </si>
  <si>
    <t>Taşarkuyu E., Coşkun A., Irmak A.E., Aktürk S., Ünlü G., Samanciolu Y., Yücel A., Sarikürkçü C., Aksoy S., Acet M.</t>
  </si>
  <si>
    <t>Effect of high temperature sintering on the structural and the magnetic properties of La1.4Ca1.6Mn2O7</t>
  </si>
  <si>
    <t>10.1016/j.jallcom.2010.12.011</t>
  </si>
  <si>
    <t>https://www.scopus.com/inward/record.uri?eid=2-s2.0-79551682766&amp;doi=10.1016%2fj.jallcom.2010.12.011&amp;partnerID=40&amp;md5=cb66933f61f02c57e9fcc1227a14febf</t>
  </si>
  <si>
    <t>Curie temperature; Magnetocaloric effect; Perovskite manganites; Sintering temperature</t>
  </si>
  <si>
    <t>Debnath J.C., Zeng R., Kim J.H., Dou S.X.</t>
  </si>
  <si>
    <t>Large magnetic entropy change near room temperature in La 0.7(Ca0.27Ag0.03)MnO3 perovskite</t>
  </si>
  <si>
    <t>10.1016/j.jallcom.2010.12.169</t>
  </si>
  <si>
    <t>https://www.scopus.com/inward/record.uri?eid=2-s2.0-79551493863&amp;doi=10.1016%2fj.jallcom.2010.12.169&amp;partnerID=40&amp;md5=b7a667b047b7c29f8673f4048914fa32</t>
  </si>
  <si>
    <t>Debnath J.C., Zeng R., Kim J.H., Shamba P., Chen D.P., Dou S.X.</t>
  </si>
  <si>
    <t>Effect of frozen spin on the magnetocaloric property of La 0.7Ca0.3CoO3 polycrystalline and single crystal samples</t>
  </si>
  <si>
    <t>10.1016/j.jallcom.2011.08.104</t>
  </si>
  <si>
    <t>https://www.scopus.com/inward/record.uri?eid=2-s2.0-80054057029&amp;doi=10.1016%2fj.jallcom.2011.08.104&amp;partnerID=40&amp;md5=e8db050d33348bfee2b1f7e75276fad5</t>
  </si>
  <si>
    <t>Cluster-spin-glass; Exchange-bias; Frozen spin; Magnetocaloric effect; Memory effect</t>
  </si>
  <si>
    <t>Anwar M.S., Kumar S., Ahmed F., Arshi N., Kim G.W., Lee C.G., Koo B.H.</t>
  </si>
  <si>
    <t>Large magnetic entropy change in La0.55Ce0.2Ca0.25MnO3 perovskite</t>
  </si>
  <si>
    <t>10.4283/JMAG.2011.16.4.457</t>
  </si>
  <si>
    <t>https://www.scopus.com/inward/record.uri?eid=2-s2.0-84863048260&amp;doi=10.4283%2fJMAG.2011.16.4.457&amp;partnerID=40&amp;md5=7b62336de3ccaed355edf3bb24fd7d8c</t>
  </si>
  <si>
    <t>Entropy change; Magnetization; Magnetocaloric effect; Manganites</t>
  </si>
  <si>
    <t>Kim K.S., Lee M.S., Yu S.C., Lee B.W., Kang B.S.</t>
  </si>
  <si>
    <t>The sintering effect of magnetic entropy change on Ba2FeMoO 6</t>
  </si>
  <si>
    <t>10.1109/TMAG.2011.2160049</t>
  </si>
  <si>
    <t>https://www.scopus.com/inward/record.uri?eid=2-s2.0-80053515213&amp;doi=10.1109%2fTMAG.2011.2160049&amp;partnerID=40&amp;md5=3de8fb5bc197ce14adb025a9239e444a</t>
  </si>
  <si>
    <t>Magnetic entropy; magnetization; magnetocaloric effect; sintering temperature</t>
  </si>
  <si>
    <t>Ji Q., Lv B., Xie Q., Xie R., Jiang Z., Zhang F., Wu X.</t>
  </si>
  <si>
    <t>Effect of structural disorders on magnetocaloric effect in La 2/3-xGdxSr1/3-yBayMnO3</t>
  </si>
  <si>
    <t>10.1109/TMAG.2011.2155040</t>
  </si>
  <si>
    <t>https://www.scopus.com/inward/record.uri?eid=2-s2.0-80053501271&amp;doi=10.1109%2fTMAG.2011.2155040&amp;partnerID=40&amp;md5=a138de5d8f64e5af5b015242b12804a1</t>
  </si>
  <si>
    <t>A-site size-disorder; magnetocaloric effect; manganites</t>
  </si>
  <si>
    <t>Patra M., Majumdar S., Giri S., Iles G.N., Chatterji T.</t>
  </si>
  <si>
    <t>Anisotropic magnetocaloric effect in single-crystalline Pr 0.52Sr 0.48MnO 3</t>
  </si>
  <si>
    <t>10.1007/s10948-010-0936-0</t>
  </si>
  <si>
    <t>https://www.scopus.com/inward/record.uri?eid=2-s2.0-80052182472&amp;doi=10.1007%2fs10948-010-0936-0&amp;partnerID=40&amp;md5=dbb4f96f7bef6f71143c5a352b0400cd</t>
  </si>
  <si>
    <t>Anisotropy; Magnetocaloric effect</t>
  </si>
  <si>
    <t>Kolano-Burian A., Szymczak R., Kolano R., Szymczak H., Burian A., Hawełek Ł., Zackiewicz P., Czepelak M.</t>
  </si>
  <si>
    <t>Magnetocaloric effect in polycrystalline la based manganites modified with Sr</t>
  </si>
  <si>
    <t>10.1088/1742-6596/303/1/012070</t>
  </si>
  <si>
    <t>https://www.scopus.com/inward/record.uri?eid=2-s2.0-80051698809&amp;doi=10.1088%2f1742-6596%2f303%2f1%2f012070&amp;partnerID=40&amp;md5=6658a408d82c62eaeb556f9ebeb2cedb</t>
  </si>
  <si>
    <t>Juan Z., Lirong L., Gui W.</t>
  </si>
  <si>
    <t>Synthesis and magnetocaloric properties of La0.85K 0.15MnO3 nanoparticles</t>
  </si>
  <si>
    <t>10.1016/j.apt.2010.03.012</t>
  </si>
  <si>
    <t>https://www.scopus.com/inward/record.uri?eid=2-s2.0-79951841737&amp;doi=10.1016%2fj.apt.2010.03.012&amp;partnerID=40&amp;md5=1c5bcfaf4cce5e20a6f352f0d9f5fe24</t>
  </si>
  <si>
    <t>Chemical synthesis; Curie temperature; Magnetocaloric effect; Nanoparticle; Perovskite oxide</t>
  </si>
  <si>
    <t>Structural and magnetic properties in the nonstoichiometric perovskite-type oxides La0.67Sr0.15□0.18MnO 3-δ</t>
  </si>
  <si>
    <t>10.1109/IVESC.2010.5644174</t>
  </si>
  <si>
    <t>https://www.scopus.com/inward/record.uri?eid=2-s2.0-78650636794&amp;doi=10.1109%2fIVESC.2010.5644174&amp;partnerID=40&amp;md5=7d8790f8238dfd4c521d2f14aeef656f</t>
  </si>
  <si>
    <t>Heo C.-M., Lee M.-S., Yu S.-C., Kim K., Kim J., Lee B.W.</t>
  </si>
  <si>
    <t>Magnetocaloric effect of perovskite manganites of La0.8A0.2MnO3 (A = Ca, Sr, Ba)</t>
  </si>
  <si>
    <t>10.3938/jkps.57.1893</t>
  </si>
  <si>
    <t>https://www.scopus.com/inward/record.uri?eid=2-s2.0-78650389259&amp;doi=10.3938%2fjkps.57.1893&amp;partnerID=40&amp;md5=4185f242ad57f13bdc3729a520912482</t>
  </si>
  <si>
    <t>Entropy change; Perovskite</t>
  </si>
  <si>
    <t>Lee M.-S., Heo C.-M., Kim K.-S., Kang B.-S., Yu S.-C., Kim Y.-S., Kim J.-Y., Lee B.-W.</t>
  </si>
  <si>
    <t>Magnetic entropy change in Ba1.9La0.1FeMoO6 with the sintering temperature</t>
  </si>
  <si>
    <t>10.3938/jkps.57.1897</t>
  </si>
  <si>
    <t>https://www.scopus.com/inward/record.uri?eid=2-s2.0-78650377979&amp;doi=10.3938%2fjkps.57.1897&amp;partnerID=40&amp;md5=1fc7ba3bfe63f6b57e3f8b2763479c69</t>
  </si>
  <si>
    <t>Entropy change; Perovskite; Sintering temperature</t>
  </si>
  <si>
    <t>Pȩkała M., Pȩkała K., Drozd V., Fagnard J.F., Vanderbemden P.</t>
  </si>
  <si>
    <t>Magnetocaloric effect in La0.75Sr0.25MnO3 manganite</t>
  </si>
  <si>
    <t>10.1016/j.jmmm.2010.06.045</t>
  </si>
  <si>
    <t>https://www.scopus.com/inward/record.uri?eid=2-s2.0-77955561451&amp;doi=10.1016%2fj.jmmm.2010.06.045&amp;partnerID=40&amp;md5=0a8f6a2016bd89cb7e3cfb75cea44642</t>
  </si>
  <si>
    <t>Arrott plot; Curie temperature; Magnetic refrigeration; Magnetocaloric effect; Manganite</t>
  </si>
  <si>
    <t>Oumezzine M., Zemni S., Peña O.</t>
  </si>
  <si>
    <t>Room temperature magnetic and magnetocaloric properties of La 0.67Ba0.33Mn0.98Ti0.02O3 perovskite</t>
  </si>
  <si>
    <t>https://www.scopus.com/inward/record.uri?eid=2-s2.0-77957858541&amp;doi=10.1016%2fj.jallcom.2010.08.145&amp;partnerID=40&amp;md5=2d44cc1bdb23b8e08d03bb51d09e8633</t>
  </si>
  <si>
    <t>Chemical synthesis; Magnetic materials; Magnetocaloric effect; Microstructure</t>
  </si>
  <si>
    <t>Dhahri N., Dhahri A., Cherif K., Dhahri J., Belmabrouk H., Dhahri E.</t>
  </si>
  <si>
    <t>Effect of Co substitution on magnetocaloric effect in La 0.67Pb0.33Mn1-xCoxO3 (0.15 ≤ x ≤ 0.3)</t>
  </si>
  <si>
    <t>10.1016/j.jallcom.2010.07.222</t>
  </si>
  <si>
    <t>https://www.scopus.com/inward/record.uri?eid=2-s2.0-77957170689&amp;doi=10.1016%2fj.jallcom.2010.07.222&amp;partnerID=40&amp;md5=fa438db1361c542d2915b6808f788b0c</t>
  </si>
  <si>
    <t>Magnetic entropy change; Magnetic refrigeration; Magnetocaloric effect; Manganites; Relative cooling power</t>
  </si>
  <si>
    <t>Kallel S., Kallel N., Peña O., Oumezzine M.</t>
  </si>
  <si>
    <t>Determination of the spontaneous magnetization by analysis of the magnetic entropy change in La0.40Nd0.30Sr0.30Mn 0.70Cr0.30O3</t>
  </si>
  <si>
    <t>10.1016/j.jallcom.2010.05.091</t>
  </si>
  <si>
    <t>https://www.scopus.com/inward/record.uri?eid=2-s2.0-77955510042&amp;doi=10.1016%2fj.jallcom.2010.05.091&amp;partnerID=40&amp;md5=5afb575b07ef4ea2f2b5093a6d560df1</t>
  </si>
  <si>
    <t>Magnetic entropy; Magnetocaloric effect; Perovskites; Spontaneous magnetization</t>
  </si>
  <si>
    <t>El-Hagary M.</t>
  </si>
  <si>
    <t>Effect of partial substitution of Cr3+ for Fe3+ on magnetism, magnetocaloric effect and transport properties of Ba 2FeMoO6 double perovskites</t>
  </si>
  <si>
    <t>10.1016/j.jallcom.2010.04.172</t>
  </si>
  <si>
    <t>https://www.scopus.com/inward/record.uri?eid=2-s2.0-77955175064&amp;doi=10.1016%2fj.jallcom.2010.04.172&amp;partnerID=40&amp;md5=f7509da1ba03a692974abea25c712815</t>
  </si>
  <si>
    <t>Double perovskite; Magnetic properties; Magnetocaloric effect; Transport properties</t>
  </si>
  <si>
    <t>Toulemonde O., Roussel P., Isnard O., André G., Mentré O.</t>
  </si>
  <si>
    <t>Spin-flop transition and magnetocaloric effect through disconnected magnetic blocks in CoIII/CoIV oxybromides</t>
  </si>
  <si>
    <t>10.1021/cm100571v</t>
  </si>
  <si>
    <t>https://www.scopus.com/inward/record.uri?eid=2-s2.0-77953629795&amp;doi=10.1021%2fcm100571v&amp;partnerID=40&amp;md5=2f2b66abcb2282c87341d90fcaf516f2</t>
  </si>
  <si>
    <t>Zhang Q., Guillou F., Wahl A., Bŕard Y., Hardy V.</t>
  </si>
  <si>
    <t>Coexistence of inverse and normal magnetocaloric effect in A-site ordered NdBaMn2 O6</t>
  </si>
  <si>
    <t>10.1063/1.3453657</t>
  </si>
  <si>
    <t>https://www.scopus.com/inward/record.uri?eid=2-s2.0-77953773496&amp;doi=10.1063%2f1.3453657&amp;partnerID=40&amp;md5=4ea6f26e3f06add6b11181d71c1d65a1</t>
  </si>
  <si>
    <t>Large magnetocaloric effect in Ti-modified La0.70Sr0.30MnO3 perovskite</t>
  </si>
  <si>
    <t>https://www.scopus.com/inward/record.uri?eid=2-s2.0-77949489451&amp;doi=10.1016%2fj.matlet.2010.02.005&amp;partnerID=40&amp;md5=58c950ae84b8db96b07e04e011ae3344</t>
  </si>
  <si>
    <t>Landau theory; Magnetic entropy; Magnetic refrigerant; Magnetocaloric effect; Perovskites</t>
  </si>
  <si>
    <t>Giant magnetic entropy change in colossal magnetoresistance in La0.7 Ca0.3 MnO3 material in low field</t>
  </si>
  <si>
    <t>10.1063/1.3359808</t>
  </si>
  <si>
    <t>https://www.scopus.com/inward/record.uri?eid=2-s2.0-77951691086&amp;doi=10.1063%2f1.3359808&amp;partnerID=40&amp;md5=e68b6d9bc5cbbb127b757a22de4aca7e</t>
  </si>
  <si>
    <t>Ekber Irmak A., Coskun A., Tasarkuyu E., Akturk S., Unlu G., Samancioglu Y., Sarikurkcu C., Kaynar B.M., Yucel A.</t>
  </si>
  <si>
    <t>The influence of the sintering temperature on the structural and the magnetic properties of doped manganites: La0.95Ag0.05MnO3 and La0.75Ag0.25MnO3</t>
  </si>
  <si>
    <t>10.1016/j.jmmm.2009.11.029</t>
  </si>
  <si>
    <t>https://www.scopus.com/inward/record.uri?eid=2-s2.0-75149192222&amp;doi=10.1016%2fj.jmmm.2009.11.029&amp;partnerID=40&amp;md5=0ce2fb080bca8f85450098941e4f5dcd</t>
  </si>
  <si>
    <t>Ag doping; Curie temperature; Magnetic entropy; Magnetocaloric effect; Perovskite manganite; Sintering temperature</t>
  </si>
  <si>
    <t>Kallel S., Kallel N., Hagaza A., Peña O., Oumezzine M.</t>
  </si>
  <si>
    <t>Large magnetic entropy change above 300 K in (La0.56Ce0.14)Sr0.3MnO3 perovskite</t>
  </si>
  <si>
    <t>10.1016/j.jallcom.2009.11.107</t>
  </si>
  <si>
    <t>https://www.scopus.com/inward/record.uri?eid=2-s2.0-76549137087&amp;doi=10.1016%2fj.jallcom.2009.11.107&amp;partnerID=40&amp;md5=3e902517fea7a9e45782ce857b825633</t>
  </si>
  <si>
    <t>Magnetic entropy; Magnetic refrigerant; Magnetocaloric effect; Perovskites</t>
  </si>
  <si>
    <t>Dhahri A., Dhahri J., Dhahri E.</t>
  </si>
  <si>
    <t>Effect of potassium doping on physical properties of perovskites La0.8Cd0.2-xKxMnO3</t>
  </si>
  <si>
    <t>https://www.scopus.com/inward/record.uri?eid=2-s2.0-70649092074&amp;doi=10.1016%2fj.jallcom.2009.09.063&amp;partnerID=40&amp;md5=939b51774d1a8c4440c7c70cb654f222</t>
  </si>
  <si>
    <t>Ceramic perovskites; Magnetic entropy; Magnetic properties; Manganites</t>
  </si>
  <si>
    <t>Fan J., Hong B., Lu D., Shi Y., Ling L., Zhang L., Tong W., Pi L., Zhang Y.</t>
  </si>
  <si>
    <t>Magnetocaloric effect of half-doped manganite Nd0.5Ca 0.25Sr0.25MnO3</t>
  </si>
  <si>
    <t>10.1016/j.physb.2010.04.030</t>
  </si>
  <si>
    <t>https://www.scopus.com/inward/record.uri?eid=2-s2.0-77954313203&amp;doi=10.1016%2fj.physb.2010.04.030&amp;partnerID=40&amp;md5=6edac10b699938c6968aae468b9fae37</t>
  </si>
  <si>
    <t>Entropy; Magnetocaloric effect; Perovskite manganites</t>
  </si>
  <si>
    <t>Han L., Chen C.</t>
  </si>
  <si>
    <t>Magnetocaloric and colossal magnetoresistance effect in layered perovskite La1.4Sr1.6Mn2O7</t>
  </si>
  <si>
    <t>10.1016/S1005-0302(10)60039-4</t>
  </si>
  <si>
    <t>https://www.scopus.com/inward/record.uri?eid=2-s2.0-77952000685&amp;doi=10.1016%2fS1005-0302%2810%2960039-4&amp;partnerID=40&amp;md5=9046878a7571bc0673d9f48e2098407d</t>
  </si>
  <si>
    <t>Colossal magnetoresistance; Layered perovskite; Magnetocaloric effect</t>
  </si>
  <si>
    <t>Dhahri J., Dhahri A., Dhahri E.</t>
  </si>
  <si>
    <t>Structural, magnetic and magnetocaloric properties of La0.7-xEuxBa0.3MnO3 perovskites</t>
  </si>
  <si>
    <t>10.1016/j.jmmm.2009.08.014</t>
  </si>
  <si>
    <t>https://www.scopus.com/inward/record.uri?eid=2-s2.0-70349245180&amp;doi=10.1016%2fj.jmmm.2009.08.014&amp;partnerID=40&amp;md5=b5cdff0848fbe992ea0953a3789e6553</t>
  </si>
  <si>
    <t>Entropy change; Magnetic refrigerant material; Oxide material; Sol-gel method Magnetocaloric effect</t>
  </si>
  <si>
    <t>Koubaa M., Cheikhrouhou Koubaa W., Cheikhrouhou A.</t>
  </si>
  <si>
    <t>Magnetic and Magnetocaloric Properties of Monovalent Substituted La0.65M0.3M ′ 0.05MnO3 (M=Ba, Ca and M ′ =Na, Ag, K) Perovskite Manganites</t>
  </si>
  <si>
    <t>10.1016/j.phpro.2009.11.055</t>
  </si>
  <si>
    <t>https://www.scopus.com/inward/record.uri?eid=2-s2.0-73449101847&amp;doi=10.1016%2fj.phpro.2009.11.055&amp;partnerID=40&amp;md5=b85c2a03e797d1b848d02dc20804f251</t>
  </si>
  <si>
    <t>Magnetic entropy change; Magnetic properties; Magnetocaloric effect; Manganese oxides</t>
  </si>
  <si>
    <t>Cheikh-Rouhou Koubaa W., Koubaa M., Cheikhrouhou A.</t>
  </si>
  <si>
    <t>Effect of Monovalent Doping on the Structural, Magnetic and Magnetocaloric Properties in La0.7M0.2M ′ 0.1MnO3 Manganese Oxides (M=Sr, Ba and M ′ =Na, Ag, K)</t>
  </si>
  <si>
    <t>10.1016/j.phpro.2009.11.054</t>
  </si>
  <si>
    <t>https://www.scopus.com/inward/record.uri?eid=2-s2.0-73449097143&amp;doi=10.1016%2fj.phpro.2009.11.054&amp;partnerID=40&amp;md5=5a661b85748b474918408ba6f57185c6</t>
  </si>
  <si>
    <t>Curie temperature; Ferromagnetism; Magnetocaloric effect; Manganites</t>
  </si>
  <si>
    <t>Mehri A., Cheikh-Rouhou Koubaa W., Koubaa M., Cheikh-Rouhou A.</t>
  </si>
  <si>
    <t>Effect of sodium substitution on the structural, magnetic and magnetocaloric properties of La0.5Ca0.5MnO3 perovskite manganites</t>
  </si>
  <si>
    <t>10.1016/j.phpro.2009.11.052</t>
  </si>
  <si>
    <t>https://www.scopus.com/inward/record.uri?eid=2-s2.0-73449091524&amp;doi=10.1016%2fj.phpro.2009.11.052&amp;partnerID=40&amp;md5=9480adc49c94e81e2bc45ec4c16b82f8</t>
  </si>
  <si>
    <t>Charge ordering; Magnetic properties; Magnetocaloric effect; Manganese oxides</t>
  </si>
  <si>
    <t>Zhao J., Li L., Wang G.</t>
  </si>
  <si>
    <t>Magnetocaloric properties in (La0.57Dy0.1)Sr0.33MnO3 Poly-crystalline nanoparticles</t>
  </si>
  <si>
    <t>https://www.scopus.com/inward/record.uri?eid=2-s2.0-70749156336&amp;partnerID=40&amp;md5=d3ebf891838e05b43b11c43993b11800</t>
  </si>
  <si>
    <t>Chemical synthesis; Magnetocaloric effect; Nanostructure; Perovskite oxide</t>
  </si>
  <si>
    <t>Zhao J., Wang G.</t>
  </si>
  <si>
    <t>Magnetocaloric properties of (La0.67-xGdx)Sr0.33MnO3 polycrystalline nanoparticles</t>
  </si>
  <si>
    <t>10.1016/j.jmmm.2009.03.046</t>
  </si>
  <si>
    <t>https://www.scopus.com/inward/record.uri?eid=2-s2.0-67650118110&amp;doi=10.1016%2fj.jmmm.2009.03.046&amp;partnerID=40&amp;md5=9d59207a9199c41970a450677dc3d192</t>
  </si>
  <si>
    <t>Curie temperature; Magnetocaloric effect; Nanoparticle</t>
  </si>
  <si>
    <t>Fan J., Ling L., Hong B., Pi L., Zhang Y.</t>
  </si>
  <si>
    <t>Magnetocaloric effect in perovskite manganite Nd0.6 La0.1 Sr0.3 MnO3</t>
  </si>
  <si>
    <t>10.1016/j.jmmm.2009.04.027</t>
  </si>
  <si>
    <t>https://www.scopus.com/inward/record.uri?eid=2-s2.0-66149164323&amp;doi=10.1016%2fj.jmmm.2009.04.027&amp;partnerID=40&amp;md5=2ec77b7ff9de3a1e36d62fbe50e5eb66</t>
  </si>
  <si>
    <t>Entropy; Magnetocaloric effect; Perovskite manganite</t>
  </si>
  <si>
    <t>Low temperature synthesis and magnetocaloric effect of nano-crystalline (La0.57Ce0.1) Sr033MnO3</t>
  </si>
  <si>
    <t>https://www.scopus.com/inward/record.uri?eid=2-s2.0-69349094082&amp;partnerID=40&amp;md5=3a6e529c096ae97dfb965c912f3f11db</t>
  </si>
  <si>
    <t>(La0.57Ce0.1) Sr0.33MnO3 powder; Curie temperature; Polymeric precursor; Rare earths</t>
  </si>
  <si>
    <t>Li H.-B., Feng M., Li N., Liu M., Pan B.-C.</t>
  </si>
  <si>
    <t>Magnetocalorie effect of La0.65Sr0.35-xNaxMnO3</t>
  </si>
  <si>
    <t>https://www.scopus.com/inward/record.uri?eid=2-s2.0-67651053172&amp;partnerID=40&amp;md5=662c31144f531b861357922670c34ef9</t>
  </si>
  <si>
    <t>Composite material; Curie temperature; Magnetic entropy change; Magnetocaloric effect; Manganites</t>
  </si>
  <si>
    <t>Koubaa M., Koubaa W.C.-R., Cheikhrouhou A.</t>
  </si>
  <si>
    <t>Magnetocaloric effect and magnetic properties of La0.75Ba0.1M0.15MnO3 (M = Na, Ag and K) perovskite manganites</t>
  </si>
  <si>
    <t>10.1016/j.jallcom.2009.01.030</t>
  </si>
  <si>
    <t>https://www.scopus.com/inward/record.uri?eid=2-s2.0-67349113444&amp;doi=10.1016%2fj.jallcom.2009.01.030&amp;partnerID=40&amp;md5=93822130ba050e2327c2e656d1f0779d</t>
  </si>
  <si>
    <t>Jian W.</t>
  </si>
  <si>
    <t>Magnetocaloric effects near room-temperature of Ag-doped La0.833K0.167MnO3 composites</t>
  </si>
  <si>
    <t>10.1016/j.jallcom.2008.09.118</t>
  </si>
  <si>
    <t>https://www.scopus.com/inward/record.uri?eid=2-s2.0-64549138451&amp;doi=10.1016%2fj.jallcom.2008.09.118&amp;partnerID=40&amp;md5=c28a558c43da7236687002f28b11ebf2</t>
  </si>
  <si>
    <t>Entropy; Magnetocaloric materials; Perovskite</t>
  </si>
  <si>
    <t>Luo X., Sun Y.P., Wang B., Zhu X.B., Song W.H., Yang Z.R., Dai J.M.</t>
  </si>
  <si>
    <t>The magnetic entropy change in the double perovskite La2NiMnO6 with strong spin-phonon coupling</t>
  </si>
  <si>
    <t>10.1016/j.ssc.2009.02.020</t>
  </si>
  <si>
    <t>https://www.scopus.com/inward/record.uri?eid=2-s2.0-64049092455&amp;doi=10.1016%2fj.ssc.2009.02.020&amp;partnerID=40&amp;md5=cdbe37078c6e3044bf693dd6d7a3abe8</t>
  </si>
  <si>
    <t>A. Double perovskite; D. Critical behavior</t>
  </si>
  <si>
    <t>Ji Q., Lv B., Wang P.F., Cai H.L., Wu X.S., Liu G.H., Luo G.S.</t>
  </si>
  <si>
    <t>Effects of A -site cation disorder on structure and magnetocaloric properties in y and Sr codoped La2/3Ca1/3 MnO3 compounds</t>
  </si>
  <si>
    <t>10.1063/1.3059602</t>
  </si>
  <si>
    <t>https://www.scopus.com/inward/record.uri?eid=2-s2.0-65249124748&amp;doi=10.1063%2f1.3059602&amp;partnerID=40&amp;md5=7363e2ff79571e932ae6d89e624be6f1</t>
  </si>
  <si>
    <t>Mahato R.N., Bharathi K.K., Sethupathi K., Sankaranarayanan V., Nirmala R., Nigam A.K., Lamsal J.</t>
  </si>
  <si>
    <t>Magnetic, transport, and magnetocaloric properties of double perovskite oxide LaCaMnCo O6</t>
  </si>
  <si>
    <t>10.1063/1.3059592</t>
  </si>
  <si>
    <t>https://www.scopus.com/inward/record.uri?eid=2-s2.0-65249088921&amp;doi=10.1063%2f1.3059592&amp;partnerID=40&amp;md5=72a09153ad157b1879cfd87d920ab77f</t>
  </si>
  <si>
    <t>Mukadam M.D., Yusuf S.M.</t>
  </si>
  <si>
    <t>Magnetocaloric effect in the La0.67Ca0.33Mn 0.9Fe0.1O3 perovskite over a broad temperature range</t>
  </si>
  <si>
    <t>10.1063/1.3098260</t>
  </si>
  <si>
    <t>https://www.scopus.com/inward/record.uri?eid=2-s2.0-63749097879&amp;doi=10.1063%2f1.3098260&amp;partnerID=40&amp;md5=3f677c48b03fa6ecb98b1ce4d2a6808a</t>
  </si>
  <si>
    <t>Gutiérrez M.P., Olivares J.H., Betancourt I., Morales F.</t>
  </si>
  <si>
    <t>Structural and magnetic properties of La 0.72(Ca 1-xSr x) o.28 MnO 3 (X = 0 to 1) manganites</t>
  </si>
  <si>
    <t>10.1557/jmr.2009.0182</t>
  </si>
  <si>
    <t>https://www.scopus.com/inward/record.uri?eid=2-s2.0-84868932134&amp;doi=10.1557%2fjmr.2009.0182&amp;partnerID=40&amp;md5=ce7a4589f7ed2852b11a7771d2d33a5e</t>
  </si>
  <si>
    <t>Kallel N., Kallel S., Hagaza A., Oumezzine M.</t>
  </si>
  <si>
    <t>Magnetocaloric properties in the Cr-doped La0.7Sr0.3MnO3 manganites</t>
  </si>
  <si>
    <t>https://www.scopus.com/inward/record.uri?eid=2-s2.0-59649128641&amp;doi=10.1016%2fj.physb.2008.10.049&amp;partnerID=40&amp;md5=b803d7ddedd8ba03eff05027c5dd58dc</t>
  </si>
  <si>
    <t>Magnetic materials; Magnetic refrigeration; Magnetocaloric effect; Perovskites</t>
  </si>
  <si>
    <t>Koubaa W.C.-R., Koubaa M., Cheikhrouhou A.</t>
  </si>
  <si>
    <t>Effect of potassium doping on the structural, magnetic and magnetocaloric properties of La0.7Sr0.3-xKxMnO3 perovskite manganites</t>
  </si>
  <si>
    <t>10.1016/j.jallcom.2008.03.033</t>
  </si>
  <si>
    <t>https://www.scopus.com/inward/record.uri?eid=2-s2.0-59249108952&amp;doi=10.1016%2fj.jallcom.2008.03.033&amp;partnerID=40&amp;md5=bce0ef40f0b23791022b4156f7fb360d</t>
  </si>
  <si>
    <t>Zemni S., Baazaoui M., Dhahri Ja., Vincent H., Oumezzine M.</t>
  </si>
  <si>
    <t>Above room temperature magnetocaloric effect in perovskite Pr0.6Sr0.4MnO3</t>
  </si>
  <si>
    <t>10.1016/j.matlet.2008.11.019</t>
  </si>
  <si>
    <t>https://www.scopus.com/inward/record.uri?eid=2-s2.0-57649245636&amp;doi=10.1016%2fj.matlet.2008.11.019&amp;partnerID=40&amp;md5=7e35086485fe3f0f89e5c2d21a76b6ee</t>
  </si>
  <si>
    <t>Magnetocaloric effect; Manganites; RE peroveskites</t>
  </si>
  <si>
    <t>Koubaa M., Cheikhrouhou-Koubaa W., Cheikhrouhou A.</t>
  </si>
  <si>
    <t>Effect of K doping on the physical properties of La0.65Ca0.35-xKxMnO3 (0≤x≤0.2) perovskite manganites</t>
  </si>
  <si>
    <t>10.1016/j.jpcs.2008.10.028</t>
  </si>
  <si>
    <t>https://www.scopus.com/inward/record.uri?eid=2-s2.0-59049100346&amp;doi=10.1016%2fj.jpcs.2008.10.028&amp;partnerID=40&amp;md5=ae4fb184c79d0040cace2fd65c8033c9</t>
  </si>
  <si>
    <t>A. Magnetic materials; A. Oxides; C. X-ray diffraction; D. Magnetic properties; D. Thermodynamic properties</t>
  </si>
  <si>
    <t>El-Hagary M., Shoker Y.A., Emam-Ismail M., Moustafa A.M., Abd El-Aal A., Ramadan A.A.</t>
  </si>
  <si>
    <t>Magnetocaloric effect in manganite perovskites La0.77Sr0.23Mn1-xCuxO3(0.1≤x≤0.3)</t>
  </si>
  <si>
    <t>10.1016/j.ssc.2008.11.023</t>
  </si>
  <si>
    <t>https://www.scopus.com/inward/record.uri?eid=2-s2.0-58049110895&amp;doi=10.1016%2fj.ssc.2008.11.023&amp;partnerID=40&amp;md5=619bf7e5248360d214936da05910d29a</t>
  </si>
  <si>
    <t>A. Cu doped manganites; D. Magnetic entropy change; D. Magnetic refrigerant; D. Magnetocaloric effect</t>
  </si>
  <si>
    <t>Dhahri J., Dhahri A., Oumezzine M., Dhahri E., Said M., Vincent H.</t>
  </si>
  <si>
    <t>Magnetocaloric properties of Cd-substituted perovskite-type manganese oxides</t>
  </si>
  <si>
    <t>10.1016/j.jallcom.2007.12.001</t>
  </si>
  <si>
    <t>https://www.scopus.com/inward/record.uri?eid=2-s2.0-56949098066&amp;doi=10.1016%2fj.jallcom.2007.12.001&amp;partnerID=40&amp;md5=083ed17bf9ba59f7b920a35c28d554a1</t>
  </si>
  <si>
    <t>Magnetic entropy change; Magnetocaloric effect; Oxide materials</t>
  </si>
  <si>
    <t>Zhang J.-q., Li N., Feng M., Pan B.-c., Li H.-b.</t>
  </si>
  <si>
    <t>Magnetic and magnetocaloric properties of La0.65-xEuxCa0.35MnO3</t>
  </si>
  <si>
    <t>10.1016/j.jallcom.2007.12.045</t>
  </si>
  <si>
    <t>https://www.scopus.com/inward/record.uri?eid=2-s2.0-56849098155&amp;doi=10.1016%2fj.jallcom.2007.12.045&amp;partnerID=40&amp;md5=b17d5c1258c769a9e1204202773e515f</t>
  </si>
  <si>
    <t>Curie temperature; Magnetic entropy change; Magnetocaloric effect; Sol-gel method</t>
  </si>
  <si>
    <t>Sakai H., Taguchi Y., Tokura Y.</t>
  </si>
  <si>
    <t>Impact of bicritical fluctuation on magnetocaloric phenomena in perovskite manganites</t>
  </si>
  <si>
    <t>10.1143/JPSJ.78.113708</t>
  </si>
  <si>
    <t>https://www.scopus.com/inward/record.uri?eid=2-s2.0-84979021751&amp;doi=10.1143%2fJPSJ.78.113708&amp;partnerID=40&amp;md5=6fccaf6f5b448d5d106b7145cdd41890</t>
  </si>
  <si>
    <t>Critical fluctuation; Magnetocaloric effect; Manganites; Phase competition</t>
  </si>
  <si>
    <t>Zhao X., Chen W., Li A.-J., Ma L.-M., Zong Y.</t>
  </si>
  <si>
    <t>Structural, magnetic and magnetocaloric properties of la-deficient la 0.77-xSrxCa0.2MnO3 perovskites</t>
  </si>
  <si>
    <t>10.1088/0256-307X/26/8/087401</t>
  </si>
  <si>
    <t>https://www.scopus.com/inward/record.uri?eid=2-s2.0-68949217857&amp;doi=10.1088%2f0256-307X%2f26%2f8%2f087401&amp;partnerID=40&amp;md5=d868809c9f51dd79e3010a5acfefbfdc</t>
  </si>
  <si>
    <t>Magnetic and magnetocaloric properties of monovalent substituted La 0.65Ca0.3M0.05MnO3 (M=Na, Ag, K) perovskite manganites</t>
  </si>
  <si>
    <t>10.1088/1742-6596/153/1/012046</t>
  </si>
  <si>
    <t>https://www.scopus.com/inward/record.uri?eid=2-s2.0-65849531267&amp;doi=10.1088%2f1742-6596%2f153%2f1%2f012046&amp;partnerID=40&amp;md5=2e5aad921862089d075155baaebd097b</t>
  </si>
  <si>
    <t>Juan Z., Gui W.</t>
  </si>
  <si>
    <t>Magnetocaloric effect in (La0.47Gd0.2)Sr0.33MnO3 polycrystalline nanoparticles</t>
  </si>
  <si>
    <t>10.1016/j.jmmm.2008.07.038</t>
  </si>
  <si>
    <t>https://www.scopus.com/inward/record.uri?eid=2-s2.0-54149117993&amp;doi=10.1016%2fj.jmmm.2008.07.038&amp;partnerID=40&amp;md5=c9f9d895c0c5ad0bdcfd594126e14910</t>
  </si>
  <si>
    <t>Amaral J.S., Tavares P.B., Reis M.S., Araújo J.P., Mendonça T.M., Amaral V.S., Vieira J.M.</t>
  </si>
  <si>
    <t>The effect of chemical distribution on the magnetocaloric effect: A case study in second-order phase transition manganites</t>
  </si>
  <si>
    <t>10.1016/j.jnoncrysol.2008.05.078</t>
  </si>
  <si>
    <t>https://www.scopus.com/inward/record.uri?eid=2-s2.0-55349115026&amp;doi=10.1016%2fj.jnoncrysol.2008.05.078&amp;partnerID=40&amp;md5=2e860de9973e12b1c2d35bd2a281a34d</t>
  </si>
  <si>
    <t>Magnetic properties; Modeling and simulation; Sintering; Thermodynamics</t>
  </si>
  <si>
    <t>Sarkar P., Mandal P., Choudhury P.</t>
  </si>
  <si>
    <t>Large magnetocaloric effect in Sm0.52 Sr0.48 Mn O3 in low magnetic field</t>
  </si>
  <si>
    <t>10.1063/1.2919732</t>
  </si>
  <si>
    <t>https://www.scopus.com/inward/record.uri?eid=2-s2.0-43349103216&amp;doi=10.1063%2f1.2919732&amp;partnerID=40&amp;md5=2dc4edc2059399532330b68b7166ec9c</t>
  </si>
  <si>
    <t>Zhang X.-Y., Chen Y., Li Z.-Y.</t>
  </si>
  <si>
    <t>Studies of magnetic entropy change and phase transitions in Sr Ru1-x Mnx O3 perovskite</t>
  </si>
  <si>
    <t>10.1063/1.2829241</t>
  </si>
  <si>
    <t>https://www.scopus.com/inward/record.uri?eid=2-s2.0-42149170521&amp;doi=10.1063%2f1.2829241&amp;partnerID=40&amp;md5=110875535c7c0299d06532066a6c200b</t>
  </si>
  <si>
    <t>Das S., Dey T.K.</t>
  </si>
  <si>
    <t>Above room temperature magnetocaloric properties of La0.7Ba0.3-zNazMnO3 compounds</t>
  </si>
  <si>
    <t>10.1016/j.matchemphys.2007.09.020</t>
  </si>
  <si>
    <t>https://www.scopus.com/inward/record.uri?eid=2-s2.0-38949148228&amp;doi=10.1016%2fj.matchemphys.2007.09.020&amp;partnerID=40&amp;md5=81566aa213f1d32d13e02756ff44ecb0</t>
  </si>
  <si>
    <t>Chemical synthesis; Magneic materials; Magnetic properties; Magnetometer</t>
  </si>
  <si>
    <t>Gutiérrez J., Fernández J.R., Barandiarán J.M., Orúe I., Righi L.</t>
  </si>
  <si>
    <t>Magnetocaloric effect in (La0.55Bi0.15)Ca0.3MnO3 perovskites</t>
  </si>
  <si>
    <t>10.1016/j.sna.2007.07.025</t>
  </si>
  <si>
    <t>https://www.scopus.com/inward/record.uri?eid=2-s2.0-39749083268&amp;doi=10.1016%2fj.sna.2007.07.025&amp;partnerID=40&amp;md5=7f02e42fa0227382d850df28ea282791</t>
  </si>
  <si>
    <t>Anti-ferromagnetic interactions; Calorimetry; Isothermal magnetization; Magnetocaloric effect; Manganites</t>
  </si>
  <si>
    <t>Structural, magnetotransport, and magnetocaloric properties of La0.7Sr0.3-xAgxMnO3 perovskite manganites</t>
  </si>
  <si>
    <t>10.1016/j.jallcom.2006.11.185</t>
  </si>
  <si>
    <t>https://www.scopus.com/inward/record.uri?eid=2-s2.0-40149088437&amp;doi=10.1016%2fj.jallcom.2006.11.185&amp;partnerID=40&amp;md5=4d187f39c0e6e3960d911670ee41a4ea</t>
  </si>
  <si>
    <t>Curie temperature; Ferromagnetism; Magnetoresistance; Magnetotransport; Manganites</t>
  </si>
  <si>
    <t>Wei H., Cai Y., Huo G., Zhang X., Zang M.</t>
  </si>
  <si>
    <t>Synthesis and characterization of polycrystalline La0.6K 0.4MnO3</t>
  </si>
  <si>
    <t>https://www.scopus.com/inward/record.uri?eid=2-s2.0-42149141943&amp;partnerID=40&amp;md5=89d4e1d542053a5bd63eec6cb837d16a</t>
  </si>
  <si>
    <t>Magnetic property; Magnetocaloric and electrical transport properties; Structure; Synthesis</t>
  </si>
  <si>
    <t>Li H.-b., Feng M., Li N., Zhang X.-f., Zheng W.-t.</t>
  </si>
  <si>
    <t>Magnetocaloric properties in the Eu-doped La0.65Sr0.35MnO3 systems</t>
  </si>
  <si>
    <t>10.1016/j.matchemphys.2007.08.002</t>
  </si>
  <si>
    <t>https://www.scopus.com/inward/record.uri?eid=2-s2.0-36849064192&amp;doi=10.1016%2fj.matchemphys.2007.08.002&amp;partnerID=40&amp;md5=37583462e3f5b0355a295c10fab01f29</t>
  </si>
  <si>
    <t>Magnetic materials; Magnetic refrigeration; Magnetocaloric effect; Sol-gel method</t>
  </si>
  <si>
    <t>Kammoun I., Cheikhrouhou-Koubaa W., Boujelben W., Cheikhrouhou A.</t>
  </si>
  <si>
    <t>Structural and magnetic properties of Bi doped in the A site of (Pr 1 - XBix)0.6Sr0.4MnO3 (0 ≤ x ≤ 0.4) perovskite manganites</t>
  </si>
  <si>
    <t>10.1007/s10853-007-2194-5</t>
  </si>
  <si>
    <t>https://www.scopus.com/inward/record.uri?eid=2-s2.0-38349071643&amp;doi=10.1007%2fs10853-007-2194-5&amp;partnerID=40&amp;md5=c5a39845fb3ad8f0a1835cafeef2763e</t>
  </si>
  <si>
    <t>Dhahri E., Bejar M., Othmani S., Tozri A., Hlil E.K.</t>
  </si>
  <si>
    <t>Magnetic refrigeration: Application to the electron doped manganites</t>
  </si>
  <si>
    <t>10.1007/978-1-4020-8796-7_4</t>
  </si>
  <si>
    <t>https://www.scopus.com/inward/record.uri?eid=2-s2.0-77952903005&amp;doi=10.1007%2f978-1-4020-8796-7_4&amp;partnerID=40&amp;md5=0657f610c19d917f1c6462347ed0f368</t>
  </si>
  <si>
    <t>Double-exchange; Electron-doped manganites; Magnetic refrigeration; Magnetocaloric effect; Perovskite</t>
  </si>
  <si>
    <t>Dhahri J., Dhahri A., Oumezzine M., Dhahri E.</t>
  </si>
  <si>
    <t>Effect of Sn-doping on the structural, magnetic and magnetocaloric properties of la0.67Ba0.33Mn1-xSn xO3 compounds</t>
  </si>
  <si>
    <t>10.1016/j.jmmm.2008.05.030</t>
  </si>
  <si>
    <t>https://www.scopus.com/inward/record.uri?eid=2-s2.0-54249084472&amp;doi=10.1016%2fj.jmmm.2008.05.030&amp;partnerID=40&amp;md5=f5c1075648519d94894c787730a71d0a</t>
  </si>
  <si>
    <t>Entropy change; Magnetic oxide; Magnetic refrigerant material; Magnetocaloric effect</t>
  </si>
  <si>
    <t>Zhong W., Tang N.J., Au C.T., Du Y.W.</t>
  </si>
  <si>
    <t>Bulrush-like double perovskite: Synthesis, tunneling magnetoresistance, and magnetocaloric effects</t>
  </si>
  <si>
    <t>10.1166/jnn.2008.013</t>
  </si>
  <si>
    <t>https://www.scopus.com/inward/record.uri?eid=2-s2.0-49049110497&amp;doi=10.1166%2fjnn.2008.013&amp;partnerID=40&amp;md5=5f3d0c1165ec8b2fbd0df330eddad3f9</t>
  </si>
  <si>
    <t>Double perovskite; Magnetocaloric effects; Structures; Synthesis; Tunneling magnetoresistance</t>
  </si>
  <si>
    <t>Chau N., Hanh D.T., Tinh B.C., Luong N.H., Tho N.D., Hai N.H.</t>
  </si>
  <si>
    <t>Large magnetocaloric effect above 300 K and magnetoresistance in (La 0.5Pr0.5)1-xPbxMnO3 perovskites</t>
  </si>
  <si>
    <t>10.3938/jkps.52.1431</t>
  </si>
  <si>
    <t>https://www.scopus.com/inward/record.uri?eid=2-s2.0-44649100732&amp;doi=10.3938%2fjkps.52.1431&amp;partnerID=40&amp;md5=dfcc9cc32cc61bec2cc64788636343d4</t>
  </si>
  <si>
    <t>Magnetic oxides; Magnetocaloric effect; Perovskite structure; Spin-glass behavior</t>
  </si>
  <si>
    <t>Luo G.-S., Li X.-Y., Zhou Z.-Y., Liu G.-H., Xiong W.-H., Wu X.-S.</t>
  </si>
  <si>
    <t>Magnetocaloric effect on (La(1-x-y)Yy)2/3 Ca1/3MnO3 manganese oxides system with rare-earth vacancies</t>
  </si>
  <si>
    <t>https://www.scopus.com/inward/record.uri?eid=2-s2.0-38649130192&amp;partnerID=40&amp;md5=11cc4ffeb57d08568658078ef6438506</t>
  </si>
  <si>
    <t>(La(1-x-y)Yy)2/3 Ca1/3MnO3 compounds; Magnetic entropy change; Magnetocaloric effect; Solid-state reaction; Vacancy doping</t>
  </si>
  <si>
    <t>Fujita A., Fujieda S., Nishino Y., Tsuchiya K., Fukuda T., Takenaka K., Kainuma R., Fukamichi K.</t>
  </si>
  <si>
    <t>Research and development of 3d multinary functional materials for substitution of rare and toxic elements</t>
  </si>
  <si>
    <t>10.2320/jinstmet.71.876</t>
  </si>
  <si>
    <t>https://www.scopus.com/inward/record.uri?eid=2-s2.0-36549028794&amp;doi=10.2320%2fjinstmet.71.876&amp;partnerID=40&amp;md5=b82b28bc1b52f77d3c7ff134bb5f7921</t>
  </si>
  <si>
    <t>Anti-Perovskite compound; Functional material; Heusler alloy; Magnetic refrigerant; Magnetic shape memory alloy; Magnetocaloric effect; Negative thermal expansion; Seebeck coefficient; Substitution</t>
  </si>
  <si>
    <t>Bejar M., Dhahri R., Dhahri E., Balli M., Hlil E.K.</t>
  </si>
  <si>
    <t>Large magnetic entropy change at room temperature in La0.7Ca0.3-xKxMnO3</t>
  </si>
  <si>
    <t>10.1016/j.jallcom.2006.10.170</t>
  </si>
  <si>
    <t>https://www.scopus.com/inward/record.uri?eid=2-s2.0-34250877524&amp;doi=10.1016%2fj.jallcom.2006.10.170&amp;partnerID=40&amp;md5=b4fec700410ee795536846c0d60887ff</t>
  </si>
  <si>
    <t>Entropy; Magnetocaloric; Oxide materials</t>
  </si>
  <si>
    <t>Bejar M., Dhahri E., Hlil E.K., Heniti S.</t>
  </si>
  <si>
    <t>Influence of A-site cation size-disorder on structural, magnetic and magnetocaloric properties of La0.7Ca0.3-xKxMnO3 compounds</t>
  </si>
  <si>
    <t>10.1016/j.jallcom.2006.09.059</t>
  </si>
  <si>
    <t>https://www.scopus.com/inward/record.uri?eid=2-s2.0-34249685985&amp;doi=10.1016%2fj.jallcom.2006.09.059&amp;partnerID=40&amp;md5=4d9e468768af9c62c5a2b34c07013ca2</t>
  </si>
  <si>
    <t>Double-exchange; Local distortion; Magnetic measurements; Magnetocaloric effect; Manganites; Orthorhombic distortion; Perovskites; Size-disorder</t>
  </si>
  <si>
    <t>Magnetic entropy change in polycrystalline La1-xKxMnO3 perovskites</t>
  </si>
  <si>
    <t>10.1016/j.jallcom.2006.09.051</t>
  </si>
  <si>
    <t>https://www.scopus.com/inward/record.uri?eid=2-s2.0-34249658375&amp;doi=10.1016%2fj.jallcom.2006.09.051&amp;partnerID=40&amp;md5=2aeda0670cf3409a131e7e6045fd1b08</t>
  </si>
  <si>
    <t>K doped lanthanum manganites; Magnetic entropy change; Magnetic refrigerant; Magnetocaloric effect; Relative cooling power</t>
  </si>
  <si>
    <t>Cherif K., Zemni S., Dhahri J., Oumezzine M., Said M., Vincent H.</t>
  </si>
  <si>
    <t>Magnetocaloric effect in layered perovskite manganese oxide La1.4(Sr1-xBax)1.6Mn2O7 (0 ≤ x ≤ 0.6) bulk materials</t>
  </si>
  <si>
    <t>10.1016/j.jallcom.2006.06.007</t>
  </si>
  <si>
    <t>https://www.scopus.com/inward/record.uri?eid=2-s2.0-33847344799&amp;doi=10.1016%2fj.jallcom.2006.06.007&amp;partnerID=40&amp;md5=8dbd7c87c5a1edbaeaf14413d842c933</t>
  </si>
  <si>
    <t>Magnetocaloric effect; Perovskite; Ruddlesden-Popper compounds</t>
  </si>
  <si>
    <t>Schmidt B., Shannon N., Thalmeier P.</t>
  </si>
  <si>
    <t>The frustrated J1-J2 model in high magnetic fields</t>
  </si>
  <si>
    <t>10.1088/0953-8984/19/14/145211</t>
  </si>
  <si>
    <t>https://www.scopus.com/inward/record.uri?eid=2-s2.0-33947697240&amp;doi=10.1088%2f0953-8984%2f19%2f14%2f145211&amp;partnerID=40&amp;md5=a8f338854b105a74b4d5170140142ea4</t>
  </si>
  <si>
    <t>Deng J.Q., Zhuang Y.H., Li J.Q., Huang J.L.</t>
  </si>
  <si>
    <t>Magnetic properties of Tb12Co7</t>
  </si>
  <si>
    <t>10.1016/j.physb.2006.10.026</t>
  </si>
  <si>
    <t>https://www.scopus.com/inward/record.uri?eid=2-s2.0-33847150151&amp;doi=10.1016%2fj.physb.2006.10.026&amp;partnerID=40&amp;md5=fafa7c11326202a7ee780588a53d0e5c</t>
  </si>
  <si>
    <t>Magnetic properties; Magnetocaloric effect; Rare-earth compound; Tb12Co7</t>
  </si>
  <si>
    <t>Zhao B.C., Sun Y.P., Zhu X.B., Song W.H.</t>
  </si>
  <si>
    <t>Magnetic and magnetocaloric properties of Cu-substituted La1-x Pbx MnO3 (x∼0.14) single crystals</t>
  </si>
  <si>
    <t>10.1063/1.2561344</t>
  </si>
  <si>
    <t>https://www.scopus.com/inward/record.uri?eid=2-s2.0-33947414501&amp;doi=10.1063%2f1.2561344&amp;partnerID=40&amp;md5=3f6851d2ac0faacb12c99aec4f7c56d9</t>
  </si>
  <si>
    <t>Gutiérrez J., Rodríguez Fernández J., Barandiarán J.M., Orúe I., Righi L.</t>
  </si>
  <si>
    <t>On the determination of the magnetocaloric effect in the (La0.55Bi0.15)Ca0.3MnO3 perovskite</t>
  </si>
  <si>
    <t>10.1166/sl.2007.036</t>
  </si>
  <si>
    <t>https://www.scopus.com/inward/record.uri?eid=2-s2.0-34248531898&amp;doi=10.1166%2fsl.2007.036&amp;partnerID=40&amp;md5=80e30065915cec3ac14670f348df1f61</t>
  </si>
  <si>
    <t>Magnetic and calorimetric measurements; Magnetocaloric effect; Perovskites</t>
  </si>
  <si>
    <t>Kim J.S., Ulyanov A.N., Kang Y.M., Min S.G., Yu S.C., Yoo S.I.</t>
  </si>
  <si>
    <t>Influence of structural-phase transition on the magnetocaloric effects of lanthanum manganites</t>
  </si>
  <si>
    <t>10.1016/j.jmmm.2006.10.964</t>
  </si>
  <si>
    <t>https://www.scopus.com/inward/record.uri?eid=2-s2.0-33847635562&amp;doi=10.1016%2fj.jmmm.2006.10.964&amp;partnerID=40&amp;md5=edb6ae11494ba7a12423916bed034ec3</t>
  </si>
  <si>
    <t>Lanthanum mangnite; Magnetocaloric effect; Phase transition</t>
  </si>
  <si>
    <t>Hanh D.T., Islam M.S., Khan F.A., Minh D.L., Chau N.</t>
  </si>
  <si>
    <t>Large magnetocaloric effect around room temperature in La0.7Ca0.3-xPbxMnO3 perovskites</t>
  </si>
  <si>
    <t>10.1016/j.jmmm.2006.10.1061</t>
  </si>
  <si>
    <t>https://www.scopus.com/inward/record.uri?eid=2-s2.0-33847615228&amp;doi=10.1016%2fj.jmmm.2006.10.1061&amp;partnerID=40&amp;md5=5f2df6ef7122be837700e280ca58b1c1</t>
  </si>
  <si>
    <t>Ulyanov A.N., Kim J.S., Shin G.M., Kang Y.M., Yoo S.I.</t>
  </si>
  <si>
    <t>Giant magnetic entropy change in La0.7Ca0.3MnO 3 in low magnetic field</t>
  </si>
  <si>
    <t>10.1088/0022-3727/40/1/002</t>
  </si>
  <si>
    <t>https://www.scopus.com/inward/record.uri?eid=2-s2.0-33947675301&amp;doi=10.1088%2f0022-3727%2f40%2f1%2f002&amp;partnerID=40&amp;md5=bd450cf3d05eb18c78a261effcde0bee</t>
  </si>
  <si>
    <t>Phan M.-H., Peng H.-X., Yu S.-C., Tho N.D., Nhat H.N., Chau N.</t>
  </si>
  <si>
    <t>Manganese perovskites for room temperature magnetic refrigeration applications</t>
  </si>
  <si>
    <t>https://www.scopus.com/inward/record.uri?eid=2-s2.0-34250324594&amp;doi=10.1016%2fj.jmmm.2007.03.021&amp;partnerID=40&amp;md5=ecca6f9f7c4e9244d9994e3d3ca5028c</t>
  </si>
  <si>
    <t>Magnetic refrigeration; Magnetocaloric effect; Manganese perovskite</t>
  </si>
  <si>
    <t>Phan M.-H., Yu S.-C.</t>
  </si>
  <si>
    <t>Review of the magnetocaloric effect in manganite materials</t>
  </si>
  <si>
    <t>10.1016/j.jmmm.2006.07.025</t>
  </si>
  <si>
    <t>https://www.scopus.com/inward/record.uri?eid=2-s2.0-33749668808&amp;doi=10.1016%2fj.jmmm.2006.07.025&amp;partnerID=40&amp;md5=bca5a0c0b1ca7de56c8509273eaafd67</t>
  </si>
  <si>
    <t>Magnetic refrigerant materials; Magnetic refrigeration; Magnetocaloric effect</t>
  </si>
  <si>
    <t>Hou D.-L., Yue C.-X., Bai Y., Liu Q.-H., Zhao X.-Y., Tang G.-D.</t>
  </si>
  <si>
    <t>Magnetocaloric effect in La0.8-xNdxNa0.2MnO3</t>
  </si>
  <si>
    <t>10.1016/j.ssc.2006.09.002</t>
  </si>
  <si>
    <t>https://www.scopus.com/inward/record.uri?eid=2-s2.0-33750319908&amp;doi=10.1016%2fj.ssc.2006.09.002&amp;partnerID=40&amp;md5=807d22b7e528b92a6b66d76d3b49323d</t>
  </si>
  <si>
    <t>A. Magnetically ordered materials; B. Chemical synthesis; D. Magnetocaloric effect; E. Magnetic measurements</t>
  </si>
  <si>
    <t>Hanh D.T., Chau N., Luong N.H., Tho N.D.</t>
  </si>
  <si>
    <t>Structure, magnetic, magnetocaloric and magnetoresistance properties of Pr1-xPbxMnO3 perovskites</t>
  </si>
  <si>
    <t>10.1016/j.jmmm.2006.02.045</t>
  </si>
  <si>
    <t>https://www.scopus.com/inward/record.uri?eid=2-s2.0-33747066478&amp;doi=10.1016%2fj.jmmm.2006.02.045&amp;partnerID=40&amp;md5=9f4f1100e17633a491e43773f3cc3d5d</t>
  </si>
  <si>
    <t>Magnetocaloric effect; Magnetoresistance; Manganites</t>
  </si>
  <si>
    <t>Dhahri A., Dhahri J., Zemni S., Oumezzine M., Vincent H.</t>
  </si>
  <si>
    <t>Structural, magnetic and magnetocaloric effect in double perovskite Ba2CrMo1-xWxO6</t>
  </si>
  <si>
    <t>10.1016/j.jallcom.2005.10.030</t>
  </si>
  <si>
    <t>https://www.scopus.com/inward/record.uri?eid=2-s2.0-33745619556&amp;doi=10.1016%2fj.jallcom.2005.10.030&amp;partnerID=40&amp;md5=f036dabb36a1b076a829ea35b200154e</t>
  </si>
  <si>
    <t>Curie temperature; Double perovskite; Magnetic entropy; Magnetic refrigerants</t>
  </si>
  <si>
    <t>Sun W.A., Li J.Q., Ao W.Q., Tang J.N., Gong X.Z.</t>
  </si>
  <si>
    <t>Hydrothermal synthesis and magnetocaloric effect of La0.7Ca0.2Sr0.1MnO3</t>
  </si>
  <si>
    <t>10.1016/j.powtec.2006.05.015</t>
  </si>
  <si>
    <t>https://www.scopus.com/inward/record.uri?eid=2-s2.0-33746451233&amp;doi=10.1016%2fj.powtec.2006.05.015&amp;partnerID=40&amp;md5=6abf11161d50cfae6691421be76f6ab6</t>
  </si>
  <si>
    <t>Hydrothermal synthesis; Magnetic entropy change; Manganite</t>
  </si>
  <si>
    <t>Magnetocaloric effect in potassium doped lanthanum manganite perovskites prepared by a pyrophoric method</t>
  </si>
  <si>
    <t>10.1088/0953-8984/18/32/011</t>
  </si>
  <si>
    <t>https://www.scopus.com/inward/record.uri?eid=2-s2.0-33746718113&amp;doi=10.1088%2f0953-8984%2f18%2f32%2f011&amp;partnerID=40&amp;md5=48844fd3ba85e0d5865f54db659977ba</t>
  </si>
  <si>
    <t>Zhao X.-Y., Yue C.-X., Bai Y., Hou D.-L.</t>
  </si>
  <si>
    <t>https://www.scopus.com/inward/record.uri?eid=2-s2.0-33749466439&amp;partnerID=40&amp;md5=99bdcb4737bfbdd137347aa6d71e99c3</t>
  </si>
  <si>
    <t>Magnetic entropy change; Magnetic refrigeration; Magnetocaloric effect; Perovskite - type manganese oxides</t>
  </si>
  <si>
    <t>Li J.Q., Sun W.A., Ao W.Q., Tang J.N.</t>
  </si>
  <si>
    <t>Hydrothermal synthesis and Magnetocaloric effect of La0.5Ca0.3Sr0.2MnO3</t>
  </si>
  <si>
    <t>10.1016/j.jmmm.2005.10.007</t>
  </si>
  <si>
    <t>https://www.scopus.com/inward/record.uri?eid=2-s2.0-33645895014&amp;doi=10.1016%2fj.jmmm.2005.10.007&amp;partnerID=40&amp;md5=5466263fd0a38db043102cf842e67007</t>
  </si>
  <si>
    <t>Phan M.-H., Peng H.-X., Yu S.-C., Tho N.D., Hanh D.T., Chau N.</t>
  </si>
  <si>
    <t>Large magnetocaloric effect in Pr1-xPbxMnO 3 (0.1≤x≤0.5) perovskites</t>
  </si>
  <si>
    <t>10.1063/1.2172212</t>
  </si>
  <si>
    <t>https://www.scopus.com/inward/record.uri?eid=2-s2.0-33646752357&amp;doi=10.1063%2f1.2172212&amp;partnerID=40&amp;md5=d2020ea5df35b554472766bf5c3f5347</t>
  </si>
  <si>
    <t>Lin G.C., Wei Q., Zhang J.X.</t>
  </si>
  <si>
    <t>Direct measurement of the magnetocaloric effect in La0.67Ca 0.33MnO3</t>
  </si>
  <si>
    <t>10.1016/j.jmmm.2005.05.023</t>
  </si>
  <si>
    <t>https://www.scopus.com/inward/record.uri?eid=2-s2.0-33644853262&amp;doi=10.1016%2fj.jmmm.2005.05.023&amp;partnerID=40&amp;md5=4d48bcbc071aa782c9c74f2c24be7be6</t>
  </si>
  <si>
    <t>Adiabatic temperature change; La0.67Ca0.33MnO3; Magnetic entropy change; Magnetocaloric effect</t>
  </si>
  <si>
    <t>Chen W., Nie L.Y., Zhao X., Zhong W., Tang G.D., Li A.J., Hu J.J., Tian Y.</t>
  </si>
  <si>
    <t>Effect of Mn-site vacancies on the magnetic entropy change and the Curie temperature of La0.67Ca0.33Mn1-xO3 perovskite</t>
  </si>
  <si>
    <t>10.1016/j.ssc.2006.03.001</t>
  </si>
  <si>
    <t>https://www.scopus.com/inward/record.uri?eid=2-s2.0-33645995398&amp;doi=10.1016%2fj.ssc.2006.03.001&amp;partnerID=40&amp;md5=3a132e2063e51b64d24d35857869b92c</t>
  </si>
  <si>
    <t>Lewis L.H., Yoder D., Moodenbaugh A.R., Fischer D.A., Yu M.-H.</t>
  </si>
  <si>
    <t>Magnetism and the defect state in the magnetocaloric antiperovskite Mn 3GaC1-δ</t>
  </si>
  <si>
    <t>10.1088/0953-8984/18/5/020</t>
  </si>
  <si>
    <t>https://www.scopus.com/inward/record.uri?eid=2-s2.0-31144453928&amp;doi=10.1088%2f0953-8984%2f18%2f5%2f020&amp;partnerID=40&amp;md5=213195c12155456c7f273d3401c732a3</t>
  </si>
  <si>
    <t>Lu B., Wang G., Zhang S.-L., Ma Y.-L., Li B.-W., Fei G.-T.</t>
  </si>
  <si>
    <t>Magnetocaloric effect in (La0.52Gd0.15)Sr0.33MnO3 polycrystalline nanoparticles</t>
  </si>
  <si>
    <t>https://www.scopus.com/inward/record.uri?eid=2-s2.0-33646368723&amp;partnerID=40&amp;md5=77d419ace3f42ebb9f148f1ebb0739e6</t>
  </si>
  <si>
    <t>magnetic entropy change; Magnetocaloric effect; Perovskite manganite; Polycrystalline particles materials</t>
  </si>
  <si>
    <t>Chau N., Tho N.D., Luong N.H., Giang B.H., Cong B.T.</t>
  </si>
  <si>
    <t>Spin glass-like state, charge ordering, phase diagram and positive entropy change in Nd0.5-xPrxSr0.5MnO 3 perovskites</t>
  </si>
  <si>
    <t>10.1016/j.jmmm.2006.01.062</t>
  </si>
  <si>
    <t>https://www.scopus.com/inward/record.uri?eid=2-s2.0-33748046807&amp;doi=10.1016%2fj.jmmm.2006.01.062&amp;partnerID=40&amp;md5=3c8b6c013b189c4b5d0bd3215c5d9621</t>
  </si>
  <si>
    <t>Charge ordering; Magnetocaloric effect; Manganites</t>
  </si>
  <si>
    <t>Chau N., Hanh D.T., Tho N.D., Luong N.H.</t>
  </si>
  <si>
    <t>Spin glass-like behavior, giant magnetocaloric and giant magnetoresistance effect in PrPb manganites</t>
  </si>
  <si>
    <t>10.1016/j.jmmm.2006.01.094</t>
  </si>
  <si>
    <t>https://www.scopus.com/inward/record.uri?eid=2-s2.0-33747760996&amp;doi=10.1016%2fj.jmmm.2006.01.094&amp;partnerID=40&amp;md5=b2a10a4dc866595938a43a3fb58789f2</t>
  </si>
  <si>
    <t>Magnetocaloric effect; Manganites; Spin glass-like state</t>
  </si>
  <si>
    <t>Álvarez-Serrano I., López M.L., Pico C., Veiga M.L.</t>
  </si>
  <si>
    <t>CMR in a manganite with 50% of Ti in the Mn sites</t>
  </si>
  <si>
    <t>10.1016/j.solidstatesciences.2005.10.015</t>
  </si>
  <si>
    <t>https://www.scopus.com/inward/record.uri?eid=2-s2.0-29444436202&amp;doi=10.1016%2fj.solidstatesciences.2005.10.015&amp;partnerID=40&amp;md5=a0091b00b88cb9d4e3aa1271727840e1</t>
  </si>
  <si>
    <t>Electrical transitions; Magnetoresistance; Manganites; Neutron diffraction refinement</t>
  </si>
  <si>
    <t>Phan M.-H., Yu S.-C., Tho N.D., Chau N.</t>
  </si>
  <si>
    <t>Low-field magnetocaloric effect in Pr1-xPbxMnO 3 (0.1 ≤ x ≤ 0.5) perovskites</t>
  </si>
  <si>
    <t>https://www.scopus.com/inward/record.uri?eid=2-s2.0-28444453317&amp;partnerID=40&amp;md5=a85dba0fd16ec7c09e5e1b474d5270fa</t>
  </si>
  <si>
    <t>Lin G.C., Yu X.L., Wei Q., Zhang J.X.</t>
  </si>
  <si>
    <t>Large magnetic entropy change above 300 K in La0.70Ca 0.20Sr0.10MnO3</t>
  </si>
  <si>
    <t>10.1016/j.matlet.2005.02.051</t>
  </si>
  <si>
    <t>https://www.scopus.com/inward/record.uri?eid=2-s2.0-18444372659&amp;doi=10.1016%2fj.matlet.2005.02.051&amp;partnerID=40&amp;md5=d9675a02e84bfeee929502e2d5755095</t>
  </si>
  <si>
    <t>Magnetic entropy change; Magnetocaloric effect; Manganite; Perovskite</t>
  </si>
  <si>
    <t>Cherif K., Zemni S., Dhahri Ja., Dhahri Je., Oumezzine M., Ghedira M., Vincent H.</t>
  </si>
  <si>
    <t>Magnetocaloric effect in the doped perovskite manganese oxide La 0.7-xNdxSr0.3MnO3 (x = 0.42, 0.56 and 0.7)</t>
  </si>
  <si>
    <t>10.1016/j.jallcom.2004.12.008</t>
  </si>
  <si>
    <t>https://www.scopus.com/inward/record.uri?eid=2-s2.0-18844401134&amp;doi=10.1016%2fj.jallcom.2004.12.008&amp;partnerID=40&amp;md5=b7641771d23777ca0a6a09c90df23fcb</t>
  </si>
  <si>
    <t>Magnetocaloric effect; Manganites; RE perovskites</t>
  </si>
  <si>
    <t>Wang G., Wang Z.-D., Zhang L.-D.</t>
  </si>
  <si>
    <t>Preparation and magnetic properties of nanosized (La0.47Gd0.2)Sr0.33MnO3</t>
  </si>
  <si>
    <t>https://www.scopus.com/inward/record.uri?eid=2-s2.0-23144464866&amp;partnerID=40&amp;md5=a6310f758a32ee4cb59832508ad37ee4</t>
  </si>
  <si>
    <t>Chemical synthesis; Magnetic entropy change; Magnetocaloric effect; Nanostructure materials; Perovskite manganite</t>
  </si>
  <si>
    <t>Chen W., Nie L.Y., Zhong W., Shi Y.J., Hu J.J., Li A.J., Du Y.W.</t>
  </si>
  <si>
    <t>Magnetocaloric effect in Nd doped perovskite La0.7-xNd xBa0.3MnO3 polycrystalline near room temperature</t>
  </si>
  <si>
    <t>10.1016/j.jallcom.2004.11.025</t>
  </si>
  <si>
    <t>https://www.scopus.com/inward/record.uri?eid=2-s2.0-18144401682&amp;doi=10.1016%2fj.jallcom.2004.11.025&amp;partnerID=40&amp;md5=214c4054457e61d8da6617e683a4a3c6</t>
  </si>
  <si>
    <t>Chemical synthesis; Magnetic measurements; Magnetically ordered materials; Magnetocaloric effect</t>
  </si>
  <si>
    <t>Wang A., Cao G., Liu Y., Long Y., Li Y., Feng Z., Ross Jr. J.H.</t>
  </si>
  <si>
    <t>Magnetic entropy change of the layered perovskites La 2-2xSr 1+2xMn 2O 7</t>
  </si>
  <si>
    <t>10.1063/1.1888045</t>
  </si>
  <si>
    <t>https://www.scopus.com/inward/record.uri?eid=2-s2.0-20944441607&amp;doi=10.1063%2f1.1888045&amp;partnerID=40&amp;md5=4b76cc16cbe8c8d36cca6ebd7223bed2</t>
  </si>
  <si>
    <t>Phan M.-H., Tho N.D., Chau N., Yu S.-C., Kurisu M.</t>
  </si>
  <si>
    <t>Large magnetic entropy change above 300 K in a colossal magnetoresistive material La 0.7Sr 0.3Mn 0.98Ni 0.02O 3</t>
  </si>
  <si>
    <t>10.1063/1.1895472</t>
  </si>
  <si>
    <t>https://www.scopus.com/inward/record.uri?eid=2-s2.0-20944439735&amp;doi=10.1063%2f1.1895472&amp;partnerID=40&amp;md5=b9bdeaa24268dca3b278a0979beccdaf</t>
  </si>
  <si>
    <t>Preparation and magnetocaloric effect of (La0.67-XGd X)Sr0.33MnO3 (X=0.1,0.15) nanoparticles</t>
  </si>
  <si>
    <t>10.1007/s00339-004-3145-5</t>
  </si>
  <si>
    <t>https://www.scopus.com/inward/record.uri?eid=2-s2.0-17444424641&amp;doi=10.1007%2fs00339-004-3145-5&amp;partnerID=40&amp;md5=2eab6ce25faa4000ec80608034a4902a</t>
  </si>
  <si>
    <t>Luong N.H., Hanh D.T., Chau N., Tho N.D., Hiep T.D.</t>
  </si>
  <si>
    <t>Properties of perovskites La1-xCdxMnO 3</t>
  </si>
  <si>
    <t>10.1016/j.jmmm.2004.11.338</t>
  </si>
  <si>
    <t>https://www.scopus.com/inward/record.uri?eid=2-s2.0-15044360965&amp;doi=10.1016%2fj.jmmm.2004.11.338&amp;partnerID=40&amp;md5=877bf6daf7b10b53e732a61da25fa5c3</t>
  </si>
  <si>
    <t>Phan M.-H., Peng H.-X., Yu S.-C., Hwi Hur N.</t>
  </si>
  <si>
    <t>Large magnetic entropy change above 300 K in a La0.7Ca 0.2Sr0.1MnO3 single crystal</t>
  </si>
  <si>
    <t>10.1016/j.jmmm.2004.11.330</t>
  </si>
  <si>
    <t>https://www.scopus.com/inward/record.uri?eid=2-s2.0-14944369292&amp;doi=10.1016%2fj.jmmm.2004.11.330&amp;partnerID=40&amp;md5=70f83a905ac022009b5c886c81da4390</t>
  </si>
  <si>
    <t>Entropy; Magnetic refrigeration; Magnetocaloric effect; Single crystal</t>
  </si>
  <si>
    <t>Wang G., Wang Z.D., Zhang L.D.</t>
  </si>
  <si>
    <t>Synthesis and magnetocaloric effect of (La0.47Gd 0.2)Sr0.33MnO3 polycrystalline nanoparticles</t>
  </si>
  <si>
    <t>10.1016/j.mseb.2004.10.001</t>
  </si>
  <si>
    <t>https://www.scopus.com/inward/record.uri?eid=2-s2.0-84863077118&amp;doi=10.1016%2fj.mseb.2004.10.001&amp;partnerID=40&amp;md5=5fa315a2e3279d23f95688df7454be0d</t>
  </si>
  <si>
    <t>Chemical synthesis; Magnetocaloric effect; Nanostructure material; Perovskite oxide</t>
  </si>
  <si>
    <t>Hou D.L., Bai Y., Xu J., Tang G.D., Nie X.F.</t>
  </si>
  <si>
    <t>Magnetic entropy change in La0.67-xCa0.33MnO 3</t>
  </si>
  <si>
    <t>10.1016/j.jallcom.2004.04.076</t>
  </si>
  <si>
    <t>https://www.scopus.com/inward/record.uri?eid=2-s2.0-9344233336&amp;doi=10.1016%2fj.jallcom.2004.04.076&amp;partnerID=40&amp;md5=c24494b1aa43ddb9f7f2df21e80690d7</t>
  </si>
  <si>
    <t>Magnetic entropy change; Magnetic refrigerant; Magnetocaloric effect; Perovskite-type manganese oxides</t>
  </si>
  <si>
    <t>Lin G.C., Xu C.D., Zhang J.X.</t>
  </si>
  <si>
    <t>Magnetocaloric effect in La0.80-xCa0.20Sr xMnO3 (x = 0.05, 0.08, 0.10)</t>
  </si>
  <si>
    <t>10.1016/j.jmmm.2004.06.008</t>
  </si>
  <si>
    <t>https://www.scopus.com/inward/record.uri?eid=2-s2.0-9344226205&amp;doi=10.1016%2fj.jmmm.2004.06.008&amp;partnerID=40&amp;md5=a29e0f5bef0a40d7b97bc121f2e1ad57</t>
  </si>
  <si>
    <t>Adiabatic temperature change; La 0.80-xca0.20srxmno3; Magnetocaloric effect; Perovskite-type</t>
  </si>
  <si>
    <t>Álvarez-Serrano I., Pico C., Veiga M.L.</t>
  </si>
  <si>
    <t>Structural characterization, electric and magnetic behaviour of Zn-doped manganites</t>
  </si>
  <si>
    <t>10.1016/j.solidstatesciences.2004.07.022</t>
  </si>
  <si>
    <t>https://www.scopus.com/inward/record.uri?eid=2-s2.0-7644227642&amp;doi=10.1016%2fj.solidstatesciences.2004.07.022&amp;partnerID=40&amp;md5=10a15c97292f1362e40cc81c74629b41</t>
  </si>
  <si>
    <t>Magnetocaloric effect; Spin-glass behaviour; Zinc-doped manganites</t>
  </si>
  <si>
    <t>Zhong W., Tang N.J., Wu X.L., Liu W., Chen W., Jiang H.Y., Du Y.W.</t>
  </si>
  <si>
    <t>Magnetocaloric effect above room temperature in the ordered double-perovskite Ba2Fe1+xMo1-xO6</t>
  </si>
  <si>
    <t>10.1016/j.jmmm.2004.04.036</t>
  </si>
  <si>
    <t>https://www.scopus.com/inward/record.uri?eid=2-s2.0-5744231977&amp;doi=10.1016%2fj.jmmm.2004.04.036&amp;partnerID=40&amp;md5=fd2f4400ddcc0d9dd12adb05043f502f</t>
  </si>
  <si>
    <t>Double-perovskite; Magnetocaloric effect; Wet chemistry synthesis</t>
  </si>
  <si>
    <t>Liu X.B., Altounian Z., Ryan D.H.</t>
  </si>
  <si>
    <t>Magnetocaloric effect in La(Fe0.88Al0.12) 13Cx interstitial compounds</t>
  </si>
  <si>
    <t>10.1088/0022-3727/37/18/001</t>
  </si>
  <si>
    <t>https://www.scopus.com/inward/record.uri?eid=2-s2.0-4744368880&amp;doi=10.1088%2f0022-3727%2f37%2f18%2f001&amp;partnerID=40&amp;md5=dcf4443cb5df307d5abde0a6ffda495c</t>
  </si>
  <si>
    <t>Phan M.H., Phan T.L., Yu S.C., Lee K.W., Park S.H.</t>
  </si>
  <si>
    <t>Large magnetic entropy change above 300 K in manganites</t>
  </si>
  <si>
    <t>https://www.scopus.com/inward/record.uri?eid=2-s2.0-6344226684&amp;partnerID=40&amp;md5=7bbdd9a73fff7e6a69911c3af71033e2</t>
  </si>
  <si>
    <t>Double-exchange; Entropy; Magnetic refrigeneration; Magnetocaloric effect; Perovskite</t>
  </si>
  <si>
    <t>Zhong W., Wu X.L., Tang N.J., Liu W., Chen W., Au C.T., Du Y.W.</t>
  </si>
  <si>
    <t>Magnetocaloric effect in ordered double-perovskite Ba2FeMoO 6 synthesized using wet chemistry</t>
  </si>
  <si>
    <t>10.1140/epjb/e2004-00312-9</t>
  </si>
  <si>
    <t>https://www.scopus.com/inward/record.uri?eid=2-s2.0-10044255337&amp;doi=10.1140%2fepjb%2fe2004-00312-9&amp;partnerID=40&amp;md5=5d41ae971b02d3bf5d73d4b599ef20c8</t>
  </si>
  <si>
    <t>Phan M.-H., Phan T.-L., Yu S.-C., Tho N.D., Chau N.</t>
  </si>
  <si>
    <t>Large magnetocaloric effect in La0.845Sr0.155Mn 1-xMxO3 (M = Mn, Cu, Co) perovskites</t>
  </si>
  <si>
    <t>10.1002/pssb.200304587</t>
  </si>
  <si>
    <t>https://www.scopus.com/inward/record.uri?eid=2-s2.0-4644238779&amp;doi=10.1002%2fpssb.200304587&amp;partnerID=40&amp;md5=da1e41b453ef5d300ebc2370901f5aab</t>
  </si>
  <si>
    <t>Hou D., Bai Y., Xu J., Tang G.</t>
  </si>
  <si>
    <t>Magnetocaloric effect of La0.67-xCa0.33MnO3</t>
  </si>
  <si>
    <t>https://www.scopus.com/inward/record.uri?eid=2-s2.0-4344597251&amp;partnerID=40&amp;md5=980c07affd79d3853118436c1ca25f20</t>
  </si>
  <si>
    <t>Inorganic non-metallic materials; Magnetic entropy change; Magnetic refrigerant; Magnetocaloric effect; Perovskite-type manganese oxides</t>
  </si>
  <si>
    <t>Chau N., Cuong D.H., Tho N.D., Nhat H.N., Luong N.H., Cong B.T.</t>
  </si>
  <si>
    <t>Large positive entropy change in several charge-ordering perovskites</t>
  </si>
  <si>
    <t>10.1016/j.jmmm.2003.12.074</t>
  </si>
  <si>
    <t>https://www.scopus.com/inward/record.uri?eid=2-s2.0-2642579150&amp;doi=10.1016%2fj.jmmm.2003.12.074&amp;partnerID=40&amp;md5=e9ef5d272e0f0a9f16b381da89e6a14d</t>
  </si>
  <si>
    <t>Charge ordering; Magnetic oxides; Magnetization; Magnetocaloric effect; Perovskite structure</t>
  </si>
  <si>
    <t>Choudhury Md.A., Akhter S., Minh D.L., Tho N.D., Chau N.</t>
  </si>
  <si>
    <t>Large magnetic-entropy change above room temperature in the colossal magnetoresistance La0.7Sr0.3Mn1-xNi xO3 materials</t>
  </si>
  <si>
    <t>10.1016/j.jmmm.2003.12.078</t>
  </si>
  <si>
    <t>https://www.scopus.com/inward/record.uri?eid=2-s2.0-2642529608&amp;doi=10.1016%2fj.jmmm.2003.12.078&amp;partnerID=40&amp;md5=43a3205bcd3d4920b487485c1ff23971</t>
  </si>
  <si>
    <t>Magnetic measurements; Magnetic refrigeration; Manganites; Perovskite manganites; Phase transitions</t>
  </si>
  <si>
    <t>Wang A., Liu Y., Zhang Z., Long Y., Cao G.</t>
  </si>
  <si>
    <t>Magnetic entropy change and colossal magnetoresistance effect in the layered perovskite La1.34Sr1.66Mn2O7</t>
  </si>
  <si>
    <t>10.1016/j.ssc.2003.12.037</t>
  </si>
  <si>
    <t>https://www.scopus.com/inward/record.uri?eid=2-s2.0-1542505624&amp;doi=10.1016%2fj.ssc.2003.12.037&amp;partnerID=40&amp;md5=96b5605f1a494ea5ae0cc60464e084a0</t>
  </si>
  <si>
    <t>A. Manganites; B. Colossal magnetoresistance; B. Magnetocaloric effect; D. Exchange and superexchange</t>
  </si>
  <si>
    <t>Zhong W., Liu W., Wu X.L., Tang N.J., Chen W., Au C.T., Du Y.W.</t>
  </si>
  <si>
    <t>Magnetocaloric effect in the ordered double perovskite Sr 2FeMo1-xWxO6</t>
  </si>
  <si>
    <t>10.1016/j.ssc.2004.07.060</t>
  </si>
  <si>
    <t>https://www.scopus.com/inward/record.uri?eid=2-s2.0-4444256774&amp;doi=10.1016%2fj.ssc.2004.07.060&amp;partnerID=40&amp;md5=9cf670d45d189e9e3c5a36bfeb719ab7</t>
  </si>
  <si>
    <t>A. Double perovskite; A. Magnetically ordered materials; D. Magnetocaloric effect</t>
  </si>
  <si>
    <t>Peng Z.</t>
  </si>
  <si>
    <t>Large magnetic entropy effect in La2/3Ca1/3MnO3</t>
  </si>
  <si>
    <t>https://www.scopus.com/inward/record.uri?eid=2-s2.0-3142696771&amp;partnerID=40&amp;md5=cd2a7c04787d2177795b70d67e557676</t>
  </si>
  <si>
    <t>Colossal magnetoresistance; Entropy; Magnetocaloric effect; Metal materials; Perovskite; Rare earths</t>
  </si>
  <si>
    <t>Phan M.-H., Yu S.-C., Ulyanov A.N., Lachowicz H.K.</t>
  </si>
  <si>
    <t>Large magnetocaloric effect in perovskite manganites: Changes of the magnetic entropy above 300 K</t>
  </si>
  <si>
    <t>https://www.scopus.com/inward/record.uri?eid=2-s2.0-33749680041&amp;partnerID=40&amp;md5=5573e1479d0651effa470848e3a90be0</t>
  </si>
  <si>
    <t>Double exchange; Entropy; Magnetic refrigeration; Magnetocaloric effect; Perovskite</t>
  </si>
  <si>
    <t>Si L., Chang Y.L., Ding J., Ong C.K., Yao B.</t>
  </si>
  <si>
    <t>Large magnetic entropy change in Nd2/3Sr1/3MnO3</t>
  </si>
  <si>
    <t>10.1007/s00339-002-1537-y</t>
  </si>
  <si>
    <t>https://www.scopus.com/inward/record.uri?eid=2-s2.0-0041969789&amp;doi=10.1007%2fs00339-002-1537-y&amp;partnerID=40&amp;md5=196a8db33bcf8c4c975468153de32ac6</t>
  </si>
  <si>
    <t>Phan M.-H., Yu S.C., Hur N.H.</t>
  </si>
  <si>
    <t>Magnetic and magnetocaloric properties of (La1-x)0.8Ca0.2MnO3 (x = 0.05, 0.20) single crystals</t>
  </si>
  <si>
    <t>10.1016/S0304-8853(03)00071-4</t>
  </si>
  <si>
    <t>https://www.scopus.com/inward/record.uri?eid=2-s2.0-0038445457&amp;doi=10.1016%2fS0304-8853%2803%2900071-4&amp;partnerID=40&amp;md5=cba6ac50e6cc8139517b80820b0d3149</t>
  </si>
  <si>
    <t>Entropy; Magnetic and magnetocaloric behavior; Perovskite manganites; Single crystals</t>
  </si>
  <si>
    <t>Zhong W., Chen W., Au C.T., Du Y.W.</t>
  </si>
  <si>
    <t>Dependence of the magnetocaloric effect on oxygen stoichiometry in polycrystalline La2/3Ba1/3MnO3-δ</t>
  </si>
  <si>
    <t>10.1016/S0304-8853(02)01479-8</t>
  </si>
  <si>
    <t>https://www.scopus.com/inward/record.uri?eid=2-s2.0-0141607622&amp;doi=10.1016%2fS0304-8853%2802%2901479-8&amp;partnerID=40&amp;md5=4a69be4f77a0c93c15402b63102e7f32</t>
  </si>
  <si>
    <t>Magnetocaloric effect; Oxygen stoichiometry; Perovskite manganites; Sol-gel synthesis</t>
  </si>
  <si>
    <t>Chau N., Nhat H.N., Luong N.H., Minh D.L., Tho N.D., Chau N.N.</t>
  </si>
  <si>
    <t>Structure, magnetic, magnetocaloric and magnetoresistance properties of La1-xPbxMnO3 perovskite</t>
  </si>
  <si>
    <t>https://www.scopus.com/inward/record.uri?eid=2-s2.0-0037400307&amp;doi=10.1016%2fS0921-4526%2802%2901759-3&amp;partnerID=40&amp;md5=050dd295c2a7ab98bbeb38b7769697e4</t>
  </si>
  <si>
    <t>Magnetic oxides; Magnetocaloric effect; Perovskite structure</t>
  </si>
  <si>
    <t>Chau N., Niem P.Q., Nhat H.N., Luong N.H., Tho N.D.</t>
  </si>
  <si>
    <t>Influence of Cu substitution for Mn on the structure, magnetic, magnetocaloric and magnetoresistance properties of La0.7Sr0.3MnO3 perovskites</t>
  </si>
  <si>
    <t>10.1016/S0921-4526(02)01731-3</t>
  </si>
  <si>
    <t>https://www.scopus.com/inward/record.uri?eid=2-s2.0-0037400264&amp;doi=10.1016%2fS0921-4526%2802%2901731-3&amp;partnerID=40&amp;md5=305e79539aa8b0b1afb48dcc9898d602</t>
  </si>
  <si>
    <t>Magnetic oxides; Magnetocaloric effect; Perovskite structure; Spin-glass behaviour</t>
  </si>
  <si>
    <t>Physica B: Condensed matter</t>
  </si>
  <si>
    <t>https://www.scopus.com/inward/record.uri?eid=2-s2.0-0037399714&amp;partnerID=40&amp;md5=dc9e05b2202906fc71af47161792aad4</t>
  </si>
  <si>
    <t>Phan M.H., Tian S.B., Hoang D.Q., Yu S.C., Nguyen C., Ulyanov A.N.</t>
  </si>
  <si>
    <t>Large magnetic-entropy change above 300 K in CMR materials</t>
  </si>
  <si>
    <t>10.1016/S0304-8853(02)01151-4</t>
  </si>
  <si>
    <t>https://www.scopus.com/inward/record.uri?eid=2-s2.0-0037338163&amp;doi=10.1016%2fS0304-8853%2802%2901151-4&amp;partnerID=40&amp;md5=d709eabfa8262fd82f33d3f7fd7a52bd</t>
  </si>
  <si>
    <t>Yu M.H., Devi P.S., Lewis L.H., Sampath S., Parise J.B., Gambino R.J.</t>
  </si>
  <si>
    <t>Novel synthesis and magnetocaloric assessment of functional oxide perovskites</t>
  </si>
  <si>
    <t>10.1016/S0921-5107(02)00597-4</t>
  </si>
  <si>
    <t>https://www.scopus.com/inward/record.uri?eid=2-s2.0-0037442594&amp;doi=10.1016%2fS0921-5107%2802%2900597-4&amp;partnerID=40&amp;md5=c2d595f85457cfaaecf83ebc3f9d9680</t>
  </si>
  <si>
    <t>Combustion thermal spray; Gel autoignition; Magnetocaloric effect; Perovskite oxide</t>
  </si>
  <si>
    <t>Chen H., Lin C., Dai D.</t>
  </si>
  <si>
    <t>Magnetocaloric effect in (La,R)2/3Ca1/3MnO3 (R = Gd, Dy, Tb, Ce)</t>
  </si>
  <si>
    <t>10.1016/S0304-8853(02)01176-9</t>
  </si>
  <si>
    <t>https://www.scopus.com/inward/record.uri?eid=2-s2.0-0037314446&amp;doi=10.1016%2fS0304-8853%2802%2901176-9&amp;partnerID=40&amp;md5=8df4dfc2bedcda66404bd2f1401af3c0</t>
  </si>
  <si>
    <t>Magnetic entropy; Magnetic refrigerant; Magnetocaloric effect; Perovskite manganite</t>
  </si>
  <si>
    <t>Phan M.-H., Tian S.-B., Yu S.-C., Ulyanov A.N.</t>
  </si>
  <si>
    <t>Magnetic and magnetocaloric properties of La0.7Ca0.3-xBaxMnO3 compounds</t>
  </si>
  <si>
    <t>10.1016/S0304-8853(02)00584-X</t>
  </si>
  <si>
    <t>https://www.scopus.com/inward/record.uri?eid=2-s2.0-0037244703&amp;doi=10.1016%2fS0304-8853%2802%2900584-X&amp;partnerID=40&amp;md5=a2900e9ca557b44dfe39563e17af5359</t>
  </si>
  <si>
    <t>Entropy; Magnetocaloric effect; Perovskite manganite; Refrigeration</t>
  </si>
  <si>
    <t>Dinesen A.R., Linderoth S., Mørup S.</t>
  </si>
  <si>
    <t>Direct and indirect measurement of the magnetocaloric effect in a La0.6Ca0.4MnO3 ceramic perovskite</t>
  </si>
  <si>
    <t>10.1016/S0304-8853(01)00941-6</t>
  </si>
  <si>
    <t>https://www.scopus.com/inward/record.uri?eid=2-s2.0-6444245846&amp;doi=10.1016%2fS0304-8853%2801%2900941-6&amp;partnerID=40&amp;md5=011aa3c3d470349152d51d6e424d7fc4</t>
  </si>
  <si>
    <t>Adiabatic temperature change; La0.6Ca0.4MnO3; Magnetic entropy change; Magnetocaloric effect; Perovskite-type</t>
  </si>
  <si>
    <t>Zhong W., Chen W., Jiang H.Y., Liu X.S., Au C.T., Du Y.W.</t>
  </si>
  <si>
    <t>Preparation, magnetoresistance and magnetocaloric effect of two-layered perovskite La2.5-xK0.5+xMn2O7+δ</t>
  </si>
  <si>
    <t>10.1140/epjb/e2002-00386-3</t>
  </si>
  <si>
    <t>https://www.scopus.com/inward/record.uri?eid=2-s2.0-0041401343&amp;doi=10.1140%2fepjb%2fe2002-00386-3&amp;partnerID=40&amp;md5=f9af3e379b30a6dc332d75d3383f9737</t>
  </si>
  <si>
    <t>75.30.Sg Magnetocaloric effect, magnetic cooling; 81.05.Mh Cermets, ceramic and refractory composites; 82.80.-d Chemical analysis and related physical methods of analysis</t>
  </si>
  <si>
    <t>Chen W., Zhong W., Hou D.L., Gao R.W., Feng W.C., Zhu M.G., Du Y.W.</t>
  </si>
  <si>
    <t>Preparation and magnetocaloric effect of self-doped La0.8-xNa0.2€xMnO3+δ (€ = vacancies) polycrystal</t>
  </si>
  <si>
    <t>10.1088/0953-8984/14/45/330</t>
  </si>
  <si>
    <t>https://www.scopus.com/inward/record.uri?eid=2-s2.0-0037132043&amp;doi=10.1088%2f0953-8984%2f14%2f45%2f330&amp;partnerID=40&amp;md5=bd82b27c4eb02e102edcf24c0a0b5acc</t>
  </si>
  <si>
    <t>Zhu H., Song H., Zhang Y.</t>
  </si>
  <si>
    <t>Magnetocaloric effect in layered perovskite manganese oxide La 1.4Ca1.6Mn2O7</t>
  </si>
  <si>
    <t>10.1063/1.1518160</t>
  </si>
  <si>
    <t>https://www.scopus.com/inward/record.uri?eid=2-s2.0-79956020472&amp;doi=10.1063%2f1.1518160&amp;partnerID=40&amp;md5=e26a3a6d3bab8d5aeecf9831f7ca762a</t>
  </si>
  <si>
    <t>Mira J., Rivas J., Hueso L.E., Rivadulla F., López Quintela M.A.</t>
  </si>
  <si>
    <t>Drop of magnetocaloric effect related to the change from first- to second-order magnetic phase transition in La 2/3(Ca 1-xSr x) 1/3MnO 3</t>
  </si>
  <si>
    <t>10.1063/1.1451892</t>
  </si>
  <si>
    <t>https://www.scopus.com/inward/record.uri?eid=2-s2.0-0037095216&amp;doi=10.1063%2f1.1451892&amp;partnerID=40&amp;md5=e7401ac0a19351a358a8b1d9330f085c</t>
  </si>
  <si>
    <t>Xu Y., Memmert U., Hartmann U.</t>
  </si>
  <si>
    <t>Thermomagnetic properties of ferromagnetic perovskite manganites</t>
  </si>
  <si>
    <t>10.1016/S0304-8853(01)00999-4</t>
  </si>
  <si>
    <t>https://www.scopus.com/inward/record.uri?eid=2-s2.0-0036543868&amp;doi=10.1016%2fS0304-8853%2801%2900999-4&amp;partnerID=40&amp;md5=ff89c9c8db668112ed80dd18babb19c3</t>
  </si>
  <si>
    <t>Magnetic entropy; Magnetic refrigeration; Perovskite manganites; Thermomagnetic properties</t>
  </si>
  <si>
    <t>Wang Z.M., Tang T., Wang Y.P., Zhang S.Y., Du Y.W.</t>
  </si>
  <si>
    <t>Room temperature large magnetoresistance and magnetocaloric properties of La0.78Ag0.22MnO3 film</t>
  </si>
  <si>
    <t>10.1016/S0304-8853(02)00063-X</t>
  </si>
  <si>
    <t>https://www.scopus.com/inward/record.uri?eid=2-s2.0-0036531341&amp;doi=10.1016%2fS0304-8853%2802%2900063-X&amp;partnerID=40&amp;md5=bb821be562c1bb267ecafd9c9cfe108a</t>
  </si>
  <si>
    <t>Entropy; Film; Giant magnetoresistance; Magnetocaloric property; Perovskite manganite</t>
  </si>
  <si>
    <t>Xu Y., Meier M., Das P., Koblischka M.R., Hartmann U.</t>
  </si>
  <si>
    <t>Perovskite manganites: Potential materials for magnetic cooling at or near room temperature</t>
  </si>
  <si>
    <t>10.1016/S1463-0184(02)00049-7</t>
  </si>
  <si>
    <t>https://www.scopus.com/inward/record.uri?eid=2-s2.0-0037219905&amp;doi=10.1016%2fS1463-0184%2802%2900049-7&amp;partnerID=40&amp;md5=37f60fe0b9eb68360605dfd97c049499</t>
  </si>
  <si>
    <t>Magnetic entropy changes; Magnetic refrigeration; Magnetocarloric effects; Perovskite manganites</t>
  </si>
  <si>
    <t>Luong N.H., Chau N., Huong P.M., Minh D.L., Chau N.N., Cong B.T., Kurisu M.</t>
  </si>
  <si>
    <t>On the magnetic and magnetocaloric properties of perovskite La1-xSrxCoO3</t>
  </si>
  <si>
    <t>10.1016/S0304-8853(01)01016-2</t>
  </si>
  <si>
    <t>https://www.scopus.com/inward/record.uri?eid=2-s2.0-0036543876&amp;doi=10.1016%2fS0304-8853%2801%2901016-2&amp;partnerID=40&amp;md5=c7a88c6af45840c4494152432de852a7</t>
  </si>
  <si>
    <t>Magnetic oxides; Magnetization; Magnetocaloric effect; Perovskite structure</t>
  </si>
  <si>
    <t>Sun Y., Tong W., Liu N., Zhang Y.</t>
  </si>
  <si>
    <t>Magnetocaloric effect in polycrystalline (La0.5Gd0.2)Sr0.3MnO3</t>
  </si>
  <si>
    <t>10.1016/S0304-8853(01)00822-8</t>
  </si>
  <si>
    <t>https://www.scopus.com/inward/record.uri?eid=2-s2.0-0036132586&amp;doi=10.1016%2fS0304-8853%2801%2900822-8&amp;partnerID=40&amp;md5=b6fe23b8cb5e6ccf75c53eee25ae4dc0</t>
  </si>
  <si>
    <t>Entropy; Magnetocaloric effect; Manganite; Perovskite; Refrigeration</t>
  </si>
  <si>
    <t>Wang Z.M., Ni G., Xu Q.Y., Sang H., Du Y.W.</t>
  </si>
  <si>
    <t>Magnetocaloric effect in perovskite manganites La0.7-xNdxCa0.3MnO3 and La0.7Ca0.3MnO3</t>
  </si>
  <si>
    <t>https://www.scopus.com/inward/record.uri?eid=2-s2.0-0035575865&amp;doi=10.1063%2f1.1415055&amp;partnerID=40&amp;md5=77c2b741b865c3c972005a6defe354a8</t>
  </si>
  <si>
    <t>Chen P., Du Y.-W.</t>
  </si>
  <si>
    <t>Large magnetic entropy change near charge-ordered transition temperature in perovskite-type manganite</t>
  </si>
  <si>
    <t>10.1088/1009-1963/10/10/316</t>
  </si>
  <si>
    <t>https://www.scopus.com/inward/record.uri?eid=2-s2.0-0035486535&amp;doi=10.1088%2f1009-1963%2f10%2f10%2f316&amp;partnerID=40&amp;md5=e8c031be5974391d2c9aa5eb9cf0beb1</t>
  </si>
  <si>
    <t>Charge-ordered; Field-induced phase transition; Magnetic entropy change</t>
  </si>
  <si>
    <t>Magnetic entropy change in perovskite manganites La0.65Nd0.05Ca0.3Mn0.9B 0.1O3 (B = Mn, Cr, Fe)</t>
  </si>
  <si>
    <t>10.1016/S0304-8853(01)00424-3</t>
  </si>
  <si>
    <t>https://www.scopus.com/inward/record.uri?eid=2-s2.0-0035449037&amp;doi=10.1016%2fS0304-8853%2801%2900424-3&amp;partnerID=40&amp;md5=31570fe1f6fb12d26cf5a56e705c2d5f</t>
  </si>
  <si>
    <t>Double-exchange interaction; Magnetocaloric effect; Perovskite manganite</t>
  </si>
  <si>
    <t>Sun Y., Tong W., Zhang Y.</t>
  </si>
  <si>
    <t>Large magnetic entropy change above 300 K in La0.67Sr0.33Mn0.9Cr0.1 O3</t>
  </si>
  <si>
    <t>10.1016/S0304-8853(01)00263-3</t>
  </si>
  <si>
    <t>https://www.scopus.com/inward/record.uri?eid=2-s2.0-0035397896&amp;doi=10.1016%2fS0304-8853%2801%2900263-3&amp;partnerID=40&amp;md5=0d2d06b6b7bfa61c2b250beb4cf7c301</t>
  </si>
  <si>
    <t>Chen W., Zhong W., Pan C.-F., Chang H., Du Y.-W.</t>
  </si>
  <si>
    <t>Curie temperature and magnetocaloric effect of polycrystalline La0.8-xCa0.2MnO3</t>
  </si>
  <si>
    <t>https://www.scopus.com/inward/record.uri?eid=2-s2.0-0041408374&amp;partnerID=40&amp;md5=4e22d058f88df5918e509fba3acf3aa6</t>
  </si>
  <si>
    <t>Curie temperature; Magnetic entropy change; Perovskite-type</t>
  </si>
  <si>
    <t>Dai W., Shen B.G., Li D.X., Gao Z.X.</t>
  </si>
  <si>
    <t>New magnetic refrigeration materials for temperature range from 165 K to 235 K</t>
  </si>
  <si>
    <t>10.1016/S0925-8388(00)00852-5</t>
  </si>
  <si>
    <t>https://www.scopus.com/inward/record.uri?eid=2-s2.0-0034300760&amp;doi=10.1016%2fS0925-8388%2800%2900852-5&amp;partnerID=40&amp;md5=1f965fe8ed49dd1b04af897ffce3e0c5</t>
  </si>
  <si>
    <t>Tang T., Gu K.M., Cao Q.Q., Wang D.H., Zhang S.Y., Du Y.W.</t>
  </si>
  <si>
    <t>Magnetocaloric properties of Ag-substituted perovskite-type manganites</t>
  </si>
  <si>
    <t>10.1016/S0304-8853(00)00544-8</t>
  </si>
  <si>
    <t>https://www.scopus.com/inward/record.uri?eid=2-s2.0-0034507429&amp;doi=10.1016%2fS0304-8853%2800%2900544-8&amp;partnerID=40&amp;md5=9cd0c754642b5f7f527f988d2a04acb1</t>
  </si>
  <si>
    <t>Sun Y., Xu X., Zhang Y.</t>
  </si>
  <si>
    <t>Large magnetic entropy change in the colossal magnetoresistance material La2/3Ca1/3MnO3</t>
  </si>
  <si>
    <t>10.1016/S0304-8853(00)00433-9</t>
  </si>
  <si>
    <t>https://www.scopus.com/inward/record.uri?eid=2-s2.0-0034272981&amp;doi=10.1016%2fS0304-8853%2800%2900433-9&amp;partnerID=40&amp;md5=f8a89a87075095ba1ff2098aef9a3dc9</t>
  </si>
  <si>
    <t>Zhang Y.X., Liu Z.G., Zhang H.H., Xu X.N.</t>
  </si>
  <si>
    <t>Direct measurement of thermal behaviour of magnetocaloric effects in perovskite-type La0.75SrxCa0.25-xMnO3</t>
  </si>
  <si>
    <t>10.1016/S0167-577X(00)00082-3</t>
  </si>
  <si>
    <t>https://www.scopus.com/inward/record.uri?eid=2-s2.0-0034250660&amp;doi=10.1016%2fS0167-577X%2800%2900082-3&amp;partnerID=40&amp;md5=4a776395bb03afc37695bf3f5bb06135</t>
  </si>
  <si>
    <t>Bohigas X., Tejada J., Marínez-Sarrión M.L., Tripp S., Black R.</t>
  </si>
  <si>
    <t>Magnetic and calorimetric measurements on the magnetocaloric effect in La0.6Ca0.4MnO3</t>
  </si>
  <si>
    <t>10.1016/S0304-8853(99)00581-8</t>
  </si>
  <si>
    <t>https://www.scopus.com/inward/record.uri?eid=2-s2.0-0033889009&amp;doi=10.1016%2fS0304-8853%2899%2900581-8&amp;partnerID=40&amp;md5=9e68c4d98ad4f329cb5b2792baccce64</t>
  </si>
  <si>
    <t>Shen Y.-T., Guo Z.-B., Du Y.-W.</t>
  </si>
  <si>
    <t>Magnetocaloric effect of La0.75Ca0.25-xSrxMnO3 perovskite</t>
  </si>
  <si>
    <t>https://www.scopus.com/inward/record.uri?eid=2-s2.0-0041633524&amp;partnerID=40&amp;md5=644122e99c57a9196fb73b7c06eecdd5</t>
  </si>
  <si>
    <t>Bohigas X., Del Barco E., Sales M., Tejada J.</t>
  </si>
  <si>
    <t>Magnetocaloric effect in La0.65Ca0.35Ti1-xMnxO3 ceramic perovskites</t>
  </si>
  <si>
    <t>10.1016/S0304-8853(98)00812-9</t>
  </si>
  <si>
    <t>https://www.scopus.com/inward/record.uri?eid=2-s2.0-0032688458&amp;doi=10.1016%2fS0304-8853%2898%2900812-9&amp;partnerID=40&amp;md5=12f389568ec3c2a3b30669e6dd6d5394</t>
  </si>
  <si>
    <t>Zhou T.-J., Yu Z., Zhong W., Xu X.N., Zhang H.H., Du Y.W.</t>
  </si>
  <si>
    <t>Larger magnetocaloric effect in two-layered La1.6Ca1.4Mn2O7 polycrystal</t>
  </si>
  <si>
    <t>10.1063/1.369387</t>
  </si>
  <si>
    <t>https://www.scopus.com/inward/record.uri?eid=2-s2.0-0032606331&amp;doi=10.1063%2f1.369387&amp;partnerID=40&amp;md5=94e9b0f146057d7fecf3f066a4a9c17f</t>
  </si>
  <si>
    <t>Bohigas X., Tejada J., Del Barco E., Zhang X.X., Sales M.</t>
  </si>
  <si>
    <t>Tunable magnetocaloric effect in ceramic perovskites</t>
  </si>
  <si>
    <t>10.1063/1.121844</t>
  </si>
  <si>
    <t>https://www.scopus.com/inward/record.uri?eid=2-s2.0-0001511470&amp;doi=10.1063%2f1.121844&amp;partnerID=40&amp;md5=451fee9364e7b1e73e5c453b46212039</t>
  </si>
  <si>
    <t>Chen W., Zhong W., Hou D.-L., Ding W.-P., Du Y.-W., Yan Q.-J.</t>
  </si>
  <si>
    <t>Structure and magnetocaloric properties in perovskitelike La1-xNaxMnOz powders</t>
  </si>
  <si>
    <t>10.1088/0256-307X/15/2/021</t>
  </si>
  <si>
    <t>https://www.scopus.com/inward/record.uri?eid=2-s2.0-0032372137&amp;doi=10.1088%2f0256-307X%2f15%2f2%2f021&amp;partnerID=40&amp;md5=52c67d18424e61965e7171277f31db2a</t>
  </si>
  <si>
    <t>Zhong W., Chen W., Ding W., Zhang N., Du Y., Yan Q.</t>
  </si>
  <si>
    <t>Magnetocaloric properties of Na-substituted perovskite-type manganese oxides</t>
  </si>
  <si>
    <t>10.1016/S0038-1098(97)10239-3</t>
  </si>
  <si>
    <t>https://www.scopus.com/inward/record.uri?eid=2-s2.0-0032040772&amp;doi=10.1016%2fS0038-1098%2897%2910239-3&amp;partnerID=40&amp;md5=0d7f28ee3f226f0add8c114668d560d7</t>
  </si>
  <si>
    <t>A. magnetically ordered materials; B. chemical synthesis; D. order-disorder effects; D. spin dynamics</t>
  </si>
  <si>
    <t>Zhong W., Chen W., Ding W.P., Zhang N., Hu A., Du Y.W., Yan Q.J.</t>
  </si>
  <si>
    <t>Structure, composition and magnetocaloric properties in polycrystalline La1-xAxMnO3+δ (A = Na, K)</t>
  </si>
  <si>
    <t>10.1007/s100510050298</t>
  </si>
  <si>
    <t>https://www.scopus.com/inward/record.uri?eid=2-s2.0-0031628333&amp;doi=10.1007%2fs100510050298&amp;partnerID=40&amp;md5=7be967bbabd13e56532b99509f8f8628</t>
  </si>
  <si>
    <t>Zhang X.X., Tejada J., Xin Y., Sun G.F., Wong K.W., Bohigas X.</t>
  </si>
  <si>
    <t>Magnetocaloric effect in La0.67Ca0.33MnOδ and La0.60Y0.07Ca0.33MnOδ bulk materials</t>
  </si>
  <si>
    <t>10.1063/1.117218</t>
  </si>
  <si>
    <t>https://www.scopus.com/inward/record.uri?eid=2-s2.0-0001409184&amp;doi=10.1063%2f1.117218&amp;partnerID=40&amp;md5=7c2e267c9a1734b5a2ccf82064c32cab</t>
  </si>
  <si>
    <t>Du Youwei, Ye Ying, Lu Mu, Jiao Hongzhen, Jin Xin, Chen Wanrong</t>
  </si>
  <si>
    <t>Study on magnetocaloric effect of ferrites</t>
  </si>
  <si>
    <t>https://www.scopus.com/inward/record.uri?eid=2-s2.0-0028369931&amp;partnerID=40&amp;md5=faa91c378a6f01c3eb6b5ec9ce5106f7</t>
  </si>
  <si>
    <t>Convention</t>
  </si>
  <si>
    <t>Meaning</t>
  </si>
  <si>
    <t>Description</t>
  </si>
  <si>
    <t>Oe</t>
  </si>
  <si>
    <t>Oersted Unit</t>
  </si>
  <si>
    <t>1 Oe = 79.66 A/m</t>
  </si>
  <si>
    <t>10000 Oe = 1 T</t>
  </si>
  <si>
    <t>Theoretical framework</t>
  </si>
  <si>
    <t>Definitions</t>
  </si>
  <si>
    <t>Curie Temperature</t>
  </si>
  <si>
    <t>Artificial Neural network</t>
  </si>
  <si>
    <t>Neel Temperature</t>
  </si>
  <si>
    <t>Regression vs clasification</t>
  </si>
  <si>
    <t>Activation fucntions</t>
  </si>
  <si>
    <t>Magnetic entropy</t>
  </si>
  <si>
    <t>Loss fucntion</t>
  </si>
  <si>
    <t>RCP</t>
  </si>
  <si>
    <t>forward propagation and backward propagation</t>
  </si>
  <si>
    <t>Magnetization</t>
  </si>
  <si>
    <t>Hyperparameters</t>
  </si>
  <si>
    <t>Magnetic field</t>
  </si>
  <si>
    <t>Refrigeration capacity</t>
  </si>
  <si>
    <t>Adiabatic temperature change</t>
  </si>
  <si>
    <t>Temperature Averaged Entropy</t>
  </si>
  <si>
    <t>Models</t>
  </si>
  <si>
    <t>Which models exist? ex Ising</t>
  </si>
  <si>
    <t>How are the magnetocaloric properties computed?</t>
  </si>
  <si>
    <t>Computational metjods and theoretical properties?</t>
  </si>
  <si>
    <t>Relation between structure and MCE?</t>
  </si>
  <si>
    <t>What is a arrot plot?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</si>
</sst>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7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131413"/>
      <name val="Arial"/>
    </font>
    <font>
      <b/>
      <color rgb="FF111111"/>
      <name val="Roboto"/>
    </font>
    <font>
      <sz val="10.0"/>
      <color rgb="FF000000"/>
      <name val="Arial"/>
    </font>
    <font>
      <sz val="12.0"/>
      <color rgb="FF374151"/>
      <name val="Söhne"/>
    </font>
    <font>
      <sz val="10.0"/>
      <color theme="1"/>
      <name val="Arial"/>
    </font>
    <font>
      <u/>
      <sz val="14.0"/>
      <color rgb="FFFF0000"/>
      <name val="Elseviergulliver"/>
    </font>
    <font>
      <sz val="14.0"/>
      <color theme="1"/>
      <name val="Arial"/>
    </font>
    <font>
      <u/>
      <color rgb="FF0000FF"/>
    </font>
    <font>
      <sz val="12.0"/>
      <color theme="1"/>
      <name val="Arial"/>
    </font>
    <font>
      <color theme="1"/>
      <name val="G_d0_f5"/>
    </font>
    <font>
      <sz val="10.0"/>
      <color rgb="FF000000"/>
      <name val="Ff9"/>
    </font>
    <font>
      <sz val="10.0"/>
      <color rgb="FF111111"/>
      <name val="Roboto"/>
    </font>
    <font>
      <sz val="17.0"/>
      <color rgb="FF131413"/>
      <name val="Arial"/>
    </font>
    <font>
      <sz val="25.0"/>
      <color rgb="FF131413"/>
      <name val="Arial"/>
    </font>
    <font>
      <sz val="17.0"/>
      <color rgb="FF131413"/>
      <name val="Ffb"/>
    </font>
    <font>
      <sz val="25.0"/>
      <color rgb="FF131413"/>
      <name val="Ffb"/>
    </font>
    <font>
      <sz val="11.0"/>
      <color rgb="FF212121"/>
      <name val="Arial"/>
    </font>
    <font>
      <color rgb="FF212121"/>
      <name val="Arial"/>
    </font>
    <font>
      <sz val="10.0"/>
      <color rgb="FF000000"/>
      <name val="Elseviergulliver"/>
    </font>
    <font>
      <sz val="10.0"/>
      <color theme="1"/>
      <name val="G_d0_f7"/>
    </font>
    <font>
      <color rgb="FF000000"/>
      <name val="Arial"/>
    </font>
    <font>
      <sz val="10.0"/>
      <color rgb="FF333333"/>
      <name val="Arial"/>
    </font>
    <font>
      <sz val="10.0"/>
      <color rgb="FF2E2E2E"/>
      <name val="Arial"/>
    </font>
    <font>
      <color theme="1"/>
      <name val="G_d0_f7"/>
    </font>
    <font>
      <u/>
      <sz val="11.0"/>
      <color rgb="FF007398"/>
      <name val="Arial"/>
    </font>
    <font>
      <sz val="10.0"/>
      <color rgb="FF2E2E2E"/>
      <name val="Elseviergulliver"/>
    </font>
    <font>
      <u/>
      <sz val="11.0"/>
      <color rgb="FF007398"/>
      <name val="Arial"/>
    </font>
    <font>
      <color rgb="FF2E2E2E"/>
      <name val="Arial"/>
    </font>
    <font>
      <color rgb="FF2E2E2E"/>
      <name val="Elseviergulliver"/>
    </font>
    <font>
      <color rgb="FF333333"/>
      <name val="Arial"/>
    </font>
    <font>
      <color theme="1"/>
      <name val="Arial"/>
      <scheme val="minor"/>
    </font>
    <font>
      <sz val="10.0"/>
      <color theme="1"/>
      <name val="G_d0_f12"/>
    </font>
    <font>
      <sz val="10.0"/>
      <color rgb="FF333333"/>
      <name val="Georgia"/>
    </font>
    <font>
      <sz val="10.0"/>
      <color theme="1"/>
      <name val="G_d0_f5"/>
    </font>
    <font>
      <sz val="10.0"/>
      <color rgb="FF212121"/>
      <name val="Arial"/>
    </font>
    <font>
      <u/>
      <sz val="12.0"/>
      <color rgb="FF376FAA"/>
      <name val="Helvetica Neue"/>
    </font>
    <font>
      <sz val="10.0"/>
      <color rgb="FF1155CC"/>
      <name val="G_d0_f1"/>
    </font>
    <font>
      <color theme="1"/>
      <name val="G_d0_f25"/>
    </font>
    <font>
      <color theme="1"/>
      <name val="G_d0_f6"/>
    </font>
    <font>
      <color theme="1"/>
      <name val="G_d0_f12"/>
    </font>
    <font>
      <color rgb="FF222222"/>
      <name val="Arial"/>
    </font>
    <font>
      <sz val="10.0"/>
      <color rgb="FF000000"/>
      <name val="G_d0_f2"/>
    </font>
    <font>
      <b/>
      <sz val="10.0"/>
      <color theme="1"/>
      <name val="Arial"/>
    </font>
    <font>
      <u/>
      <color rgb="FF0000FF"/>
      <name val="Inherit"/>
    </font>
    <font>
      <sz val="10.0"/>
      <color rgb="FF2E2E2E"/>
      <name val="Nexusserif"/>
    </font>
    <font>
      <sz val="10.0"/>
      <color rgb="FFFF0000"/>
      <name val="Arial"/>
    </font>
    <font>
      <color rgb="FFFF0000"/>
      <name val="Arial"/>
    </font>
    <font>
      <u/>
      <color theme="1"/>
      <name val="Arial"/>
    </font>
    <font>
      <color theme="1"/>
      <name val="G_d0_f2"/>
    </font>
    <font>
      <sz val="10.0"/>
      <color rgb="FF111111"/>
      <name val="Arial"/>
    </font>
    <font>
      <u/>
      <sz val="10.0"/>
      <color rgb="FF376FAA"/>
    </font>
    <font>
      <sz val="10.0"/>
      <color theme="1"/>
      <name val="G_d0_f6"/>
    </font>
    <font>
      <u/>
      <color rgb="FF1155CC"/>
      <name val="Arial"/>
    </font>
    <font>
      <color rgb="FF333333"/>
      <name val="-apple-system"/>
    </font>
    <font>
      <u/>
      <color rgb="FF0000FF"/>
    </font>
    <font>
      <color theme="1"/>
      <name val="Sans-serif"/>
    </font>
    <font>
      <sz val="10.0"/>
      <color rgb="FF333333"/>
      <name val="-apple-system"/>
    </font>
    <font>
      <sz val="10.0"/>
      <color theme="1"/>
      <name val="G_d0_f1"/>
    </font>
    <font>
      <color theme="1"/>
      <name val="Serif"/>
    </font>
    <font>
      <u/>
      <color rgb="FF0000FF"/>
    </font>
    <font>
      <u/>
      <sz val="10.0"/>
      <color rgb="FF000000"/>
      <name val="Arial"/>
    </font>
    <font>
      <sz val="10.0"/>
      <color rgb="FF000000"/>
      <name val="G_d0_f12"/>
    </font>
    <font>
      <sz val="10.0"/>
      <color rgb="FF000000"/>
      <name val="G_d0_f7"/>
    </font>
    <font>
      <color rgb="FF1A1A1A"/>
      <name val="Arial"/>
    </font>
    <font>
      <sz val="8.0"/>
      <color rgb="FF000000"/>
      <name val="Calibri"/>
    </font>
    <font>
      <sz val="8.0"/>
      <color rgb="FF000000"/>
      <name val="Arial"/>
    </font>
    <font>
      <u/>
      <color rgb="FF000000"/>
      <name val="Arial"/>
    </font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EBEBEB"/>
      </bottom>
    </border>
    <border>
      <top style="thin">
        <color rgb="FFEBEBEB"/>
      </top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0" fillId="3" fontId="3" numFmtId="0" xfId="0" applyAlignment="1" applyFill="1" applyFont="1">
      <alignment horizontal="center"/>
    </xf>
    <xf borderId="0" fillId="3" fontId="4" numFmtId="0" xfId="0" applyAlignment="1" applyFont="1">
      <alignment horizontal="left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top"/>
    </xf>
    <xf borderId="0" fillId="4" fontId="6" numFmtId="0" xfId="0" applyFill="1" applyFont="1"/>
    <xf borderId="1" fillId="0" fontId="7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0" fontId="7" numFmtId="164" xfId="0" applyAlignment="1" applyBorder="1" applyFont="1" applyNumberFormat="1">
      <alignment horizontal="center"/>
    </xf>
    <xf borderId="0" fillId="5" fontId="8" numFmtId="0" xfId="0" applyFill="1" applyFont="1"/>
    <xf borderId="0" fillId="0" fontId="9" numFmtId="0" xfId="0" applyFont="1"/>
    <xf borderId="1" fillId="3" fontId="5" numFmtId="0" xfId="0" applyAlignment="1" applyBorder="1" applyFont="1">
      <alignment horizontal="center"/>
    </xf>
    <xf borderId="0" fillId="6" fontId="10" numFmtId="0" xfId="0" applyFill="1" applyFont="1"/>
    <xf borderId="0" fillId="6" fontId="2" numFmtId="0" xfId="0" applyFont="1"/>
    <xf borderId="1" fillId="0" fontId="7" numFmtId="3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/>
    </xf>
    <xf borderId="1" fillId="3" fontId="7" numFmtId="164" xfId="0" applyAlignment="1" applyBorder="1" applyFont="1" applyNumberFormat="1">
      <alignment horizontal="center"/>
    </xf>
    <xf borderId="0" fillId="3" fontId="2" numFmtId="0" xfId="0" applyFont="1"/>
    <xf borderId="0" fillId="0" fontId="11" numFmtId="0" xfId="0" applyFont="1"/>
    <xf borderId="1" fillId="3" fontId="7" numFmtId="0" xfId="0" applyAlignment="1" applyBorder="1" applyFont="1">
      <alignment horizontal="center" vertical="bottom"/>
    </xf>
    <xf borderId="1" fillId="3" fontId="5" numFmtId="3" xfId="0" applyAlignment="1" applyBorder="1" applyFont="1" applyNumberFormat="1">
      <alignment horizontal="center"/>
    </xf>
    <xf borderId="1" fillId="0" fontId="7" numFmtId="165" xfId="0" applyAlignment="1" applyBorder="1" applyFont="1" applyNumberFormat="1">
      <alignment horizontal="center"/>
    </xf>
    <xf borderId="1" fillId="7" fontId="12" numFmtId="0" xfId="0" applyAlignment="1" applyBorder="1" applyFill="1" applyFont="1">
      <alignment horizontal="center"/>
    </xf>
    <xf borderId="0" fillId="3" fontId="5" numFmtId="0" xfId="0" applyFont="1"/>
    <xf borderId="1" fillId="3" fontId="13" numFmtId="0" xfId="0" applyAlignment="1" applyBorder="1" applyFont="1">
      <alignment horizontal="center"/>
    </xf>
    <xf borderId="1" fillId="3" fontId="5" numFmtId="164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/>
    </xf>
    <xf borderId="0" fillId="3" fontId="14" numFmtId="0" xfId="0" applyAlignment="1" applyFont="1">
      <alignment horizontal="left"/>
    </xf>
    <xf borderId="1" fillId="0" fontId="2" numFmtId="164" xfId="0" applyAlignment="1" applyBorder="1" applyFont="1" applyNumberFormat="1">
      <alignment horizontal="center"/>
    </xf>
    <xf borderId="0" fillId="3" fontId="15" numFmtId="0" xfId="0" applyFont="1"/>
    <xf borderId="0" fillId="3" fontId="16" numFmtId="0" xfId="0" applyFont="1"/>
    <xf borderId="0" fillId="3" fontId="15" numFmtId="3" xfId="0" applyFont="1" applyNumberFormat="1"/>
    <xf borderId="0" fillId="3" fontId="17" numFmtId="3" xfId="0" applyFont="1" applyNumberFormat="1"/>
    <xf borderId="0" fillId="3" fontId="18" numFmtId="0" xfId="0" applyFont="1"/>
    <xf borderId="0" fillId="3" fontId="17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2" fillId="0" fontId="2" numFmtId="0" xfId="0" applyAlignment="1" applyBorder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19" numFmtId="3" xfId="0" applyAlignment="1" applyFont="1" applyNumberForma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0" fillId="3" fontId="20" numFmtId="3" xfId="0" applyAlignment="1" applyFont="1" applyNumberFormat="1">
      <alignment vertical="bottom"/>
    </xf>
    <xf borderId="0" fillId="3" fontId="19" numFmtId="4" xfId="0" applyAlignment="1" applyFont="1" applyNumberFormat="1">
      <alignment vertical="bottom"/>
    </xf>
    <xf borderId="3" fillId="3" fontId="2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1" fillId="0" fontId="2" numFmtId="2" xfId="0" applyBorder="1" applyFont="1" applyNumberFormat="1"/>
    <xf borderId="1" fillId="0" fontId="5" numFmtId="2" xfId="0" applyAlignment="1" applyBorder="1" applyFont="1" applyNumberFormat="1">
      <alignment horizontal="right" vertical="bottom"/>
    </xf>
    <xf borderId="1" fillId="0" fontId="21" numFmtId="2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2" numFmtId="3" xfId="0" applyFont="1" applyNumberFormat="1"/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8" fontId="2" numFmtId="0" xfId="0" applyAlignment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3" fontId="22" numFmtId="0" xfId="0" applyAlignment="1" applyFont="1">
      <alignment horizontal="center"/>
    </xf>
    <xf borderId="0" fillId="3" fontId="22" numFmtId="0" xfId="0" applyAlignment="1" applyFont="1">
      <alignment horizontal="center" vertical="center"/>
    </xf>
    <xf borderId="0" fillId="2" fontId="23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2" fontId="24" numFmtId="0" xfId="0" applyAlignment="1" applyFont="1">
      <alignment horizontal="left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top"/>
    </xf>
    <xf borderId="0" fillId="0" fontId="24" numFmtId="0" xfId="0" applyAlignment="1" applyFont="1">
      <alignment horizontal="left"/>
    </xf>
    <xf borderId="0" fillId="0" fontId="5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/>
    </xf>
    <xf borderId="0" fillId="0" fontId="25" numFmtId="0" xfId="0" applyAlignment="1" applyFont="1">
      <alignment horizontal="left"/>
    </xf>
    <xf borderId="0" fillId="9" fontId="22" numFmtId="0" xfId="0" applyAlignment="1" applyFill="1" applyFont="1">
      <alignment horizontal="left"/>
    </xf>
    <xf borderId="0" fillId="9" fontId="2" numFmtId="0" xfId="0" applyAlignment="1" applyFont="1">
      <alignment horizontal="center"/>
    </xf>
    <xf borderId="0" fillId="9" fontId="7" numFmtId="0" xfId="0" applyAlignment="1" applyFont="1">
      <alignment horizontal="center" vertical="center"/>
    </xf>
    <xf borderId="0" fillId="9" fontId="26" numFmtId="0" xfId="0" applyAlignment="1" applyFont="1">
      <alignment horizontal="center"/>
    </xf>
    <xf borderId="0" fillId="9" fontId="7" numFmtId="0" xfId="0" applyAlignment="1" applyFont="1">
      <alignment horizontal="center"/>
    </xf>
    <xf borderId="0" fillId="0" fontId="27" numFmtId="0" xfId="0" applyFont="1"/>
    <xf borderId="0" fillId="9" fontId="5" numFmtId="0" xfId="0" applyAlignment="1" applyFont="1">
      <alignment horizontal="center"/>
    </xf>
    <xf borderId="0" fillId="9" fontId="23" numFmtId="0" xfId="0" applyAlignment="1" applyFont="1">
      <alignment horizontal="center"/>
    </xf>
    <xf borderId="0" fillId="9" fontId="2" numFmtId="0" xfId="0" applyAlignment="1" applyFont="1">
      <alignment horizontal="left" vertical="bottom"/>
    </xf>
    <xf borderId="0" fillId="9" fontId="2" numFmtId="0" xfId="0" applyAlignment="1" applyFont="1">
      <alignment horizontal="center" vertical="bottom"/>
    </xf>
    <xf borderId="0" fillId="9" fontId="2" numFmtId="0" xfId="0" applyAlignment="1" applyFont="1">
      <alignment horizontal="center" vertical="center"/>
    </xf>
    <xf borderId="0" fillId="0" fontId="28" numFmtId="0" xfId="0" applyAlignment="1" applyFont="1">
      <alignment horizontal="center"/>
    </xf>
    <xf borderId="0" fillId="9" fontId="28" numFmtId="0" xfId="0" applyAlignment="1" applyFont="1">
      <alignment horizontal="center"/>
    </xf>
    <xf borderId="0" fillId="3" fontId="2" numFmtId="0" xfId="0" applyAlignment="1" applyFont="1">
      <alignment horizontal="left" vertical="bottom"/>
    </xf>
    <xf borderId="0" fillId="2" fontId="2" numFmtId="0" xfId="0" applyAlignment="1" applyFont="1">
      <alignment horizontal="center" vertical="bottom"/>
    </xf>
    <xf borderId="0" fillId="3" fontId="26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5" numFmtId="0" xfId="0" applyAlignment="1" applyFont="1">
      <alignment horizont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bottom"/>
    </xf>
    <xf borderId="0" fillId="0" fontId="29" numFmtId="0" xfId="0" applyAlignment="1" applyFont="1">
      <alignment vertical="bottom"/>
    </xf>
    <xf borderId="0" fillId="0" fontId="30" numFmtId="0" xfId="0" applyAlignment="1" applyFont="1">
      <alignment horizontal="center" vertical="bottom"/>
    </xf>
    <xf borderId="0" fillId="0" fontId="31" numFmtId="0" xfId="0" applyAlignment="1" applyFont="1">
      <alignment vertical="bottom"/>
    </xf>
    <xf borderId="0" fillId="10" fontId="30" numFmtId="0" xfId="0" applyAlignment="1" applyFill="1" applyFont="1">
      <alignment vertical="bottom"/>
    </xf>
    <xf borderId="0" fillId="0" fontId="30" numFmtId="0" xfId="0" applyAlignment="1" applyFont="1">
      <alignment vertical="bottom"/>
    </xf>
    <xf borderId="0" fillId="0" fontId="32" numFmtId="0" xfId="0" applyAlignment="1" applyFont="1">
      <alignment horizontal="center" vertical="center"/>
    </xf>
    <xf borderId="5" fillId="3" fontId="2" numFmtId="0" xfId="0" applyAlignment="1" applyBorder="1" applyFont="1">
      <alignment vertical="bottom"/>
    </xf>
    <xf borderId="5" fillId="11" fontId="30" numFmtId="0" xfId="0" applyAlignment="1" applyBorder="1" applyFill="1" applyFont="1">
      <alignment vertical="bottom"/>
    </xf>
    <xf borderId="0" fillId="11" fontId="30" numFmtId="0" xfId="0" applyAlignment="1" applyFont="1">
      <alignment vertical="bottom"/>
    </xf>
    <xf borderId="0" fillId="9" fontId="30" numFmtId="0" xfId="0" applyAlignment="1" applyFont="1">
      <alignment vertical="bottom"/>
    </xf>
    <xf borderId="0" fillId="9" fontId="33" numFmtId="0" xfId="0" applyFont="1"/>
    <xf borderId="0" fillId="0" fontId="30" numFmtId="0" xfId="0" applyAlignment="1" applyFont="1">
      <alignment horizontal="center" vertical="center"/>
    </xf>
    <xf borderId="0" fillId="12" fontId="23" numFmtId="0" xfId="0" applyAlignment="1" applyFill="1" applyFont="1">
      <alignment vertical="bottom"/>
    </xf>
    <xf borderId="0" fillId="12" fontId="2" numFmtId="0" xfId="0" applyAlignment="1" applyFont="1">
      <alignment horizontal="center" vertical="bottom"/>
    </xf>
    <xf borderId="0" fillId="12" fontId="30" numFmtId="0" xfId="0" applyAlignment="1" applyFont="1">
      <alignment horizontal="center" vertical="center"/>
    </xf>
    <xf borderId="0" fillId="12" fontId="2" numFmtId="0" xfId="0" applyAlignment="1" applyFont="1">
      <alignment horizontal="center" vertical="center"/>
    </xf>
    <xf borderId="0" fillId="3" fontId="23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12" fontId="2" numFmtId="0" xfId="0" applyAlignment="1" applyFont="1">
      <alignment horizontal="center"/>
    </xf>
    <xf borderId="0" fillId="0" fontId="7" numFmtId="0" xfId="0" applyFont="1"/>
    <xf borderId="0" fillId="0" fontId="25" numFmtId="0" xfId="0" applyAlignment="1" applyFont="1">
      <alignment horizontal="left" readingOrder="0"/>
    </xf>
    <xf borderId="0" fillId="0" fontId="28" numFmtId="0" xfId="0" applyAlignment="1" applyFont="1">
      <alignment horizontal="left"/>
    </xf>
    <xf borderId="0" fillId="9" fontId="34" numFmtId="0" xfId="0" applyAlignment="1" applyFont="1">
      <alignment horizontal="left"/>
    </xf>
    <xf borderId="0" fillId="12" fontId="35" numFmtId="0" xfId="0" applyFont="1"/>
    <xf borderId="0" fillId="3" fontId="12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36" numFmtId="0" xfId="0" applyAlignment="1" applyFont="1">
      <alignment horizontal="left"/>
    </xf>
    <xf borderId="0" fillId="0" fontId="24" numFmtId="0" xfId="0" applyFont="1"/>
    <xf borderId="0" fillId="0" fontId="25" numFmtId="0" xfId="0" applyFont="1"/>
    <xf borderId="0" fillId="0" fontId="7" numFmtId="0" xfId="0" applyAlignment="1" applyFont="1">
      <alignment horizontal="left"/>
    </xf>
    <xf borderId="0" fillId="0" fontId="37" numFmtId="0" xfId="0" applyFont="1"/>
    <xf borderId="0" fillId="3" fontId="38" numFmtId="0" xfId="0" applyFont="1"/>
    <xf borderId="0" fillId="0" fontId="20" numFmtId="0" xfId="0" applyAlignment="1" applyFont="1">
      <alignment vertical="bottom"/>
    </xf>
    <xf borderId="0" fillId="2" fontId="24" numFmtId="0" xfId="0" applyAlignment="1" applyFont="1">
      <alignment horizontal="left" readingOrder="0"/>
    </xf>
    <xf borderId="0" fillId="13" fontId="2" numFmtId="0" xfId="0" applyAlignment="1" applyFill="1" applyFont="1">
      <alignment horizontal="center"/>
    </xf>
    <xf borderId="0" fillId="12" fontId="39" numFmtId="0" xfId="0" applyAlignment="1" applyFont="1">
      <alignment horizontal="center"/>
    </xf>
    <xf borderId="0" fillId="13" fontId="2" numFmtId="0" xfId="0" applyAlignment="1" applyFont="1">
      <alignment vertical="bottom"/>
    </xf>
    <xf borderId="0" fillId="0" fontId="7" numFmtId="3" xfId="0" applyAlignment="1" applyFont="1" applyNumberFormat="1">
      <alignment horizontal="center"/>
    </xf>
    <xf borderId="0" fillId="3" fontId="40" numFmtId="0" xfId="0" applyAlignment="1" applyFont="1">
      <alignment horizontal="left"/>
    </xf>
    <xf borderId="0" fillId="14" fontId="2" numFmtId="0" xfId="0" applyAlignment="1" applyFill="1" applyFont="1">
      <alignment horizontal="center"/>
    </xf>
    <xf borderId="0" fillId="3" fontId="41" numFmtId="0" xfId="0" applyAlignment="1" applyFont="1">
      <alignment horizontal="left"/>
    </xf>
    <xf borderId="0" fillId="3" fontId="4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43" numFmtId="0" xfId="0" applyAlignment="1" applyFont="1">
      <alignment horizontal="left"/>
    </xf>
    <xf borderId="0" fillId="3" fontId="43" numFmtId="0" xfId="0" applyAlignment="1" applyFont="1">
      <alignment horizontal="left"/>
    </xf>
    <xf borderId="0" fillId="0" fontId="25" numFmtId="0" xfId="0" applyAlignment="1" applyFont="1">
      <alignment readingOrder="0"/>
    </xf>
    <xf borderId="0" fillId="2" fontId="24" numFmtId="0" xfId="0" applyFont="1"/>
    <xf borderId="0" fillId="0" fontId="2" numFmtId="0" xfId="0" applyAlignment="1" applyFont="1">
      <alignment shrinkToFit="0" wrapText="1"/>
    </xf>
    <xf borderId="0" fillId="3" fontId="34" numFmtId="0" xfId="0" applyAlignment="1" applyFont="1">
      <alignment horizontal="left"/>
    </xf>
    <xf borderId="0" fillId="2" fontId="25" numFmtId="0" xfId="0" applyFont="1"/>
    <xf borderId="0" fillId="3" fontId="5" numFmtId="0" xfId="0" applyAlignment="1" applyFont="1">
      <alignment horizontal="center"/>
    </xf>
    <xf borderId="0" fillId="0" fontId="44" numFmtId="0" xfId="0" applyAlignment="1" applyFont="1">
      <alignment horizontal="left"/>
    </xf>
    <xf borderId="0" fillId="0" fontId="45" numFmtId="0" xfId="0" applyAlignment="1" applyFont="1">
      <alignment horizontal="center"/>
    </xf>
    <xf borderId="0" fillId="0" fontId="46" numFmtId="0" xfId="0" applyFont="1"/>
    <xf borderId="0" fillId="0" fontId="5" numFmtId="0" xfId="0" applyFont="1"/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2" fontId="7" numFmtId="0" xfId="0" applyAlignment="1" applyFont="1">
      <alignment horizontal="center" readingOrder="0"/>
    </xf>
    <xf borderId="0" fillId="2" fontId="7" numFmtId="0" xfId="0" applyAlignment="1" applyFont="1">
      <alignment horizontal="center"/>
    </xf>
    <xf borderId="0" fillId="2" fontId="45" numFmtId="0" xfId="0" applyAlignment="1" applyFont="1">
      <alignment horizontal="center"/>
    </xf>
    <xf borderId="0" fillId="0" fontId="30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5" numFmtId="0" xfId="0" applyAlignment="1" applyFont="1">
      <alignment horizontal="center" vertical="center"/>
    </xf>
    <xf borderId="0" fillId="0" fontId="47" numFmtId="0" xfId="0" applyAlignment="1" applyFont="1">
      <alignment horizontal="center"/>
    </xf>
    <xf borderId="6" fillId="0" fontId="48" numFmtId="0" xfId="0" applyAlignment="1" applyBorder="1" applyFont="1">
      <alignment horizontal="left" vertical="top"/>
    </xf>
    <xf borderId="0" fillId="0" fontId="48" numFmtId="0" xfId="0" applyAlignment="1" applyFont="1">
      <alignment horizontal="left" vertical="top"/>
    </xf>
    <xf borderId="6" fillId="0" fontId="25" numFmtId="0" xfId="0" applyAlignment="1" applyBorder="1" applyFont="1">
      <alignment horizontal="center" vertical="center"/>
    </xf>
    <xf borderId="0" fillId="0" fontId="48" numFmtId="0" xfId="0" applyAlignment="1" applyFont="1">
      <alignment horizontal="left"/>
    </xf>
    <xf borderId="0" fillId="0" fontId="49" numFmtId="0" xfId="0" applyAlignment="1" applyFont="1">
      <alignment horizontal="left"/>
    </xf>
    <xf borderId="0" fillId="2" fontId="32" numFmtId="0" xfId="0" applyAlignment="1" applyFont="1">
      <alignment horizontal="left" vertical="bottom"/>
    </xf>
    <xf borderId="0" fillId="0" fontId="2" numFmtId="0" xfId="0" applyAlignment="1" applyFont="1">
      <alignment horizontal="center" shrinkToFit="0" vertical="bottom" wrapText="1"/>
    </xf>
    <xf borderId="0" fillId="2" fontId="30" numFmtId="0" xfId="0" applyAlignment="1" applyFont="1">
      <alignment horizontal="left" vertical="bottom"/>
    </xf>
    <xf borderId="0" fillId="0" fontId="25" numFmtId="0" xfId="0" applyAlignment="1" applyFont="1">
      <alignment horizontal="left" vertical="top"/>
    </xf>
    <xf borderId="6" fillId="0" fontId="25" numFmtId="0" xfId="0" applyAlignment="1" applyBorder="1" applyFont="1">
      <alignment horizontal="left" vertical="center"/>
    </xf>
    <xf borderId="0" fillId="0" fontId="25" numFmtId="0" xfId="0" applyAlignment="1" applyFont="1">
      <alignment horizontal="left" vertical="center"/>
    </xf>
    <xf borderId="0" fillId="0" fontId="25" numFmtId="0" xfId="0" applyAlignment="1" applyFont="1">
      <alignment horizontal="left" readingOrder="0" vertical="center"/>
    </xf>
    <xf borderId="0" fillId="0" fontId="50" numFmtId="0" xfId="0" applyAlignment="1" applyFont="1">
      <alignment horizontal="center" vertical="bottom"/>
    </xf>
    <xf borderId="0" fillId="0" fontId="23" numFmtId="0" xfId="0" applyAlignment="1" applyFont="1">
      <alignment vertical="bottom"/>
    </xf>
    <xf borderId="0" fillId="0" fontId="47" numFmtId="0" xfId="0" applyAlignment="1" applyFont="1">
      <alignment horizontal="left"/>
    </xf>
    <xf borderId="0" fillId="3" fontId="51" numFmtId="0" xfId="0" applyAlignment="1" applyFont="1">
      <alignment horizontal="left"/>
    </xf>
    <xf borderId="0" fillId="3" fontId="23" numFmtId="0" xfId="0" applyAlignment="1" applyFont="1">
      <alignment horizontal="center"/>
    </xf>
    <xf borderId="0" fillId="3" fontId="52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3" fontId="37" numFmtId="0" xfId="0" applyAlignment="1" applyFont="1">
      <alignment horizontal="left"/>
    </xf>
    <xf borderId="0" fillId="3" fontId="53" numFmtId="0" xfId="0" applyAlignment="1" applyFont="1">
      <alignment horizontal="center"/>
    </xf>
    <xf borderId="0" fillId="0" fontId="30" numFmtId="0" xfId="0" applyAlignment="1" applyFont="1">
      <alignment horizontal="left"/>
    </xf>
    <xf borderId="6" fillId="0" fontId="2" numFmtId="0" xfId="0" applyAlignment="1" applyBorder="1" applyFont="1">
      <alignment horizontal="center"/>
    </xf>
    <xf borderId="0" fillId="3" fontId="24" numFmtId="0" xfId="0" applyAlignment="1" applyFont="1">
      <alignment horizontal="left"/>
    </xf>
    <xf borderId="0" fillId="12" fontId="7" numFmtId="0" xfId="0" applyAlignment="1" applyFont="1">
      <alignment horizontal="center"/>
    </xf>
    <xf borderId="0" fillId="3" fontId="23" numFmtId="0" xfId="0" applyAlignment="1" applyFont="1">
      <alignment horizontal="left"/>
    </xf>
    <xf borderId="0" fillId="0" fontId="21" numFmtId="0" xfId="0" applyAlignment="1" applyFont="1">
      <alignment horizontal="center"/>
    </xf>
    <xf borderId="0" fillId="3" fontId="54" numFmtId="0" xfId="0" applyAlignment="1" applyFont="1">
      <alignment horizontal="left"/>
    </xf>
    <xf borderId="0" fillId="0" fontId="30" numFmtId="0" xfId="0" applyAlignment="1" applyFont="1">
      <alignment readingOrder="0" vertical="bottom"/>
    </xf>
    <xf borderId="0" fillId="2" fontId="32" numFmtId="0" xfId="0" applyAlignment="1" applyFont="1">
      <alignment vertical="bottom"/>
    </xf>
    <xf borderId="0" fillId="0" fontId="55" numFmtId="0" xfId="0" applyAlignment="1" applyFont="1">
      <alignment shrinkToFit="0" vertical="bottom" wrapText="1"/>
    </xf>
    <xf borderId="0" fillId="15" fontId="2" numFmtId="0" xfId="0" applyAlignment="1" applyFill="1" applyFont="1">
      <alignment horizontal="center" vertical="bottom"/>
    </xf>
    <xf borderId="0" fillId="15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56" numFmtId="0" xfId="0" applyAlignment="1" applyFont="1">
      <alignment vertical="bottom"/>
    </xf>
    <xf borderId="0" fillId="15" fontId="30" numFmtId="0" xfId="0" applyAlignment="1" applyFont="1">
      <alignment horizontal="center" vertical="bottom"/>
    </xf>
    <xf borderId="0" fillId="15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3" fontId="23" numFmtId="0" xfId="0" applyAlignment="1" applyFont="1">
      <alignment vertical="top"/>
    </xf>
    <xf borderId="0" fillId="2" fontId="2" numFmtId="0" xfId="0" applyAlignment="1" applyFont="1">
      <alignment vertical="bottom"/>
    </xf>
    <xf borderId="0" fillId="10" fontId="2" numFmtId="0" xfId="0" applyAlignment="1" applyFont="1">
      <alignment vertical="bottom"/>
    </xf>
    <xf borderId="0" fillId="0" fontId="57" numFmtId="0" xfId="0" applyFont="1"/>
    <xf borderId="0" fillId="3" fontId="24" numFmtId="0" xfId="0" applyFont="1"/>
    <xf borderId="0" fillId="0" fontId="58" numFmtId="0" xfId="0" applyFont="1"/>
    <xf borderId="0" fillId="0" fontId="28" numFmtId="0" xfId="0" applyFont="1"/>
    <xf borderId="0" fillId="0" fontId="28" numFmtId="0" xfId="0" applyAlignment="1" applyFont="1">
      <alignment horizontal="left" vertical="center"/>
    </xf>
    <xf borderId="0" fillId="0" fontId="24" numFmtId="0" xfId="0" applyAlignment="1" applyFont="1">
      <alignment horizontal="center"/>
    </xf>
    <xf borderId="0" fillId="2" fontId="59" numFmtId="0" xfId="0" applyAlignment="1" applyFont="1">
      <alignment horizontal="left"/>
    </xf>
    <xf borderId="0" fillId="6" fontId="24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6" fontId="25" numFmtId="0" xfId="0" applyFont="1"/>
    <xf borderId="0" fillId="3" fontId="60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61" numFmtId="0" xfId="0" applyFont="1"/>
    <xf borderId="0" fillId="16" fontId="2" numFmtId="0" xfId="0" applyFill="1" applyFont="1"/>
    <xf borderId="0" fillId="16" fontId="62" numFmtId="0" xfId="0" applyFont="1"/>
    <xf borderId="0" fillId="11" fontId="2" numFmtId="0" xfId="0" applyFont="1"/>
    <xf borderId="0" fillId="16" fontId="23" numFmtId="0" xfId="0" applyFont="1"/>
    <xf borderId="0" fillId="0" fontId="23" numFmtId="0" xfId="0" applyFont="1"/>
    <xf borderId="0" fillId="3" fontId="63" numFmtId="0" xfId="0" applyFont="1"/>
    <xf borderId="0" fillId="3" fontId="23" numFmtId="0" xfId="0" applyFont="1"/>
    <xf borderId="0" fillId="2" fontId="5" numFmtId="0" xfId="0" applyFont="1"/>
    <xf borderId="0" fillId="0" fontId="6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65" numFmtId="0" xfId="0" applyAlignment="1" applyFont="1">
      <alignment horizontal="left"/>
    </xf>
    <xf borderId="0" fillId="3" fontId="22" numFmtId="0" xfId="0" applyAlignment="1" applyFont="1">
      <alignment horizontal="left"/>
    </xf>
    <xf borderId="0" fillId="3" fontId="5" numFmtId="0" xfId="0" applyAlignment="1" applyFont="1">
      <alignment vertical="bottom"/>
    </xf>
    <xf borderId="0" fillId="3" fontId="66" numFmtId="0" xfId="0" applyAlignment="1" applyFont="1">
      <alignment vertical="bottom"/>
    </xf>
    <xf borderId="0" fillId="0" fontId="67" numFmtId="0" xfId="0" applyAlignment="1" applyFont="1">
      <alignment horizontal="left" vertical="bottom"/>
    </xf>
    <xf borderId="0" fillId="0" fontId="68" numFmtId="0" xfId="0" applyAlignment="1" applyFont="1">
      <alignment horizontal="left" vertical="bottom"/>
    </xf>
    <xf borderId="0" fillId="3" fontId="25" numFmtId="0" xfId="0" applyFont="1"/>
    <xf borderId="0" fillId="3" fontId="69" numFmtId="0" xfId="0" applyFont="1"/>
    <xf borderId="0" fillId="3" fontId="32" numFmtId="0" xfId="0" applyFont="1"/>
    <xf borderId="0" fillId="3" fontId="30" numFmtId="0" xfId="0" applyFont="1"/>
    <xf borderId="0" fillId="2" fontId="32" numFmtId="0" xfId="0" applyFont="1"/>
    <xf borderId="0" fillId="0" fontId="1" numFmtId="0" xfId="0" applyAlignment="1" applyFont="1">
      <alignment shrinkToFit="0" wrapText="1"/>
    </xf>
    <xf borderId="0" fillId="0" fontId="70" numFmtId="0" xfId="0" applyAlignment="1" applyFont="1">
      <alignment shrinkToFit="0" wrapText="1"/>
    </xf>
    <xf borderId="0" fillId="17" fontId="2" numFmtId="0" xfId="0" applyAlignment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714375</xdr:colOff>
      <xdr:row>0</xdr:row>
      <xdr:rowOff>133350</xdr:rowOff>
    </xdr:from>
    <xdr:ext cx="4324350" cy="33528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topics/physics-and-astronomy/curie-temperature" TargetMode="External"/><Relationship Id="rId2" Type="http://schemas.openxmlformats.org/officeDocument/2006/relationships/hyperlink" Target="https://aip.scitation.org/doi/pdf/10.1063/1.4792239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profs.if.uff.br/marior/cv/msf_514_2006_299.pdf" TargetMode="External"/><Relationship Id="rId42" Type="http://schemas.openxmlformats.org/officeDocument/2006/relationships/hyperlink" Target="http://profs.if.uff.br/marior/cv/msf_514_2006_299.pdf" TargetMode="External"/><Relationship Id="rId41" Type="http://schemas.openxmlformats.org/officeDocument/2006/relationships/hyperlink" Target="http://profs.if.uff.br/marior/cv/msf_514_2006_299.pdf" TargetMode="External"/><Relationship Id="rId44" Type="http://schemas.openxmlformats.org/officeDocument/2006/relationships/hyperlink" Target="http://profs.if.uff.br/marior/cv/msf_514_2006_299.pdf" TargetMode="External"/><Relationship Id="rId43" Type="http://schemas.openxmlformats.org/officeDocument/2006/relationships/hyperlink" Target="http://profs.if.uff.br/marior/cv/msf_514_2006_299.pdf" TargetMode="External"/><Relationship Id="rId46" Type="http://schemas.openxmlformats.org/officeDocument/2006/relationships/hyperlink" Target="http://profs.if.uff.br/marior/cv/msf_514_2006_299.pdf" TargetMode="External"/><Relationship Id="rId45" Type="http://schemas.openxmlformats.org/officeDocument/2006/relationships/hyperlink" Target="http://profs.if.uff.br/marior/cv/msf_514_2006_299.pdf" TargetMode="External"/><Relationship Id="rId1" Type="http://schemas.openxmlformats.org/officeDocument/2006/relationships/hyperlink" Target="https://doi.org/10.1039%2Fc8ra05230a" TargetMode="External"/><Relationship Id="rId2" Type="http://schemas.openxmlformats.org/officeDocument/2006/relationships/hyperlink" Target="https://doi.org/10.1039%2Fc8ra05230a" TargetMode="External"/><Relationship Id="rId3" Type="http://schemas.openxmlformats.org/officeDocument/2006/relationships/hyperlink" Target="https://doi.org/10.1039%2Fc8ra05230a" TargetMode="External"/><Relationship Id="rId4" Type="http://schemas.openxmlformats.org/officeDocument/2006/relationships/hyperlink" Target="https://doi.org/10.1039%2Fc8ra05230a" TargetMode="External"/><Relationship Id="rId9" Type="http://schemas.openxmlformats.org/officeDocument/2006/relationships/hyperlink" Target="https://doi.org/10.1039%2Fc8ra05230a" TargetMode="External"/><Relationship Id="rId48" Type="http://schemas.openxmlformats.org/officeDocument/2006/relationships/hyperlink" Target="http://profs.if.uff.br/marior/cv/msf_514_2006_299.pdf" TargetMode="External"/><Relationship Id="rId47" Type="http://schemas.openxmlformats.org/officeDocument/2006/relationships/hyperlink" Target="http://profs.if.uff.br/marior/cv/msf_514_2006_299.pdf" TargetMode="External"/><Relationship Id="rId49" Type="http://schemas.openxmlformats.org/officeDocument/2006/relationships/hyperlink" Target="http://profs.if.uff.br/marior/cv/msf_514_2006_299.pdf" TargetMode="External"/><Relationship Id="rId5" Type="http://schemas.openxmlformats.org/officeDocument/2006/relationships/hyperlink" Target="https://doi.org/10.1039%2Fc8ra05230a" TargetMode="External"/><Relationship Id="rId6" Type="http://schemas.openxmlformats.org/officeDocument/2006/relationships/hyperlink" Target="https://doi.org/10.1039%2Fc8ra05230a" TargetMode="External"/><Relationship Id="rId7" Type="http://schemas.openxmlformats.org/officeDocument/2006/relationships/hyperlink" Target="https://doi.org/10.1039%2Fc8ra05230a" TargetMode="External"/><Relationship Id="rId8" Type="http://schemas.openxmlformats.org/officeDocument/2006/relationships/hyperlink" Target="https://doi.org/10.1039%2Fc8ra05230a" TargetMode="External"/><Relationship Id="rId31" Type="http://schemas.openxmlformats.org/officeDocument/2006/relationships/hyperlink" Target="https://doi.org/10.1039%2Fc8ra05747h" TargetMode="External"/><Relationship Id="rId30" Type="http://schemas.openxmlformats.org/officeDocument/2006/relationships/hyperlink" Target="https://doi.org/10.1039%2Fc8ra05747h" TargetMode="External"/><Relationship Id="rId33" Type="http://schemas.openxmlformats.org/officeDocument/2006/relationships/hyperlink" Target="https://link.springer.com/article/10.1007/s10854-017-7438-9" TargetMode="External"/><Relationship Id="rId32" Type="http://schemas.openxmlformats.org/officeDocument/2006/relationships/hyperlink" Target="https://link.springer.com/article/10.1007/s10854-017-7438-9" TargetMode="External"/><Relationship Id="rId35" Type="http://schemas.openxmlformats.org/officeDocument/2006/relationships/hyperlink" Target="http://profs.if.uff.br/marior/cv/msf_514_2006_299.pdf" TargetMode="External"/><Relationship Id="rId34" Type="http://schemas.openxmlformats.org/officeDocument/2006/relationships/hyperlink" Target="https://link.springer.com/article/10.1007/s10854-017-7438-9" TargetMode="External"/><Relationship Id="rId37" Type="http://schemas.openxmlformats.org/officeDocument/2006/relationships/hyperlink" Target="http://profs.if.uff.br/marior/cv/msf_514_2006_299.pdf" TargetMode="External"/><Relationship Id="rId36" Type="http://schemas.openxmlformats.org/officeDocument/2006/relationships/hyperlink" Target="http://profs.if.uff.br/marior/cv/msf_514_2006_299.pdf" TargetMode="External"/><Relationship Id="rId39" Type="http://schemas.openxmlformats.org/officeDocument/2006/relationships/hyperlink" Target="http://profs.if.uff.br/marior/cv/msf_514_2006_299.pdf" TargetMode="External"/><Relationship Id="rId38" Type="http://schemas.openxmlformats.org/officeDocument/2006/relationships/hyperlink" Target="http://profs.if.uff.br/marior/cv/msf_514_2006_299.pdf" TargetMode="External"/><Relationship Id="rId20" Type="http://schemas.openxmlformats.org/officeDocument/2006/relationships/hyperlink" Target="http://dx.doi.org/10.2320/matertrans.MA201546" TargetMode="External"/><Relationship Id="rId22" Type="http://schemas.openxmlformats.org/officeDocument/2006/relationships/hyperlink" Target="http://dx.doi.org/10.1109/TMAG.2015.2424978" TargetMode="External"/><Relationship Id="rId21" Type="http://schemas.openxmlformats.org/officeDocument/2006/relationships/hyperlink" Target="http://dx.doi.org/10.1109/TMAG.2015.2424978" TargetMode="External"/><Relationship Id="rId24" Type="http://schemas.openxmlformats.org/officeDocument/2006/relationships/hyperlink" Target="http://dx.doi.org/10.1109/TMAG.2015.2424978" TargetMode="External"/><Relationship Id="rId23" Type="http://schemas.openxmlformats.org/officeDocument/2006/relationships/hyperlink" Target="http://dx.doi.org/10.1109/TMAG.2015.2424978" TargetMode="External"/><Relationship Id="rId26" Type="http://schemas.openxmlformats.org/officeDocument/2006/relationships/hyperlink" Target="http://dx.doi.org/10.1109/TMAG.2015.2424978" TargetMode="External"/><Relationship Id="rId25" Type="http://schemas.openxmlformats.org/officeDocument/2006/relationships/hyperlink" Target="http://dx.doi.org/10.1109/TMAG.2015.2424978" TargetMode="External"/><Relationship Id="rId28" Type="http://schemas.openxmlformats.org/officeDocument/2006/relationships/hyperlink" Target="https://doi.org/10.1039%2Fc8ra05747h" TargetMode="External"/><Relationship Id="rId27" Type="http://schemas.openxmlformats.org/officeDocument/2006/relationships/hyperlink" Target="https://doi.org/10.1039%2Fc8ra05747h" TargetMode="External"/><Relationship Id="rId29" Type="http://schemas.openxmlformats.org/officeDocument/2006/relationships/hyperlink" Target="https://doi.org/10.1039%2Fc8ra05747h" TargetMode="External"/><Relationship Id="rId51" Type="http://schemas.openxmlformats.org/officeDocument/2006/relationships/hyperlink" Target="https://doi.org/10.1063/1.1867564" TargetMode="External"/><Relationship Id="rId50" Type="http://schemas.openxmlformats.org/officeDocument/2006/relationships/hyperlink" Target="https://doi.org/10.1063/1.1867564" TargetMode="External"/><Relationship Id="rId53" Type="http://schemas.openxmlformats.org/officeDocument/2006/relationships/hyperlink" Target="https://doi.org/10.1039%2Fc8ra05230a" TargetMode="External"/><Relationship Id="rId52" Type="http://schemas.openxmlformats.org/officeDocument/2006/relationships/hyperlink" Target="https://doi.org/10.1063/1.1867564" TargetMode="External"/><Relationship Id="rId11" Type="http://schemas.openxmlformats.org/officeDocument/2006/relationships/hyperlink" Target="http://dx.doi.org/10.1080/01411590802533738" TargetMode="External"/><Relationship Id="rId55" Type="http://schemas.openxmlformats.org/officeDocument/2006/relationships/hyperlink" Target="http://dx.doi.org/10.1109/TMAG.2015.2424978" TargetMode="External"/><Relationship Id="rId10" Type="http://schemas.openxmlformats.org/officeDocument/2006/relationships/hyperlink" Target="https://doi.org/10.1039%2Fc8ra05230a" TargetMode="External"/><Relationship Id="rId54" Type="http://schemas.openxmlformats.org/officeDocument/2006/relationships/hyperlink" Target="http://dx.doi.org/10.2320/matertrans.MA201546" TargetMode="External"/><Relationship Id="rId13" Type="http://schemas.openxmlformats.org/officeDocument/2006/relationships/hyperlink" Target="http://dx.doi.org/10.1080/01411590802533738" TargetMode="External"/><Relationship Id="rId57" Type="http://schemas.openxmlformats.org/officeDocument/2006/relationships/hyperlink" Target="https://link.springer.com/article/10.1007/s10854-017-7438-9" TargetMode="External"/><Relationship Id="rId12" Type="http://schemas.openxmlformats.org/officeDocument/2006/relationships/hyperlink" Target="http://dx.doi.org/10.1080/01411590802533738" TargetMode="External"/><Relationship Id="rId56" Type="http://schemas.openxmlformats.org/officeDocument/2006/relationships/hyperlink" Target="https://doi.org/10.1039%2Fc8ra05747h" TargetMode="External"/><Relationship Id="rId15" Type="http://schemas.openxmlformats.org/officeDocument/2006/relationships/hyperlink" Target="http://dx.doi.org/10.2320/matertrans.MA201546" TargetMode="External"/><Relationship Id="rId14" Type="http://schemas.openxmlformats.org/officeDocument/2006/relationships/hyperlink" Target="http://dx.doi.org/10.1080/01411590802533738" TargetMode="External"/><Relationship Id="rId58" Type="http://schemas.openxmlformats.org/officeDocument/2006/relationships/drawing" Target="../drawings/drawing3.xml"/><Relationship Id="rId17" Type="http://schemas.openxmlformats.org/officeDocument/2006/relationships/hyperlink" Target="http://dx.doi.org/10.2320/matertrans.MA201546" TargetMode="External"/><Relationship Id="rId16" Type="http://schemas.openxmlformats.org/officeDocument/2006/relationships/hyperlink" Target="http://dx.doi.org/10.2320/matertrans.MA201546" TargetMode="External"/><Relationship Id="rId19" Type="http://schemas.openxmlformats.org/officeDocument/2006/relationships/hyperlink" Target="http://dx.doi.org/10.2320/matertrans.MA201546" TargetMode="External"/><Relationship Id="rId18" Type="http://schemas.openxmlformats.org/officeDocument/2006/relationships/hyperlink" Target="http://dx.doi.org/10.2320/matertrans.MA20154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inward/record.uri?eid=2-s2.0-85068773559&amp;doi=10.1080%2f14786435.2019.1639838&amp;partnerID=40&amp;md5=e8fa66c7954615f83ff633d63a53c0ba" TargetMode="External"/><Relationship Id="rId194" Type="http://schemas.openxmlformats.org/officeDocument/2006/relationships/hyperlink" Target="https://www.scopus.com/inward/record.uri?eid=2-s2.0-85066084783&amp;doi=10.1007%2fs10948-019-5136-y&amp;partnerID=40&amp;md5=ea8b9d2dbcb771c00556b479557d87a8" TargetMode="External"/><Relationship Id="rId193" Type="http://schemas.openxmlformats.org/officeDocument/2006/relationships/hyperlink" Target="https://www.scopus.com/inward/record.uri?eid=2-s2.0-85066979735&amp;doi=10.1016%2fj.jmmm.2019.165379&amp;partnerID=40&amp;md5=f79754c1ac90cd039ca0b58e3da5dc74" TargetMode="External"/><Relationship Id="rId192" Type="http://schemas.openxmlformats.org/officeDocument/2006/relationships/hyperlink" Target="https://www.scopus.com/inward/record.uri?eid=2-s2.0-85068254175&amp;doi=10.1016%2fj.ceramint.2019.06.293&amp;partnerID=40&amp;md5=12f6868ca6dfc57019fdd36639097688" TargetMode="External"/><Relationship Id="rId191" Type="http://schemas.openxmlformats.org/officeDocument/2006/relationships/hyperlink" Target="https://www.scopus.com/inward/record.uri?eid=2-s2.0-85072028741&amp;doi=10.1016%2fj.solidstatesciences.2019.105991&amp;partnerID=40&amp;md5=7cddcadbc1bef1e56f62c7bb7d433bd4" TargetMode="External"/><Relationship Id="rId187" Type="http://schemas.openxmlformats.org/officeDocument/2006/relationships/hyperlink" Target="https://www.scopus.com/inward/record.uri?eid=2-s2.0-85069577917&amp;doi=10.1016%2fj.matchemphys.2019.121885&amp;partnerID=40&amp;md5=7481c252759b67ee6c7b140874d2df99" TargetMode="External"/><Relationship Id="rId186" Type="http://schemas.openxmlformats.org/officeDocument/2006/relationships/hyperlink" Target="https://www.scopus.com/inward/record.uri?eid=2-s2.0-85070741664&amp;doi=10.1016%2fj.jpcs.2019.06.006&amp;partnerID=40&amp;md5=cbcf53cc492b46f7c35ce658e6c3701a" TargetMode="External"/><Relationship Id="rId185" Type="http://schemas.openxmlformats.org/officeDocument/2006/relationships/hyperlink" Target="https://www.scopus.com/inward/record.uri?eid=2-s2.0-85071241910&amp;doi=10.1016%2fj.jmmm.2019.165625&amp;partnerID=40&amp;md5=6dd5d777a4ebefb46fdd195df03112eb" TargetMode="External"/><Relationship Id="rId184" Type="http://schemas.openxmlformats.org/officeDocument/2006/relationships/hyperlink" Target="https://www.scopus.com/inward/record.uri?eid=2-s2.0-85075232464&amp;doi=10.1007%2fs10854-019-02392-9&amp;partnerID=40&amp;md5=a2d1ccef34083ca60afc1084d7311e72" TargetMode="External"/><Relationship Id="rId189" Type="http://schemas.openxmlformats.org/officeDocument/2006/relationships/hyperlink" Target="https://www.scopus.com/inward/record.uri?eid=2-s2.0-85068537061&amp;doi=10.1016%2fj.molstruc.2019.07.017&amp;partnerID=40&amp;md5=f2fc4049b912b12c007b93ac07f1caa3" TargetMode="External"/><Relationship Id="rId188" Type="http://schemas.openxmlformats.org/officeDocument/2006/relationships/hyperlink" Target="https://www.scopus.com/inward/record.uri?eid=2-s2.0-85063722569&amp;doi=10.1038%2fs41598-019-41990-9&amp;partnerID=40&amp;md5=50515493e06446648b17fa55d90e31e0" TargetMode="External"/><Relationship Id="rId183" Type="http://schemas.openxmlformats.org/officeDocument/2006/relationships/hyperlink" Target="https://www.scopus.com/inward/record.uri?eid=2-s2.0-85071993170&amp;doi=10.1016%2fj.ceramint.2019.09.077&amp;partnerID=40&amp;md5=0a1a1b352440a1272627771e1f76a2b0" TargetMode="External"/><Relationship Id="rId182" Type="http://schemas.openxmlformats.org/officeDocument/2006/relationships/hyperlink" Target="https://www.scopus.com/inward/record.uri?eid=2-s2.0-85077200484&amp;doi=10.1007%2fs00339-019-3219-z&amp;partnerID=40&amp;md5=91f0fac9af02a5007137b40f4eb9f4b3" TargetMode="External"/><Relationship Id="rId181" Type="http://schemas.openxmlformats.org/officeDocument/2006/relationships/hyperlink" Target="https://www.scopus.com/inward/record.uri?eid=2-s2.0-85078246501&amp;doi=10.1063%2f1.5134732&amp;partnerID=40&amp;md5=d0f71a819625df56d7298aa7f12daf23" TargetMode="External"/><Relationship Id="rId180" Type="http://schemas.openxmlformats.org/officeDocument/2006/relationships/hyperlink" Target="https://www.scopus.com/inward/record.uri?eid=2-s2.0-85079520921&amp;doi=10.1088%2f1361-6463%2fab5a01&amp;partnerID=40&amp;md5=9bd94b7086fe0f67fbc0e6a671d8cb9e" TargetMode="External"/><Relationship Id="rId176" Type="http://schemas.openxmlformats.org/officeDocument/2006/relationships/hyperlink" Target="https://www.scopus.com/inward/record.uri?eid=2-s2.0-85077341455&amp;doi=10.1016%2fj.cplett.2019.137057&amp;partnerID=40&amp;md5=0db88a97574bea57cf286bf4796ad330" TargetMode="External"/><Relationship Id="rId297" Type="http://schemas.openxmlformats.org/officeDocument/2006/relationships/hyperlink" Target="https://www.scopus.com/inward/record.uri?eid=2-s2.0-85027967703&amp;doi=10.1016%2fj.jmmm.2017.08.035&amp;partnerID=40&amp;md5=b516271edb727bffa0908166959833ab" TargetMode="External"/><Relationship Id="rId175" Type="http://schemas.openxmlformats.org/officeDocument/2006/relationships/hyperlink" Target="https://www.scopus.com/inward/record.uri?eid=2-s2.0-85079357057&amp;doi=10.1063%2f1.5120740&amp;partnerID=40&amp;md5=0021fa2893465cbd6c3e3c3a1326c04c" TargetMode="External"/><Relationship Id="rId296" Type="http://schemas.openxmlformats.org/officeDocument/2006/relationships/hyperlink" Target="https://www.scopus.com/inward/record.uri?eid=2-s2.0-85028544885&amp;doi=10.1016%2fj.jallcom.2017.08.199&amp;partnerID=40&amp;md5=4a8c94aa5c3aeab2f65b64c6ae050774" TargetMode="External"/><Relationship Id="rId174" Type="http://schemas.openxmlformats.org/officeDocument/2006/relationships/hyperlink" Target="https://www.scopus.com/inward/record.uri?eid=2-s2.0-85073714523&amp;doi=10.1016%2fj.molstruc.2019.127187&amp;partnerID=40&amp;md5=e20fabf22b80f5e4905a28bb57313d93" TargetMode="External"/><Relationship Id="rId295" Type="http://schemas.openxmlformats.org/officeDocument/2006/relationships/hyperlink" Target="https://www.scopus.com/inward/record.uri?eid=2-s2.0-85040099643&amp;doi=10.1063%2f1.5010427&amp;partnerID=40&amp;md5=ca8b761b6f8990db2e80e3ae8e902197" TargetMode="External"/><Relationship Id="rId173" Type="http://schemas.openxmlformats.org/officeDocument/2006/relationships/hyperlink" Target="https://www.scopus.com/inward/record.uri?eid=2-s2.0-85076709889&amp;doi=10.1016%2fj.physb.2019.411909&amp;partnerID=40&amp;md5=80bc00c8cb0aaa7f84992a706f671baf" TargetMode="External"/><Relationship Id="rId294" Type="http://schemas.openxmlformats.org/officeDocument/2006/relationships/hyperlink" Target="https://www.scopus.com/inward/record.uri?eid=2-s2.0-85034427778&amp;doi=10.1016%2fj.ceramint.2017.11.021&amp;partnerID=40&amp;md5=0eb038d9e4033ca11a8743818f71af28" TargetMode="External"/><Relationship Id="rId179" Type="http://schemas.openxmlformats.org/officeDocument/2006/relationships/hyperlink" Target="https://www.scopus.com/inward/record.uri?eid=2-s2.0-85072698587&amp;doi=10.1016%2fj.molstruc.2019.127120&amp;partnerID=40&amp;md5=73550e453d8c9b0f087c6bc5f7cf921b" TargetMode="External"/><Relationship Id="rId178" Type="http://schemas.openxmlformats.org/officeDocument/2006/relationships/hyperlink" Target="https://www.scopus.com/inward/record.uri?eid=2-s2.0-85081034837&amp;doi=10.11901%2f1005.3093.2019.295&amp;partnerID=40&amp;md5=b94e2566d3a082c63ed64ee612caa42f" TargetMode="External"/><Relationship Id="rId299" Type="http://schemas.openxmlformats.org/officeDocument/2006/relationships/hyperlink" Target="https://www.scopus.com/inward/record.uri?eid=2-s2.0-85034831263&amp;doi=10.1038%2fs41598-017-16416-z&amp;partnerID=40&amp;md5=82f949ea92c596b710d6dc2a4634bee6" TargetMode="External"/><Relationship Id="rId177" Type="http://schemas.openxmlformats.org/officeDocument/2006/relationships/hyperlink" Target="https://www.scopus.com/inward/record.uri?eid=2-s2.0-85070087327&amp;doi=10.1007%2fs10948-019-05167-9&amp;partnerID=40&amp;md5=e8d530d9b9066dffb73736fb6fcf06a3" TargetMode="External"/><Relationship Id="rId298" Type="http://schemas.openxmlformats.org/officeDocument/2006/relationships/hyperlink" Target="https://www.scopus.com/inward/record.uri?eid=2-s2.0-85027557239&amp;doi=10.1016%2fj.jallcom.2017.08.073&amp;partnerID=40&amp;md5=f85047c67d128a41bcc30e8216d4385f" TargetMode="External"/><Relationship Id="rId198" Type="http://schemas.openxmlformats.org/officeDocument/2006/relationships/hyperlink" Target="https://www.scopus.com/inward/record.uri?eid=2-s2.0-85069971535&amp;doi=10.1007%2fs11664-019-07466-2&amp;partnerID=40&amp;md5=2e29f9832a2949cc677212aee8c5ce09" TargetMode="External"/><Relationship Id="rId197" Type="http://schemas.openxmlformats.org/officeDocument/2006/relationships/hyperlink" Target="https://www.scopus.com/inward/record.uri?eid=2-s2.0-85068474760&amp;doi=10.1016%2fj.jallcom.2019.06.359&amp;partnerID=40&amp;md5=9c8fd1a889da21b132c2fe01b0104e95" TargetMode="External"/><Relationship Id="rId196" Type="http://schemas.openxmlformats.org/officeDocument/2006/relationships/hyperlink" Target="https://www.scopus.com/inward/record.uri?eid=2-s2.0-85068255071&amp;doi=10.1016%2fj.physb.2019.06.059&amp;partnerID=40&amp;md5=4948ce9025774be018069fdc9ff8680d" TargetMode="External"/><Relationship Id="rId195" Type="http://schemas.openxmlformats.org/officeDocument/2006/relationships/hyperlink" Target="https://www.scopus.com/inward/record.uri?eid=2-s2.0-85075235079&amp;doi=10.1088%2f2053-1591%2fab4df2&amp;partnerID=40&amp;md5=7d3a0ef5a8e0f09d6565274915fce5fd" TargetMode="External"/><Relationship Id="rId199" Type="http://schemas.openxmlformats.org/officeDocument/2006/relationships/hyperlink" Target="https://www.scopus.com/inward/record.uri?eid=2-s2.0-85072667155&amp;doi=10.1063%2f1.5116205&amp;partnerID=40&amp;md5=e0f17c53b41f7d4fff56458e68ef3cde" TargetMode="External"/><Relationship Id="rId150" Type="http://schemas.openxmlformats.org/officeDocument/2006/relationships/hyperlink" Target="https://www.scopus.com/inward/record.uri?eid=2-s2.0-85083482356&amp;doi=10.1007%2fs10909-020-02447-w&amp;partnerID=40&amp;md5=1976c84914df588a36c1bfa36efd340c" TargetMode="External"/><Relationship Id="rId271" Type="http://schemas.openxmlformats.org/officeDocument/2006/relationships/hyperlink" Target="https://www.scopus.com/inward/record.uri?eid=2-s2.0-85042763538&amp;doi=10.1016%2fj.jallcom.2018.02.327&amp;partnerID=40&amp;md5=9604487cc5f08380c9b3a0bbace12c74" TargetMode="External"/><Relationship Id="rId392" Type="http://schemas.openxmlformats.org/officeDocument/2006/relationships/hyperlink" Target="https://www.scopus.com/inward/record.uri?eid=2-s2.0-84959519675&amp;doi=10.1016%2fj.physb.2015.09.015&amp;partnerID=40&amp;md5=0e6919260ed2c139443991669d6cf73b" TargetMode="External"/><Relationship Id="rId270" Type="http://schemas.openxmlformats.org/officeDocument/2006/relationships/hyperlink" Target="https://www.scopus.com/inward/record.uri?eid=2-s2.0-85049728928&amp;doi=10.1088%2f2053-1591%2faacd92&amp;partnerID=40&amp;md5=387a7753c573810c40f6e346862bda4d" TargetMode="External"/><Relationship Id="rId391" Type="http://schemas.openxmlformats.org/officeDocument/2006/relationships/hyperlink" Target="https://www.scopus.com/inward/record.uri?eid=2-s2.0-84961618668&amp;doi=10.1007%2fs00339-016-9805-4&amp;partnerID=40&amp;md5=3af5d09077fe9631821a1ed7e5b95a49" TargetMode="External"/><Relationship Id="rId390" Type="http://schemas.openxmlformats.org/officeDocument/2006/relationships/hyperlink" Target="https://www.scopus.com/inward/record.uri?eid=2-s2.0-84964703704&amp;doi=10.11785%2fS1000-4343.20160206&amp;partnerID=40&amp;md5=f1160024db4f671fdecb5a2dd7991511" TargetMode="External"/><Relationship Id="rId1" Type="http://schemas.openxmlformats.org/officeDocument/2006/relationships/hyperlink" Target="https://www.scopus.com/results/results.uri?cc=10&amp;sort=plf-f&amp;src=s&amp;st1=magnetocal*+perovskit*&amp;nlo=&amp;nlr=&amp;nls=&amp;sid=54573c0c0e9da52a06f7bf6eae63d025&amp;sot=b&amp;sdt=b&amp;sl=37&amp;s=TITLE-ABS-KEY%28magnetocal*+perovskit*%29&amp;ss=plf-f&amp;ps=r-f&amp;editSaveSearch=&amp;origin=resultslist&amp;zone=resultslist" TargetMode="External"/><Relationship Id="rId2" Type="http://schemas.openxmlformats.org/officeDocument/2006/relationships/hyperlink" Target="https://www.scopus.com/inward/record.uri?eid=2-s2.0-85131710474&amp;doi=10.1016%2fj.jmst.2022.01.041&amp;partnerID=40&amp;md5=dcbbd39c58306ffa495bea0637d279f6" TargetMode="External"/><Relationship Id="rId3" Type="http://schemas.openxmlformats.org/officeDocument/2006/relationships/hyperlink" Target="https://www.scopus.com/inward/record.uri?eid=2-s2.0-85138444952&amp;doi=10.1016%2fj.scriptamat.2022.115067&amp;partnerID=40&amp;md5=ad7a74a230e301842f1c248b617a7bc8" TargetMode="External"/><Relationship Id="rId149" Type="http://schemas.openxmlformats.org/officeDocument/2006/relationships/hyperlink" Target="https://www.scopus.com/inward/record.uri?eid=2-s2.0-85089211485&amp;doi=10.1063%2f1.5135305&amp;partnerID=40&amp;md5=6e3c98ab8f4547bc116f0d7b19398d3d" TargetMode="External"/><Relationship Id="rId4" Type="http://schemas.openxmlformats.org/officeDocument/2006/relationships/hyperlink" Target="https://www.scopus.com/inward/record.uri?eid=2-s2.0-85138085247&amp;doi=10.1016%2fj.jmmm.2022.169945&amp;partnerID=40&amp;md5=a0dcdfb63d87c50b4cea42a7225a7bf0" TargetMode="External"/><Relationship Id="rId148" Type="http://schemas.openxmlformats.org/officeDocument/2006/relationships/hyperlink" Target="https://www.scopus.com/inward/record.uri?eid=2-s2.0-85084344458&amp;doi=10.1007%2fs10948-020-05509-y&amp;partnerID=40&amp;md5=8f544db60518a9f6ac8c00decfe9f108" TargetMode="External"/><Relationship Id="rId269" Type="http://schemas.openxmlformats.org/officeDocument/2006/relationships/hyperlink" Target="https://www.scopus.com/inward/record.uri?eid=2-s2.0-85040998203&amp;doi=10.1080%2f01411594.2018.1424336&amp;partnerID=40&amp;md5=f1a88f4707139e3b508b9af3a2fa14e6" TargetMode="External"/><Relationship Id="rId9" Type="http://schemas.openxmlformats.org/officeDocument/2006/relationships/hyperlink" Target="https://www.scopus.com/inward/record.uri?eid=2-s2.0-85140268573&amp;doi=10.1103%2fPhysRevMaterials.6.104401&amp;partnerID=40&amp;md5=cc21798152db32a328ae22b375b3aac6" TargetMode="External"/><Relationship Id="rId143" Type="http://schemas.openxmlformats.org/officeDocument/2006/relationships/hyperlink" Target="https://www.scopus.com/inward/record.uri?eid=2-s2.0-85083004906&amp;doi=10.1016%2fj.physleta.2020.126443&amp;partnerID=40&amp;md5=7d3756d475e44bd67634bb2073180966" TargetMode="External"/><Relationship Id="rId264" Type="http://schemas.openxmlformats.org/officeDocument/2006/relationships/hyperlink" Target="https://www.scopus.com/inward/record.uri?eid=2-s2.0-85047220572&amp;doi=10.1080%2f01411594.2018.1474356&amp;partnerID=40&amp;md5=d7e07754a0601a4ea3517b947b2d6455" TargetMode="External"/><Relationship Id="rId385" Type="http://schemas.openxmlformats.org/officeDocument/2006/relationships/hyperlink" Target="https://www.scopus.com/inward/record.uri?eid=2-s2.0-84958534599&amp;doi=10.1016%2fj.ssc.2016.02.005&amp;partnerID=40&amp;md5=7342f446ade1fc3d98328a8815f39fb7" TargetMode="External"/><Relationship Id="rId142" Type="http://schemas.openxmlformats.org/officeDocument/2006/relationships/hyperlink" Target="https://www.scopus.com/inward/record.uri?eid=2-s2.0-85085996172&amp;doi=10.1007%2fs10948-020-05548-5&amp;partnerID=40&amp;md5=bed5e583295ba4f27ce985a51b0c494f" TargetMode="External"/><Relationship Id="rId263" Type="http://schemas.openxmlformats.org/officeDocument/2006/relationships/hyperlink" Target="https://www.scopus.com/inward/record.uri?eid=2-s2.0-85050554092&amp;doi=10.1088%2f1757-899X%2f382%2f2%2f022058&amp;partnerID=40&amp;md5=65e935847567baddf3880eae0cd2569c" TargetMode="External"/><Relationship Id="rId384" Type="http://schemas.openxmlformats.org/officeDocument/2006/relationships/hyperlink" Target="https://www.scopus.com/inward/record.uri?eid=2-s2.0-84959369723&amp;doi=10.1007%2fs11664-016-4397-5&amp;partnerID=40&amp;md5=4843302f025d1fc528756d683772f296" TargetMode="External"/><Relationship Id="rId141" Type="http://schemas.openxmlformats.org/officeDocument/2006/relationships/hyperlink" Target="https://www.scopus.com/inward/record.uri?eid=2-s2.0-85088795544&amp;doi=10.1016%2fj.inoche.2020.108129&amp;partnerID=40&amp;md5=d84288981061126d0dfe4866198dac0a" TargetMode="External"/><Relationship Id="rId262" Type="http://schemas.openxmlformats.org/officeDocument/2006/relationships/hyperlink" Target="https://www.scopus.com/inward/record.uri?eid=2-s2.0-85049111592&amp;doi=10.1007%2fs10854-018-9526-x&amp;partnerID=40&amp;md5=15cc21b24d7dc5f962408cf8c752c0d7" TargetMode="External"/><Relationship Id="rId383" Type="http://schemas.openxmlformats.org/officeDocument/2006/relationships/hyperlink" Target="https://www.scopus.com/inward/record.uri?eid=2-s2.0-84969348280&amp;doi=10.1016%2fj.ceramint.2016.02.035&amp;partnerID=40&amp;md5=0455df861a20f231af205bcbe48c1d35" TargetMode="External"/><Relationship Id="rId140" Type="http://schemas.openxmlformats.org/officeDocument/2006/relationships/hyperlink" Target="https://www.scopus.com/inward/record.uri?eid=2-s2.0-85088864472&amp;doi=10.1007%2fs10854-020-04096-x&amp;partnerID=40&amp;md5=a6fb01b44d77cac0fafb4c94b55b21e0" TargetMode="External"/><Relationship Id="rId261" Type="http://schemas.openxmlformats.org/officeDocument/2006/relationships/hyperlink" Target="https://www.scopus.com/inward/record.uri?eid=2-s2.0-85055721755&amp;doi=10.3740%2fMRSK.2018.28.8.445&amp;partnerID=40&amp;md5=fa9c83e4c6954b084b7064cdaa6c42fe" TargetMode="External"/><Relationship Id="rId382" Type="http://schemas.openxmlformats.org/officeDocument/2006/relationships/hyperlink" Target="https://www.scopus.com/inward/record.uri?eid=2-s2.0-84969506713&amp;doi=10.7498%2faps.65.107301&amp;partnerID=40&amp;md5=a9369c3e6ae75a51d5f07eb00213cdfe" TargetMode="External"/><Relationship Id="rId5" Type="http://schemas.openxmlformats.org/officeDocument/2006/relationships/hyperlink" Target="https://www.scopus.com/inward/record.uri?eid=2-s2.0-85138283496&amp;doi=10.1007%2fs11664-022-09893-0&amp;partnerID=40&amp;md5=6abc58a8d5ec471e43ef32181195a13a" TargetMode="External"/><Relationship Id="rId147" Type="http://schemas.openxmlformats.org/officeDocument/2006/relationships/hyperlink" Target="https://www.scopus.com/inward/record.uri?eid=2-s2.0-85085997184&amp;doi=10.1016%2fj.actamat.2020.05.036&amp;partnerID=40&amp;md5=eac946d4726252e624b2a611f2429113" TargetMode="External"/><Relationship Id="rId268" Type="http://schemas.openxmlformats.org/officeDocument/2006/relationships/hyperlink" Target="https://www.scopus.com/inward/record.uri?eid=2-s2.0-85043356165&amp;doi=10.1016%2fj.jmmm.2018.01.067&amp;partnerID=40&amp;md5=a8e9d2fcee2a1ca8a7e5834a9613cd1a" TargetMode="External"/><Relationship Id="rId389" Type="http://schemas.openxmlformats.org/officeDocument/2006/relationships/hyperlink" Target="https://www.scopus.com/inward/record.uri?eid=2-s2.0-84964803428&amp;doi=10.1007%2fs12034-016-1153-7&amp;partnerID=40&amp;md5=3cceadfea8d0d65909c02b18b0fd9220" TargetMode="External"/><Relationship Id="rId6" Type="http://schemas.openxmlformats.org/officeDocument/2006/relationships/hyperlink" Target="https://www.scopus.com/inward/record.uri?eid=2-s2.0-85137039669&amp;doi=10.1007%2fs10948-022-06379-2&amp;partnerID=40&amp;md5=1ed8f4586e8f0098595bea5de42c0e0a" TargetMode="External"/><Relationship Id="rId146" Type="http://schemas.openxmlformats.org/officeDocument/2006/relationships/hyperlink" Target="https://www.scopus.com/inward/record.uri?eid=2-s2.0-85086649683&amp;doi=10.1007%2fs10854-020-03780-2&amp;partnerID=40&amp;md5=532fd5a6de4e95e60262cb917849ca6d" TargetMode="External"/><Relationship Id="rId267" Type="http://schemas.openxmlformats.org/officeDocument/2006/relationships/hyperlink" Target="https://www.scopus.com/inward/record.uri?eid=2-s2.0-85044604267&amp;doi=10.1016%2fj.jallcom.2018.03.311&amp;partnerID=40&amp;md5=9cb83e407c472c105ea335e00bd001a8" TargetMode="External"/><Relationship Id="rId388" Type="http://schemas.openxmlformats.org/officeDocument/2006/relationships/hyperlink" Target="https://www.scopus.com/inward/record.uri?eid=2-s2.0-85007190412&amp;doi=10.1007%2fs00339-016-9987-9&amp;partnerID=40&amp;md5=d8ed82e493be4da83d760f6cbb220eae" TargetMode="External"/><Relationship Id="rId7" Type="http://schemas.openxmlformats.org/officeDocument/2006/relationships/hyperlink" Target="https://www.scopus.com/inward/record.uri?eid=2-s2.0-85133853516&amp;doi=10.1016%2fj.jmmm.2022.169625&amp;partnerID=40&amp;md5=e8f4ec26f7f747d7d29214a97b45fab8" TargetMode="External"/><Relationship Id="rId145" Type="http://schemas.openxmlformats.org/officeDocument/2006/relationships/hyperlink" Target="https://www.scopus.com/inward/record.uri?eid=2-s2.0-85087486339&amp;doi=10.1007%2fs10854-020-03797-7&amp;partnerID=40&amp;md5=197519d868678ba8a5070936ae0ab40b" TargetMode="External"/><Relationship Id="rId266" Type="http://schemas.openxmlformats.org/officeDocument/2006/relationships/hyperlink" Target="https://www.scopus.com/inward/record.uri?eid=2-s2.0-85042690648&amp;doi=10.1016%2fj.jmmm.2018.02.087&amp;partnerID=40&amp;md5=242580f0e221bac6a81902765d199654" TargetMode="External"/><Relationship Id="rId387" Type="http://schemas.openxmlformats.org/officeDocument/2006/relationships/hyperlink" Target="https://www.scopus.com/inward/record.uri?eid=2-s2.0-84954170759&amp;doi=10.1016%2fj.jallcom.2015.12.182&amp;partnerID=40&amp;md5=adf51828daf0438301785edff1f50fe0" TargetMode="External"/><Relationship Id="rId8" Type="http://schemas.openxmlformats.org/officeDocument/2006/relationships/hyperlink" Target="https://www.scopus.com/inward/record.uri?eid=2-s2.0-85128397332&amp;doi=10.1016%2fj.jmst.2022.01.035&amp;partnerID=40&amp;md5=7cc1c29c2f8007a1544582a1fb9c1b78" TargetMode="External"/><Relationship Id="rId144" Type="http://schemas.openxmlformats.org/officeDocument/2006/relationships/hyperlink" Target="https://www.scopus.com/inward/record.uri?eid=2-s2.0-85088917218&amp;doi=10.1007%2fs11051-020-04969-6&amp;partnerID=40&amp;md5=6d2374f39fb4e1fee7ed705b3ef47338" TargetMode="External"/><Relationship Id="rId265" Type="http://schemas.openxmlformats.org/officeDocument/2006/relationships/hyperlink" Target="https://www.scopus.com/inward/record.uri?eid=2-s2.0-85044786371&amp;doi=10.1007%2fs10948-018-4666-z&amp;partnerID=40&amp;md5=81ab1522daec883a251d22ccb69d67a8" TargetMode="External"/><Relationship Id="rId386" Type="http://schemas.openxmlformats.org/officeDocument/2006/relationships/hyperlink" Target="https://www.scopus.com/inward/record.uri?eid=2-s2.0-84951935598&amp;doi=10.1007%2fs11664-015-4274-7&amp;partnerID=40&amp;md5=f757c1171142e3856cdd4823c652a431" TargetMode="External"/><Relationship Id="rId260" Type="http://schemas.openxmlformats.org/officeDocument/2006/relationships/hyperlink" Target="https://www.scopus.com/inward/record.uri?eid=2-s2.0-85047199142&amp;doi=10.1016%2fj.physleta.2018.05.019&amp;partnerID=40&amp;md5=f6b1ed0fa239c39547ce0688cac3dd4f" TargetMode="External"/><Relationship Id="rId381" Type="http://schemas.openxmlformats.org/officeDocument/2006/relationships/hyperlink" Target="https://www.scopus.com/inward/record.uri?eid=2-s2.0-84971529272&amp;doi=10.1103%2fPhysRevB.93.184513&amp;partnerID=40&amp;md5=8077b7b9f73f4bd7408891a6dd95fbbe" TargetMode="External"/><Relationship Id="rId380" Type="http://schemas.openxmlformats.org/officeDocument/2006/relationships/hyperlink" Target="https://www.scopus.com/inward/record.uri?eid=2-s2.0-84960437320&amp;doi=10.1007%2fs10948-016-3475-5&amp;partnerID=40&amp;md5=0de8af16163eaeeb2bba8e75f79b8c47" TargetMode="External"/><Relationship Id="rId139" Type="http://schemas.openxmlformats.org/officeDocument/2006/relationships/hyperlink" Target="https://www.scopus.com/inward/record.uri?eid=2-s2.0-85080907506&amp;doi=10.1016%2fj.jre.2019.10.004&amp;partnerID=40&amp;md5=2a2a81bf7776ede348cf57d9e3564327" TargetMode="External"/><Relationship Id="rId138" Type="http://schemas.openxmlformats.org/officeDocument/2006/relationships/hyperlink" Target="https://www.scopus.com/inward/record.uri?eid=2-s2.0-85085561684&amp;doi=10.1016%2fj.jmmm.2020.166998&amp;partnerID=40&amp;md5=3a3f6011e40d7772812bca711779d576" TargetMode="External"/><Relationship Id="rId259" Type="http://schemas.openxmlformats.org/officeDocument/2006/relationships/hyperlink" Target="https://www.scopus.com/inward/record.uri?eid=2-s2.0-85048592544&amp;doi=10.1016%2fj.ceramint.2018.05.216&amp;partnerID=40&amp;md5=04f16d25db4d23369192daa23766a1e9" TargetMode="External"/><Relationship Id="rId137" Type="http://schemas.openxmlformats.org/officeDocument/2006/relationships/hyperlink" Target="https://www.scopus.com/inward/record.uri?eid=2-s2.0-85085555263&amp;doi=10.1016%2fj.jallcom.2020.155546&amp;partnerID=40&amp;md5=4d335e4a9fb47f6e43f6e8b382872ea7" TargetMode="External"/><Relationship Id="rId258" Type="http://schemas.openxmlformats.org/officeDocument/2006/relationships/hyperlink" Target="https://www.scopus.com/inward/record.uri?eid=2-s2.0-85050190585&amp;doi=10.1016%2fj.cplett.2018.07.039&amp;partnerID=40&amp;md5=5385e6f3d225ced50fd2b33454dad31e" TargetMode="External"/><Relationship Id="rId379" Type="http://schemas.openxmlformats.org/officeDocument/2006/relationships/hyperlink" Target="https://www.scopus.com/inward/record.uri?eid=2-s2.0-84963685519&amp;doi=10.1007%2fs11664-016-4500-y&amp;partnerID=40&amp;md5=726cdc46dfe3aa5c5cec42b1b72c1e1a" TargetMode="External"/><Relationship Id="rId132" Type="http://schemas.openxmlformats.org/officeDocument/2006/relationships/hyperlink" Target="https://www.scopus.com/inward/record.uri?eid=2-s2.0-85096602590&amp;doi=10.1063%2f5.0017702&amp;partnerID=40&amp;md5=1a1e4a3b2755b7cab2332ab45d4a0613" TargetMode="External"/><Relationship Id="rId253" Type="http://schemas.openxmlformats.org/officeDocument/2006/relationships/hyperlink" Target="https://www.scopus.com/inward/record.uri?eid=2-s2.0-85051118573&amp;doi=10.1016%2fj.physc.2018.05.015&amp;partnerID=40&amp;md5=dcb0fce000549e6ce39a165696d9dddf" TargetMode="External"/><Relationship Id="rId374" Type="http://schemas.openxmlformats.org/officeDocument/2006/relationships/hyperlink" Target="https://www.scopus.com/inward/record.uri?eid=2-s2.0-84975493753&amp;doi=10.1016%2fj.ceramint.2016.05.094&amp;partnerID=40&amp;md5=f9b6fc6de2ea6bc65084a0e4a141387a" TargetMode="External"/><Relationship Id="rId495" Type="http://schemas.openxmlformats.org/officeDocument/2006/relationships/hyperlink" Target="https://www.scopus.com/inward/record.uri?eid=2-s2.0-84899784728&amp;doi=10.1016%2fj.jssc.2014.04.004&amp;partnerID=40&amp;md5=632f806a1a8d05b2fa56638ec164eb40" TargetMode="External"/><Relationship Id="rId131" Type="http://schemas.openxmlformats.org/officeDocument/2006/relationships/hyperlink" Target="https://www.scopus.com/inward/record.uri?eid=2-s2.0-85088784113&amp;doi=10.1016%2fj.ceramint.2020.07.132&amp;partnerID=40&amp;md5=f3d8dd5a7a727135848233a526e4f23b" TargetMode="External"/><Relationship Id="rId252" Type="http://schemas.openxmlformats.org/officeDocument/2006/relationships/hyperlink" Target="https://www.scopus.com/inward/record.uri?eid=2-s2.0-85052112738&amp;doi=10.1080%2f14786435.2018.1503424&amp;partnerID=40&amp;md5=dd3a9c3aa978859f2e14395e5e43d342" TargetMode="External"/><Relationship Id="rId373" Type="http://schemas.openxmlformats.org/officeDocument/2006/relationships/hyperlink" Target="https://www.scopus.com/inward/record.uri?eid=2-s2.0-84963611942&amp;doi=10.1016%2fj.jallcom.2016.04.020&amp;partnerID=40&amp;md5=76aaab90d2bf5b5100cee3a8e319704f" TargetMode="External"/><Relationship Id="rId494" Type="http://schemas.openxmlformats.org/officeDocument/2006/relationships/hyperlink" Target="https://www.scopus.com/inward/record.uri?eid=2-s2.0-84901249121&amp;doi=10.4028%2fwww.scientific.net%2fMSF.782.503&amp;partnerID=40&amp;md5=93d4a6ac82d33a52e0a97ff8aac5a135" TargetMode="External"/><Relationship Id="rId130" Type="http://schemas.openxmlformats.org/officeDocument/2006/relationships/hyperlink" Target="https://www.scopus.com/inward/record.uri?eid=2-s2.0-85089463013&amp;doi=10.1007%2fs10948-020-05637-5&amp;partnerID=40&amp;md5=249fb53d3c67cd6a50de1aee3f93b09d" TargetMode="External"/><Relationship Id="rId251" Type="http://schemas.openxmlformats.org/officeDocument/2006/relationships/hyperlink" Target="https://www.scopus.com/inward/record.uri?eid=2-s2.0-85057491728&amp;doi=10.1109%2fINTMAG.2018.8508657&amp;partnerID=40&amp;md5=f1f686582af6a07238714c281ebc3ec4" TargetMode="External"/><Relationship Id="rId372" Type="http://schemas.openxmlformats.org/officeDocument/2006/relationships/hyperlink" Target="https://www.scopus.com/inward/record.uri?eid=2-s2.0-84964994683&amp;doi=10.1016%2fj.jmmm.2016.04.047&amp;partnerID=40&amp;md5=a6784aa03fd8e70a49145c3f931f71cc" TargetMode="External"/><Relationship Id="rId493" Type="http://schemas.openxmlformats.org/officeDocument/2006/relationships/hyperlink" Target="https://www.scopus.com/inward/record.uri?eid=2-s2.0-84901465596&amp;doi=10.1007%2fs10948-013-2435-6&amp;partnerID=40&amp;md5=fa2b14761ae9f1166be2ad94a189a01d" TargetMode="External"/><Relationship Id="rId250" Type="http://schemas.openxmlformats.org/officeDocument/2006/relationships/hyperlink" Target="https://www.scopus.com/inward/record.uri?eid=2-s2.0-85042604722&amp;doi=10.1007%2fs10948-018-4603-1&amp;partnerID=40&amp;md5=44db13d84679d431b93cba735604ce28" TargetMode="External"/><Relationship Id="rId371" Type="http://schemas.openxmlformats.org/officeDocument/2006/relationships/hyperlink" Target="https://www.scopus.com/inward/record.uri?eid=2-s2.0-84964478517&amp;doi=10.1016%2fj.jallcom.2016.04.113&amp;partnerID=40&amp;md5=69344737a8f0936c9e3e3e8604b670aa" TargetMode="External"/><Relationship Id="rId492" Type="http://schemas.openxmlformats.org/officeDocument/2006/relationships/hyperlink" Target="https://www.scopus.com/inward/record.uri?eid=2-s2.0-84901598118&amp;doi=10.1007%2fs10948-013-2459-y&amp;partnerID=40&amp;md5=d211b7f95ee7a75385449d5e3af03c0f" TargetMode="External"/><Relationship Id="rId136" Type="http://schemas.openxmlformats.org/officeDocument/2006/relationships/hyperlink" Target="https://www.scopus.com/inward/record.uri?eid=2-s2.0-85086498417&amp;doi=10.1016%2fj.msec.2020.111163&amp;partnerID=40&amp;md5=92a3170a0738315afa1a01870e62d1e5" TargetMode="External"/><Relationship Id="rId257" Type="http://schemas.openxmlformats.org/officeDocument/2006/relationships/hyperlink" Target="https://www.scopus.com/inward/record.uri?eid=2-s2.0-85053276891&amp;doi=10.1063%2f1.5039806&amp;partnerID=40&amp;md5=005dad94b9ae3ca75e48e361916dcad7" TargetMode="External"/><Relationship Id="rId378" Type="http://schemas.openxmlformats.org/officeDocument/2006/relationships/hyperlink" Target="https://www.scopus.com/inward/record.uri?eid=2-s2.0-84977083745&amp;doi=10.1109%2fTMAG.2016.2539204&amp;partnerID=40&amp;md5=24d3b5390906fb8d3601bca1c1b30ef3" TargetMode="External"/><Relationship Id="rId499" Type="http://schemas.openxmlformats.org/officeDocument/2006/relationships/hyperlink" Target="https://www.scopus.com/inward/record.uri?eid=2-s2.0-84892683077&amp;doi=10.1016%2fB978-0-444-63291-3.00001-5&amp;partnerID=40&amp;md5=a5dab126ac02a25f74f1005ad2bab674" TargetMode="External"/><Relationship Id="rId135" Type="http://schemas.openxmlformats.org/officeDocument/2006/relationships/hyperlink" Target="https://www.scopus.com/inward/record.uri?eid=2-s2.0-85086640996&amp;doi=10.1016%2fj.jmmm.2020.167009&amp;partnerID=40&amp;md5=cae1edbec82f7e359ec5957d550740a1" TargetMode="External"/><Relationship Id="rId256" Type="http://schemas.openxmlformats.org/officeDocument/2006/relationships/hyperlink" Target="https://www.scopus.com/inward/record.uri?eid=2-s2.0-85053465115&amp;doi=10.1103%2fPhysRevB.98.125132&amp;partnerID=40&amp;md5=84a16f1e22c09c37aa0ff22354af7dac" TargetMode="External"/><Relationship Id="rId377" Type="http://schemas.openxmlformats.org/officeDocument/2006/relationships/hyperlink" Target="https://www.scopus.com/inward/record.uri?eid=2-s2.0-84980318161&amp;doi=10.1088%2f1674-1056%2f25%2f8%2f087502&amp;partnerID=40&amp;md5=97dcaa0ae3b030f250f5a87b7c55a370" TargetMode="External"/><Relationship Id="rId498" Type="http://schemas.openxmlformats.org/officeDocument/2006/relationships/hyperlink" Target="https://www.scopus.com/inward/record.uri?eid=2-s2.0-84894899516&amp;doi=10.1007%2fs10948-013-2270-9&amp;partnerID=40&amp;md5=ac3d9e2ef5f92c2fa8e39d275712836d" TargetMode="External"/><Relationship Id="rId134" Type="http://schemas.openxmlformats.org/officeDocument/2006/relationships/hyperlink" Target="https://www.scopus.com/inward/record.uri?eid=2-s2.0-85087399458&amp;doi=10.1016%2fj.ceramint.2020.06.290&amp;partnerID=40&amp;md5=216a73c8d53e5af2ab053646c82992e3" TargetMode="External"/><Relationship Id="rId255" Type="http://schemas.openxmlformats.org/officeDocument/2006/relationships/hyperlink" Target="https://www.scopus.com/inward/record.uri?eid=2-s2.0-85048580432&amp;doi=10.1016%2fj.jallcom.2018.06.001&amp;partnerID=40&amp;md5=26f8b5cb85a701db02e2ec9446ce8251" TargetMode="External"/><Relationship Id="rId376" Type="http://schemas.openxmlformats.org/officeDocument/2006/relationships/hyperlink" Target="https://www.scopus.com/inward/record.uri?eid=2-s2.0-84982306913&amp;doi=10.3938%2fjkps.69.316&amp;partnerID=40&amp;md5=b46345b6cc143f0bb3d218a6b19b4cc0" TargetMode="External"/><Relationship Id="rId497" Type="http://schemas.openxmlformats.org/officeDocument/2006/relationships/hyperlink" Target="https://www.scopus.com/inward/record.uri?eid=2-s2.0-84896108450&amp;doi=10.1016%2fj.jmmm.2014.02.075&amp;partnerID=40&amp;md5=934f20819d1d1c16fe2ba1af532aad56" TargetMode="External"/><Relationship Id="rId133" Type="http://schemas.openxmlformats.org/officeDocument/2006/relationships/hyperlink" Target="https://www.scopus.com/inward/record.uri?eid=2-s2.0-85092175502&amp;doi=10.1007%2fs00339-020-04032-0&amp;partnerID=40&amp;md5=59e749717f4e98443dd152a716238ed1" TargetMode="External"/><Relationship Id="rId254" Type="http://schemas.openxmlformats.org/officeDocument/2006/relationships/hyperlink" Target="https://www.scopus.com/inward/record.uri?eid=2-s2.0-85048717603&amp;doi=10.1016%2fj.ceramint.2018.06.148&amp;partnerID=40&amp;md5=e5b3f9612062e04afc443294399ac38f" TargetMode="External"/><Relationship Id="rId375" Type="http://schemas.openxmlformats.org/officeDocument/2006/relationships/hyperlink" Target="https://www.scopus.com/inward/record.uri?eid=2-s2.0-84962420967&amp;doi=10.1016%2fj.jallcom.2016.03.156&amp;partnerID=40&amp;md5=78c35dc39b224f6df1d568a69ade3ba6" TargetMode="External"/><Relationship Id="rId496" Type="http://schemas.openxmlformats.org/officeDocument/2006/relationships/hyperlink" Target="https://www.scopus.com/inward/record.uri?eid=2-s2.0-84898474720&amp;doi=10.3938%2fjkps.64.879&amp;partnerID=40&amp;md5=c76fc1caaaa98eff2175cf91cb5be1a6" TargetMode="External"/><Relationship Id="rId172" Type="http://schemas.openxmlformats.org/officeDocument/2006/relationships/hyperlink" Target="https://www.scopus.com/inward/record.uri?eid=2-s2.0-85078858590&amp;doi=10.1016%2fj.ssc.2020.113841&amp;partnerID=40&amp;md5=2fde09f5007706741eaa6ddd2f2f15bf" TargetMode="External"/><Relationship Id="rId293" Type="http://schemas.openxmlformats.org/officeDocument/2006/relationships/hyperlink" Target="https://www.scopus.com/inward/record.uri?eid=2-s2.0-85034787448&amp;doi=10.1016%2fj.ceramint.2017.11.015&amp;partnerID=40&amp;md5=38462d4b61e9bc11667e00d0019250fb" TargetMode="External"/><Relationship Id="rId171" Type="http://schemas.openxmlformats.org/officeDocument/2006/relationships/hyperlink" Target="https://www.scopus.com/inward/record.uri?eid=2-s2.0-85083275888&amp;doi=10.1103%2fPhysRevB.101.094434&amp;partnerID=40&amp;md5=c81f62c391fa109274595e978a704e20" TargetMode="External"/><Relationship Id="rId292" Type="http://schemas.openxmlformats.org/officeDocument/2006/relationships/hyperlink" Target="https://www.scopus.com/inward/record.uri?eid=2-s2.0-85034849697&amp;doi=10.1016%2fj.ceramint.2017.11.037&amp;partnerID=40&amp;md5=3859ce0d7297ec54bd1010699203f2a4" TargetMode="External"/><Relationship Id="rId170" Type="http://schemas.openxmlformats.org/officeDocument/2006/relationships/hyperlink" Target="https://www.scopus.com/inward/record.uri?eid=2-s2.0-85082510936&amp;doi=10.1063%2f1.5144153&amp;partnerID=40&amp;md5=0098523d34d8e57c82f9667714ca1692" TargetMode="External"/><Relationship Id="rId291" Type="http://schemas.openxmlformats.org/officeDocument/2006/relationships/hyperlink" Target="https://www.scopus.com/inward/record.uri?eid=2-s2.0-85042179780&amp;doi=10.1039%2fc7ra13244a&amp;partnerID=40&amp;md5=b23f2f82dc643801e180d9ab65bbf6e3" TargetMode="External"/><Relationship Id="rId290" Type="http://schemas.openxmlformats.org/officeDocument/2006/relationships/hyperlink" Target="https://www.scopus.com/inward/record.uri?eid=2-s2.0-85043369733&amp;doi=10.1039%2fc8ra00001h&amp;partnerID=40&amp;md5=1df589bd63f7c19db892410d723e7a46" TargetMode="External"/><Relationship Id="rId165" Type="http://schemas.openxmlformats.org/officeDocument/2006/relationships/hyperlink" Target="https://www.scopus.com/inward/record.uri?eid=2-s2.0-85080978866&amp;doi=10.1016%2fj.ssc.2020.113861&amp;partnerID=40&amp;md5=0f253203108e01b1aa3a3a1ca10f985d" TargetMode="External"/><Relationship Id="rId286" Type="http://schemas.openxmlformats.org/officeDocument/2006/relationships/hyperlink" Target="https://www.scopus.com/inward/record.uri?eid=2-s2.0-85029308627&amp;doi=10.1016%2fj.jmmm.2017.09.010&amp;partnerID=40&amp;md5=70ef15a79c7d24ee6da1f97f0f530292" TargetMode="External"/><Relationship Id="rId164" Type="http://schemas.openxmlformats.org/officeDocument/2006/relationships/hyperlink" Target="https://www.scopus.com/inward/record.uri?eid=2-s2.0-85083438026&amp;doi=10.2497%2fjjspm.67.182&amp;partnerID=40&amp;md5=e8ca57718159c82e0541bb7c950ef6af" TargetMode="External"/><Relationship Id="rId285" Type="http://schemas.openxmlformats.org/officeDocument/2006/relationships/hyperlink" Target="https://www.scopus.com/inward/record.uri?eid=2-s2.0-85041485756&amp;doi=10.1088%2f1361-648X%2faaa525&amp;partnerID=40&amp;md5=9708bab2a68191da72db1b942a00c331" TargetMode="External"/><Relationship Id="rId163" Type="http://schemas.openxmlformats.org/officeDocument/2006/relationships/hyperlink" Target="https://www.scopus.com/inward/record.uri?eid=2-s2.0-85077750857&amp;doi=10.1016%2fj.jmmm.2019.166387&amp;partnerID=40&amp;md5=0eeef6647afca817c5c362f53e7c04c3" TargetMode="External"/><Relationship Id="rId284" Type="http://schemas.openxmlformats.org/officeDocument/2006/relationships/hyperlink" Target="https://www.scopus.com/inward/record.uri?eid=2-s2.0-85043499968&amp;doi=10.1088%2f2053-1591%2faaacdc&amp;partnerID=40&amp;md5=4b7c4cd12120a67b584e98abfd1dcbf6" TargetMode="External"/><Relationship Id="rId162" Type="http://schemas.openxmlformats.org/officeDocument/2006/relationships/hyperlink" Target="https://www.scopus.com/inward/record.uri?eid=2-s2.0-85078110721&amp;doi=10.1016%2fj.physb.2020.412023&amp;partnerID=40&amp;md5=f917f731fca1568652d155115fa4fd59" TargetMode="External"/><Relationship Id="rId283" Type="http://schemas.openxmlformats.org/officeDocument/2006/relationships/hyperlink" Target="https://www.scopus.com/inward/record.uri?eid=2-s2.0-85043515281&amp;doi=10.1088%2f1674-1056%2f27%2f2%2f027501&amp;partnerID=40&amp;md5=a2ad8533e0196ebad7fa7b7ae327295d" TargetMode="External"/><Relationship Id="rId169" Type="http://schemas.openxmlformats.org/officeDocument/2006/relationships/hyperlink" Target="https://www.scopus.com/inward/record.uri?eid=2-s2.0-85075207103&amp;doi=10.1007%2fs10948-019-05305-3&amp;partnerID=40&amp;md5=03d54709c28c77959ddc2b8fae458f20" TargetMode="External"/><Relationship Id="rId168" Type="http://schemas.openxmlformats.org/officeDocument/2006/relationships/hyperlink" Target="https://www.scopus.com/inward/record.uri?eid=2-s2.0-85075210061&amp;doi=10.1007%2fs10948-019-05316-0&amp;partnerID=40&amp;md5=6f6917fdd2e2da3047a0cc753780b964" TargetMode="External"/><Relationship Id="rId289" Type="http://schemas.openxmlformats.org/officeDocument/2006/relationships/hyperlink" Target="https://www.scopus.com/inward/record.uri?eid=2-s2.0-85047558304&amp;doi=10.12693%2fAPhysPolA.133.1006&amp;partnerID=40&amp;md5=18bb40f6f4c478e5b66a6c200287c545" TargetMode="External"/><Relationship Id="rId167" Type="http://schemas.openxmlformats.org/officeDocument/2006/relationships/hyperlink" Target="https://www.scopus.com/inward/record.uri?eid=2-s2.0-85076001683&amp;doi=10.1016%2fj.jmmm.2019.166212&amp;partnerID=40&amp;md5=0bab8e06ea85370eab7dad4178d6909b" TargetMode="External"/><Relationship Id="rId288" Type="http://schemas.openxmlformats.org/officeDocument/2006/relationships/hyperlink" Target="https://www.scopus.com/inward/record.uri?eid=2-s2.0-85065718386&amp;doi=10.18462%2fiir.thermag.2018.0033&amp;partnerID=40&amp;md5=953b767e44f746dfc2f770ea80541cef" TargetMode="External"/><Relationship Id="rId166" Type="http://schemas.openxmlformats.org/officeDocument/2006/relationships/hyperlink" Target="https://www.scopus.com/inward/record.uri?eid=2-s2.0-85079441268&amp;doi=10.1007%2fs11664-020-07974-6&amp;partnerID=40&amp;md5=03877e50b3ae2f8adf6407c2e9d999cd" TargetMode="External"/><Relationship Id="rId287" Type="http://schemas.openxmlformats.org/officeDocument/2006/relationships/hyperlink" Target="https://www.scopus.com/inward/record.uri?eid=2-s2.0-85040162917&amp;doi=10.1063%2f1.5004600&amp;partnerID=40&amp;md5=0176e8249e9e9bf1170c6ae909d49fd1" TargetMode="External"/><Relationship Id="rId161" Type="http://schemas.openxmlformats.org/officeDocument/2006/relationships/hyperlink" Target="https://www.scopus.com/inward/record.uri?eid=2-s2.0-85075970882&amp;doi=10.1007%2fs10948-019-05353-9&amp;partnerID=40&amp;md5=97d626210a06ba7311010ff8c7008b38" TargetMode="External"/><Relationship Id="rId282" Type="http://schemas.openxmlformats.org/officeDocument/2006/relationships/hyperlink" Target="https://www.scopus.com/inward/record.uri?eid=2-s2.0-85022224417&amp;doi=10.1016%2fj.jmmm.2017.06.105&amp;partnerID=40&amp;md5=ef9f930f0352127683588ca6a0462903" TargetMode="External"/><Relationship Id="rId160" Type="http://schemas.openxmlformats.org/officeDocument/2006/relationships/hyperlink" Target="https://www.scopus.com/inward/record.uri?eid=2-s2.0-85078565223&amp;doi=10.1016%2fj.jmmm.2020.166405&amp;partnerID=40&amp;md5=cec5049753f94482bf44fa2ca4f81279" TargetMode="External"/><Relationship Id="rId281" Type="http://schemas.openxmlformats.org/officeDocument/2006/relationships/hyperlink" Target="https://www.scopus.com/inward/record.uri?eid=2-s2.0-85026757725&amp;doi=10.1016%2fj.jmmm.2017.07.048&amp;partnerID=40&amp;md5=6c62b624cebbc0a1b5647c4ceea7e117" TargetMode="External"/><Relationship Id="rId280" Type="http://schemas.openxmlformats.org/officeDocument/2006/relationships/hyperlink" Target="https://www.scopus.com/inward/record.uri?eid=2-s2.0-85031092661&amp;doi=10.1016%2fj.jmmm.2017.09.076&amp;partnerID=40&amp;md5=dd2e3490baab2b3879ddc5fa745ebdb0" TargetMode="External"/><Relationship Id="rId159" Type="http://schemas.openxmlformats.org/officeDocument/2006/relationships/hyperlink" Target="https://www.scopus.com/inward/record.uri?eid=2-s2.0-85082320325&amp;doi=10.1007%2fs10854-020-03249-2&amp;partnerID=40&amp;md5=cdfb4c76949022d92c5a4b3d6d1b808b" TargetMode="External"/><Relationship Id="rId154" Type="http://schemas.openxmlformats.org/officeDocument/2006/relationships/hyperlink" Target="https://www.scopus.com/inward/record.uri?eid=2-s2.0-85083169122&amp;doi=10.1016%2fj.cjph.2020.01.016&amp;partnerID=40&amp;md5=45b3c4060b17089f10ad90fc00556c47" TargetMode="External"/><Relationship Id="rId275" Type="http://schemas.openxmlformats.org/officeDocument/2006/relationships/hyperlink" Target="https://www.scopus.com/inward/record.uri?eid=2-s2.0-85040007221&amp;doi=10.1016%2fj.jpcs.2018.01.002&amp;partnerID=40&amp;md5=ac814f83ef3613218133492fca3051e5" TargetMode="External"/><Relationship Id="rId396" Type="http://schemas.openxmlformats.org/officeDocument/2006/relationships/hyperlink" Target="https://www.scopus.com/inward/record.uri?eid=2-s2.0-84945581306&amp;doi=10.1016%2fj.jmmm.2015.10.076&amp;partnerID=40&amp;md5=124b7f3e061980ce078bf25c1d98ca9b" TargetMode="External"/><Relationship Id="rId153" Type="http://schemas.openxmlformats.org/officeDocument/2006/relationships/hyperlink" Target="https://www.scopus.com/inward/record.uri?eid=2-s2.0-85085568527&amp;doi=10.1039%2fd0ra03031g&amp;partnerID=40&amp;md5=68e52f2e4af7e17882112fb5b88cdbdc" TargetMode="External"/><Relationship Id="rId274" Type="http://schemas.openxmlformats.org/officeDocument/2006/relationships/hyperlink" Target="https://www.scopus.com/inward/record.uri?eid=2-s2.0-85034970017&amp;doi=10.1016%2fj.physb.2017.11.019&amp;partnerID=40&amp;md5=f1d9d2b78a64f9536ea064bd5338327e" TargetMode="External"/><Relationship Id="rId395" Type="http://schemas.openxmlformats.org/officeDocument/2006/relationships/hyperlink" Target="https://www.scopus.com/inward/record.uri?eid=2-s2.0-84949033548&amp;doi=10.1016%2fj.jmmm.2015.11.076&amp;partnerID=40&amp;md5=6db18ca7db0baf119dcbe455e99beb87" TargetMode="External"/><Relationship Id="rId152" Type="http://schemas.openxmlformats.org/officeDocument/2006/relationships/hyperlink" Target="https://www.scopus.com/inward/record.uri?eid=2-s2.0-85088904130&amp;doi=10.1088%2f2053-1591%2fab9c62&amp;partnerID=40&amp;md5=3563a7bc3ad4607ae8fc9d9d51fdaef5" TargetMode="External"/><Relationship Id="rId273" Type="http://schemas.openxmlformats.org/officeDocument/2006/relationships/hyperlink" Target="https://www.scopus.com/inward/record.uri?eid=2-s2.0-85041544077&amp;doi=10.1016%2fj.jmmm.2018.01.084&amp;partnerID=40&amp;md5=d93059ff1684b9b9d736a32489ccdcef" TargetMode="External"/><Relationship Id="rId394" Type="http://schemas.openxmlformats.org/officeDocument/2006/relationships/hyperlink" Target="https://www.scopus.com/inward/record.uri?eid=2-s2.0-84956712975&amp;doi=10.1016%2fj.jpcs.2015.12.012&amp;partnerID=40&amp;md5=c41b1a185ec5ee0590e1594111831abe" TargetMode="External"/><Relationship Id="rId151" Type="http://schemas.openxmlformats.org/officeDocument/2006/relationships/hyperlink" Target="https://www.scopus.com/inward/record.uri?eid=2-s2.0-85082748206&amp;doi=10.1016%2fj.ceramint.2020.03.264&amp;partnerID=40&amp;md5=46c62a9afe41673819020f60a9ce2dc4" TargetMode="External"/><Relationship Id="rId272" Type="http://schemas.openxmlformats.org/officeDocument/2006/relationships/hyperlink" Target="https://www.scopus.com/inward/record.uri?eid=2-s2.0-85047331148&amp;doi=10.1063%2f1.5022584&amp;partnerID=40&amp;md5=4530f4d2f350074fca944fb7cc2f4678" TargetMode="External"/><Relationship Id="rId393" Type="http://schemas.openxmlformats.org/officeDocument/2006/relationships/hyperlink" Target="https://www.scopus.com/inward/record.uri?eid=2-s2.0-84959155813&amp;doi=10.1007%2fs10971-015-3911-1&amp;partnerID=40&amp;md5=39fe73a90caa5f0e0a1e2a2baa0e2fa3" TargetMode="External"/><Relationship Id="rId158" Type="http://schemas.openxmlformats.org/officeDocument/2006/relationships/hyperlink" Target="https://www.scopus.com/inward/record.uri?eid=2-s2.0-85083364352&amp;doi=10.1007%2fs00339-020-03503-8&amp;partnerID=40&amp;md5=b7ef44d7acaca4332d023ed884f8127b" TargetMode="External"/><Relationship Id="rId279" Type="http://schemas.openxmlformats.org/officeDocument/2006/relationships/hyperlink" Target="https://www.scopus.com/inward/record.uri?eid=2-s2.0-85033216448&amp;doi=10.1016%2fj.materresbull.2017.10.037&amp;partnerID=40&amp;md5=6f86297f487c1c0505e99643a42de487" TargetMode="External"/><Relationship Id="rId157" Type="http://schemas.openxmlformats.org/officeDocument/2006/relationships/hyperlink" Target="https://www.scopus.com/inward/record.uri?eid=2-s2.0-85085945921&amp;doi=10.3390%2fcryst10050407&amp;partnerID=40&amp;md5=1fd06bb3976bd6cdbfbf6616fa76a561" TargetMode="External"/><Relationship Id="rId278" Type="http://schemas.openxmlformats.org/officeDocument/2006/relationships/hyperlink" Target="https://www.scopus.com/inward/record.uri?eid=2-s2.0-85039774236&amp;doi=10.1016%2fj.ssc.2017.12.015&amp;partnerID=40&amp;md5=c606c0d2edbf965ca9f42df2621c75aa" TargetMode="External"/><Relationship Id="rId399" Type="http://schemas.openxmlformats.org/officeDocument/2006/relationships/hyperlink" Target="https://www.scopus.com/inward/record.uri?eid=2-s2.0-84958163999&amp;doi=10.1063%2f1.4941105&amp;partnerID=40&amp;md5=0d7d1f8afc34ad688095b1af3b6705e6" TargetMode="External"/><Relationship Id="rId156" Type="http://schemas.openxmlformats.org/officeDocument/2006/relationships/hyperlink" Target="https://www.scopus.com/inward/record.uri?eid=2-s2.0-85078799097&amp;doi=10.1016%2fj.ceramint.2020.01.238&amp;partnerID=40&amp;md5=8df444fa388316fcc7730e578cc9cbfa" TargetMode="External"/><Relationship Id="rId277" Type="http://schemas.openxmlformats.org/officeDocument/2006/relationships/hyperlink" Target="https://www.scopus.com/inward/record.uri?eid=2-s2.0-85051652585&amp;doi=10.14062%2fj.issn.0454-5648.2018.03.10&amp;partnerID=40&amp;md5=7ca8c705ef95641d2234da10f5c7c16b" TargetMode="External"/><Relationship Id="rId398" Type="http://schemas.openxmlformats.org/officeDocument/2006/relationships/hyperlink" Target="https://www.scopus.com/inward/record.uri?eid=2-s2.0-84947923213&amp;doi=10.1016%2fj.jallcom.2015.11.060&amp;partnerID=40&amp;md5=7105d5ae87e193bf131ef4f21e5a809a" TargetMode="External"/><Relationship Id="rId155" Type="http://schemas.openxmlformats.org/officeDocument/2006/relationships/hyperlink" Target="https://www.scopus.com/inward/record.uri?eid=2-s2.0-85082625082&amp;doi=10.1016%2fj.cap.2020.03.006&amp;partnerID=40&amp;md5=2d400171d758dba5fc1d453d1bafedf0" TargetMode="External"/><Relationship Id="rId276" Type="http://schemas.openxmlformats.org/officeDocument/2006/relationships/hyperlink" Target="https://www.scopus.com/inward/record.uri?eid=2-s2.0-85027325029&amp;doi=10.1007%2fs10948-017-4258-3&amp;partnerID=40&amp;md5=a49f64a31b5d6880f4471817509e2388" TargetMode="External"/><Relationship Id="rId397" Type="http://schemas.openxmlformats.org/officeDocument/2006/relationships/hyperlink" Target="https://www.scopus.com/inward/record.uri?eid=2-s2.0-84944266036&amp;doi=10.1016%2fj.jmmm.2015.10.019&amp;partnerID=40&amp;md5=69f95acf1174dd8af799ec24f76c1ade" TargetMode="External"/><Relationship Id="rId40" Type="http://schemas.openxmlformats.org/officeDocument/2006/relationships/hyperlink" Target="https://www.scopus.com/inward/record.uri?eid=2-s2.0-85122614207&amp;doi=10.1088%2f1361-648X%2fac3e9e&amp;partnerID=40&amp;md5=b6c7f6d69a1134ba43db113a9c25c2de" TargetMode="External"/><Relationship Id="rId42" Type="http://schemas.openxmlformats.org/officeDocument/2006/relationships/hyperlink" Target="https://www.scopus.com/inward/record.uri?eid=2-s2.0-85123693348&amp;doi=10.1007%2fs10948-021-06125-0&amp;partnerID=40&amp;md5=3c0241ea9f4fbd45aff4191a3b249307" TargetMode="External"/><Relationship Id="rId41" Type="http://schemas.openxmlformats.org/officeDocument/2006/relationships/hyperlink" Target="https://www.scopus.com/inward/record.uri?eid=2-s2.0-85126180142&amp;doi=10.1140%2fepjp%2fs13360-022-02522-z&amp;partnerID=40&amp;md5=52564d685b0e367baf325d1bafaeee4d" TargetMode="External"/><Relationship Id="rId44" Type="http://schemas.openxmlformats.org/officeDocument/2006/relationships/hyperlink" Target="https://www.scopus.com/inward/record.uri?eid=2-s2.0-85123086152&amp;doi=10.1016%2fj.cap.2021.11.003&amp;partnerID=40&amp;md5=deeabb4ebf690e56c2ccbd3121438d82" TargetMode="External"/><Relationship Id="rId43" Type="http://schemas.openxmlformats.org/officeDocument/2006/relationships/hyperlink" Target="https://www.scopus.com/inward/record.uri?eid=2-s2.0-85123166882&amp;doi=10.1016%2fj.jcrysgro.2021.126509&amp;partnerID=40&amp;md5=1fe5e10adb32056836c2fce6b4dc3f1a" TargetMode="External"/><Relationship Id="rId46" Type="http://schemas.openxmlformats.org/officeDocument/2006/relationships/hyperlink" Target="https://www.scopus.com/inward/record.uri?eid=2-s2.0-85122020987&amp;doi=10.1016%2fj.apmt.2021.101340&amp;partnerID=40&amp;md5=d6fa1f93254793246a10bed8dba0ac5b" TargetMode="External"/><Relationship Id="rId45" Type="http://schemas.openxmlformats.org/officeDocument/2006/relationships/hyperlink" Target="https://www.scopus.com/inward/record.uri?eid=2-s2.0-85123081415&amp;doi=10.1007%2fs10948-021-06133-0&amp;partnerID=40&amp;md5=f2716797e58ccef04985894246a1a2d5" TargetMode="External"/><Relationship Id="rId509" Type="http://schemas.openxmlformats.org/officeDocument/2006/relationships/hyperlink" Target="https://www.scopus.com/inward/record.uri?eid=2-s2.0-84885763922&amp;doi=10.4028%2fwww.scientific.net%2fAMM.378.225&amp;partnerID=40&amp;md5=4c2869d1519f2dd7f23fd60ae6c0c758" TargetMode="External"/><Relationship Id="rId508" Type="http://schemas.openxmlformats.org/officeDocument/2006/relationships/hyperlink" Target="https://www.scopus.com/inward/record.uri?eid=2-s2.0-84886472426&amp;partnerID=40&amp;md5=ec15ce7956b7b0add200e18447ffb175" TargetMode="External"/><Relationship Id="rId629" Type="http://schemas.openxmlformats.org/officeDocument/2006/relationships/hyperlink" Target="https://www.scopus.com/inward/record.uri?eid=2-s2.0-65249088921&amp;doi=10.1063%2f1.3059592&amp;partnerID=40&amp;md5=72a09153ad157b1879cfd87d920ab77f" TargetMode="External"/><Relationship Id="rId503" Type="http://schemas.openxmlformats.org/officeDocument/2006/relationships/hyperlink" Target="https://www.scopus.com/inward/record.uri?eid=2-s2.0-84890500207&amp;doi=10.1063%2f1.4846758&amp;partnerID=40&amp;md5=5d7ac1b72fd58e06c2b299850aeb3bef" TargetMode="External"/><Relationship Id="rId624" Type="http://schemas.openxmlformats.org/officeDocument/2006/relationships/hyperlink" Target="https://www.scopus.com/inward/record.uri?eid=2-s2.0-67651053172&amp;partnerID=40&amp;md5=662c31144f531b861357922670c34ef9" TargetMode="External"/><Relationship Id="rId745" Type="http://schemas.openxmlformats.org/officeDocument/2006/relationships/hyperlink" Target="https://www.scopus.com/inward/record.uri?eid=2-s2.0-0001511470&amp;doi=10.1063%2f1.121844&amp;partnerID=40&amp;md5=451fee9364e7b1e73e5c453b46212039" TargetMode="External"/><Relationship Id="rId502" Type="http://schemas.openxmlformats.org/officeDocument/2006/relationships/hyperlink" Target="https://www.scopus.com/inward/record.uri?eid=2-s2.0-84883642496&amp;doi=10.1016%2fj.jallcom.2013.08.093&amp;partnerID=40&amp;md5=51f52e6f2ff0ce4d5669e1053fc00b1b" TargetMode="External"/><Relationship Id="rId623" Type="http://schemas.openxmlformats.org/officeDocument/2006/relationships/hyperlink" Target="https://www.scopus.com/inward/record.uri?eid=2-s2.0-69349094082&amp;partnerID=40&amp;md5=3a6e529c096ae97dfb965c912f3f11db" TargetMode="External"/><Relationship Id="rId744" Type="http://schemas.openxmlformats.org/officeDocument/2006/relationships/hyperlink" Target="https://www.scopus.com/inward/record.uri?eid=2-s2.0-0032606331&amp;doi=10.1063%2f1.369387&amp;partnerID=40&amp;md5=94e9b0f146057d7fecf3f066a4a9c17f" TargetMode="External"/><Relationship Id="rId501" Type="http://schemas.openxmlformats.org/officeDocument/2006/relationships/hyperlink" Target="https://www.scopus.com/inward/record.uri?eid=2-s2.0-84886430011&amp;doi=10.1016%2fj.physb.2013.09.045&amp;partnerID=40&amp;md5=4d1e506262b341a14ad03d502d802682" TargetMode="External"/><Relationship Id="rId622" Type="http://schemas.openxmlformats.org/officeDocument/2006/relationships/hyperlink" Target="https://www.scopus.com/inward/record.uri?eid=2-s2.0-66149164323&amp;doi=10.1016%2fj.jmmm.2009.04.027&amp;partnerID=40&amp;md5=2ec77b7ff9de3a1e36d62fbe50e5eb66" TargetMode="External"/><Relationship Id="rId743" Type="http://schemas.openxmlformats.org/officeDocument/2006/relationships/hyperlink" Target="https://www.scopus.com/inward/record.uri?eid=2-s2.0-0032688458&amp;doi=10.1016%2fS0304-8853%2898%2900812-9&amp;partnerID=40&amp;md5=12f389568ec3c2a3b30669e6dd6d5394" TargetMode="External"/><Relationship Id="rId500" Type="http://schemas.openxmlformats.org/officeDocument/2006/relationships/hyperlink" Target="https://www.scopus.com/inward/record.uri?eid=2-s2.0-84887239229&amp;doi=10.1016%2fj.physb.2013.10.026&amp;partnerID=40&amp;md5=877ea8a953c8b11516f7a09e5d734196" TargetMode="External"/><Relationship Id="rId621" Type="http://schemas.openxmlformats.org/officeDocument/2006/relationships/hyperlink" Target="https://www.scopus.com/inward/record.uri?eid=2-s2.0-67650118110&amp;doi=10.1016%2fj.jmmm.2009.03.046&amp;partnerID=40&amp;md5=9d59207a9199c41970a450677dc3d192" TargetMode="External"/><Relationship Id="rId742" Type="http://schemas.openxmlformats.org/officeDocument/2006/relationships/hyperlink" Target="https://www.scopus.com/inward/record.uri?eid=2-s2.0-0041633524&amp;partnerID=40&amp;md5=644122e99c57a9196fb73b7c06eecdd5" TargetMode="External"/><Relationship Id="rId507" Type="http://schemas.openxmlformats.org/officeDocument/2006/relationships/hyperlink" Target="https://www.scopus.com/inward/record.uri?eid=2-s2.0-84890792758&amp;doi=10.1007%2fs10765-013-1536-6&amp;partnerID=40&amp;md5=ae7fa2566a5507a3a3509584877d02aa" TargetMode="External"/><Relationship Id="rId628" Type="http://schemas.openxmlformats.org/officeDocument/2006/relationships/hyperlink" Target="https://www.scopus.com/inward/record.uri?eid=2-s2.0-65249124748&amp;doi=10.1063%2f1.3059602&amp;partnerID=40&amp;md5=7363e2ff79571e932ae6d89e624be6f1" TargetMode="External"/><Relationship Id="rId749" Type="http://schemas.openxmlformats.org/officeDocument/2006/relationships/hyperlink" Target="https://www.scopus.com/inward/record.uri?eid=2-s2.0-0001409184&amp;doi=10.1063%2f1.117218&amp;partnerID=40&amp;md5=7c2e267c9a1734b5a2ccf82064c32cab" TargetMode="External"/><Relationship Id="rId506" Type="http://schemas.openxmlformats.org/officeDocument/2006/relationships/hyperlink" Target="https://www.scopus.com/inward/record.uri?eid=2-s2.0-84886785503&amp;doi=10.1007%2fs10948-013-2190-8&amp;partnerID=40&amp;md5=ac025f7fa482bc156bcaffd4fd0d2165" TargetMode="External"/><Relationship Id="rId627" Type="http://schemas.openxmlformats.org/officeDocument/2006/relationships/hyperlink" Target="https://www.scopus.com/inward/record.uri?eid=2-s2.0-64049092455&amp;doi=10.1016%2fj.ssc.2009.02.020&amp;partnerID=40&amp;md5=cdbe37078c6e3044bf693dd6d7a3abe8" TargetMode="External"/><Relationship Id="rId748" Type="http://schemas.openxmlformats.org/officeDocument/2006/relationships/hyperlink" Target="https://www.scopus.com/inward/record.uri?eid=2-s2.0-0031628333&amp;doi=10.1007%2fs100510050298&amp;partnerID=40&amp;md5=7be967bbabd13e56532b99509f8f8628" TargetMode="External"/><Relationship Id="rId505" Type="http://schemas.openxmlformats.org/officeDocument/2006/relationships/hyperlink" Target="https://www.scopus.com/inward/record.uri?eid=2-s2.0-84891386940&amp;doi=10.4283%2fJMAG.2013.18.4.386&amp;partnerID=40&amp;md5=4d5ae6bc52a3a3355b75225bfbd0a112" TargetMode="External"/><Relationship Id="rId626" Type="http://schemas.openxmlformats.org/officeDocument/2006/relationships/hyperlink" Target="https://www.scopus.com/inward/record.uri?eid=2-s2.0-64549138451&amp;doi=10.1016%2fj.jallcom.2008.09.118&amp;partnerID=40&amp;md5=c28a558c43da7236687002f28b11ebf2" TargetMode="External"/><Relationship Id="rId747" Type="http://schemas.openxmlformats.org/officeDocument/2006/relationships/hyperlink" Target="https://www.scopus.com/inward/record.uri?eid=2-s2.0-0032040772&amp;doi=10.1016%2fS0038-1098%2897%2910239-3&amp;partnerID=40&amp;md5=0d7f28ee3f226f0add8c114668d560d7" TargetMode="External"/><Relationship Id="rId504" Type="http://schemas.openxmlformats.org/officeDocument/2006/relationships/hyperlink" Target="https://www.scopus.com/inward/record.uri?eid=2-s2.0-84897854771&amp;doi=10.1557%2fmrs.2013.282&amp;partnerID=40&amp;md5=5a53f29e8fcf21a7f94f4d97dbba5051" TargetMode="External"/><Relationship Id="rId625" Type="http://schemas.openxmlformats.org/officeDocument/2006/relationships/hyperlink" Target="https://www.scopus.com/inward/record.uri?eid=2-s2.0-67349113444&amp;doi=10.1016%2fj.jallcom.2009.01.030&amp;partnerID=40&amp;md5=93822130ba050e2327c2e656d1f0779d" TargetMode="External"/><Relationship Id="rId746" Type="http://schemas.openxmlformats.org/officeDocument/2006/relationships/hyperlink" Target="https://www.scopus.com/inward/record.uri?eid=2-s2.0-0032372137&amp;doi=10.1088%2f0256-307X%2f15%2f2%2f021&amp;partnerID=40&amp;md5=52c67d18424e61965e7171277f31db2a" TargetMode="External"/><Relationship Id="rId48" Type="http://schemas.openxmlformats.org/officeDocument/2006/relationships/hyperlink" Target="https://www.scopus.com/inward/record.uri?eid=2-s2.0-85120311275&amp;doi=10.1016%2fj.jallcom.2021.162714&amp;partnerID=40&amp;md5=6fa101f5139cfd262a2c6deeaf6a8e20" TargetMode="External"/><Relationship Id="rId47" Type="http://schemas.openxmlformats.org/officeDocument/2006/relationships/hyperlink" Target="https://www.scopus.com/inward/record.uri?eid=2-s2.0-85119908970&amp;doi=10.1016%2fj.actamat.2022.117669&amp;partnerID=40&amp;md5=e315594768f24a87dcbf453962f56ce5" TargetMode="External"/><Relationship Id="rId49" Type="http://schemas.openxmlformats.org/officeDocument/2006/relationships/hyperlink" Target="https://www.scopus.com/inward/record.uri?eid=2-s2.0-85125589892&amp;doi=10.1063%2f5.0081688&amp;partnerID=40&amp;md5=b912fd3fc01726e0523000a57cb987a1" TargetMode="External"/><Relationship Id="rId620" Type="http://schemas.openxmlformats.org/officeDocument/2006/relationships/hyperlink" Target="https://www.scopus.com/inward/record.uri?eid=2-s2.0-70749156336&amp;partnerID=40&amp;md5=d3ebf891838e05b43b11c43993b11800" TargetMode="External"/><Relationship Id="rId741" Type="http://schemas.openxmlformats.org/officeDocument/2006/relationships/hyperlink" Target="https://www.scopus.com/inward/record.uri?eid=2-s2.0-0033889009&amp;doi=10.1016%2fS0304-8853%2899%2900581-8&amp;partnerID=40&amp;md5=9e68c4d98ad4f329cb5b2792baccce64" TargetMode="External"/><Relationship Id="rId740" Type="http://schemas.openxmlformats.org/officeDocument/2006/relationships/hyperlink" Target="https://www.scopus.com/inward/record.uri?eid=2-s2.0-0034250660&amp;doi=10.1016%2fS0167-577X%2800%2900082-3&amp;partnerID=40&amp;md5=4a776395bb03afc37695bf3f5bb06135" TargetMode="External"/><Relationship Id="rId31" Type="http://schemas.openxmlformats.org/officeDocument/2006/relationships/hyperlink" Target="https://www.scopus.com/inward/record.uri?eid=2-s2.0-85125473646&amp;doi=10.1007%2fs10948-022-06170-3&amp;partnerID=40&amp;md5=52576adef7007e831ba1f9ddf658914a" TargetMode="External"/><Relationship Id="rId30" Type="http://schemas.openxmlformats.org/officeDocument/2006/relationships/hyperlink" Target="https://www.scopus.com/inward/record.uri?eid=2-s2.0-85125541454&amp;doi=10.1016%2fj.cplett.2021.139269&amp;partnerID=40&amp;md5=2a595eea875415057651d667e52b3e73" TargetMode="External"/><Relationship Id="rId33" Type="http://schemas.openxmlformats.org/officeDocument/2006/relationships/hyperlink" Target="https://www.scopus.com/inward/record.uri?eid=2-s2.0-85123007191&amp;doi=10.1016%2fj.jmmm.2021.169006&amp;partnerID=40&amp;md5=257c464b60de868747e28ee2a58e640f" TargetMode="External"/><Relationship Id="rId32" Type="http://schemas.openxmlformats.org/officeDocument/2006/relationships/hyperlink" Target="https://www.scopus.com/inward/record.uri?eid=2-s2.0-85123887333&amp;doi=10.1016%2fj.ceramint.2022.01.187&amp;partnerID=40&amp;md5=6df3dd2a1e918245259149c5d983943c" TargetMode="External"/><Relationship Id="rId35" Type="http://schemas.openxmlformats.org/officeDocument/2006/relationships/hyperlink" Target="https://www.scopus.com/inward/record.uri?eid=2-s2.0-85127895121&amp;doi=10.1021%2facs.chemmater.2c00261&amp;partnerID=40&amp;md5=d3832211a64c38d85f4a202241cec503" TargetMode="External"/><Relationship Id="rId34" Type="http://schemas.openxmlformats.org/officeDocument/2006/relationships/hyperlink" Target="https://www.scopus.com/inward/record.uri?eid=2-s2.0-85128487824&amp;doi=10.1021%2facs.inorgchem.1c03895&amp;partnerID=40&amp;md5=cd149443acdeea57bd5ad940abc674bc" TargetMode="External"/><Relationship Id="rId619" Type="http://schemas.openxmlformats.org/officeDocument/2006/relationships/hyperlink" Target="https://www.scopus.com/inward/record.uri?eid=2-s2.0-73449091524&amp;doi=10.1016%2fj.phpro.2009.11.052&amp;partnerID=40&amp;md5=9480adc49c94e81e2bc45ec4c16b82f8" TargetMode="External"/><Relationship Id="rId618" Type="http://schemas.openxmlformats.org/officeDocument/2006/relationships/hyperlink" Target="https://www.scopus.com/inward/record.uri?eid=2-s2.0-73449097143&amp;doi=10.1016%2fj.phpro.2009.11.054&amp;partnerID=40&amp;md5=5a661b85748b474918408ba6f57185c6" TargetMode="External"/><Relationship Id="rId739" Type="http://schemas.openxmlformats.org/officeDocument/2006/relationships/hyperlink" Target="https://www.scopus.com/inward/record.uri?eid=2-s2.0-0034272981&amp;doi=10.1016%2fS0304-8853%2800%2900433-9&amp;partnerID=40&amp;md5=f8a89a87075095ba1ff2098aef9a3dc9" TargetMode="External"/><Relationship Id="rId613" Type="http://schemas.openxmlformats.org/officeDocument/2006/relationships/hyperlink" Target="https://www.scopus.com/inward/record.uri?eid=2-s2.0-70649092074&amp;doi=10.1016%2fj.jallcom.2009.09.063&amp;partnerID=40&amp;md5=939b51774d1a8c4440c7c70cb654f222" TargetMode="External"/><Relationship Id="rId734" Type="http://schemas.openxmlformats.org/officeDocument/2006/relationships/hyperlink" Target="https://www.scopus.com/inward/record.uri?eid=2-s2.0-0035449037&amp;doi=10.1016%2fS0304-8853%2801%2900424-3&amp;partnerID=40&amp;md5=31570fe1f6fb12d26cf5a56e705c2d5f" TargetMode="External"/><Relationship Id="rId612" Type="http://schemas.openxmlformats.org/officeDocument/2006/relationships/hyperlink" Target="https://www.scopus.com/inward/record.uri?eid=2-s2.0-76549137087&amp;doi=10.1016%2fj.jallcom.2009.11.107&amp;partnerID=40&amp;md5=3e902517fea7a9e45782ce857b825633" TargetMode="External"/><Relationship Id="rId733" Type="http://schemas.openxmlformats.org/officeDocument/2006/relationships/hyperlink" Target="https://www.scopus.com/inward/record.uri?eid=2-s2.0-0035486535&amp;doi=10.1088%2f1009-1963%2f10%2f10%2f316&amp;partnerID=40&amp;md5=e8c031be5974391d2c9aa5eb9cf0beb1" TargetMode="External"/><Relationship Id="rId611" Type="http://schemas.openxmlformats.org/officeDocument/2006/relationships/hyperlink" Target="https://www.scopus.com/inward/record.uri?eid=2-s2.0-75149192222&amp;doi=10.1016%2fj.jmmm.2009.11.029&amp;partnerID=40&amp;md5=0ce2fb080bca8f85450098941e4f5dcd" TargetMode="External"/><Relationship Id="rId732" Type="http://schemas.openxmlformats.org/officeDocument/2006/relationships/hyperlink" Target="https://www.scopus.com/inward/record.uri?eid=2-s2.0-0035575865&amp;doi=10.1063%2f1.1415055&amp;partnerID=40&amp;md5=77c2b741b865c3c972005a6defe354a8" TargetMode="External"/><Relationship Id="rId610" Type="http://schemas.openxmlformats.org/officeDocument/2006/relationships/hyperlink" Target="https://www.scopus.com/inward/record.uri?eid=2-s2.0-77951691086&amp;doi=10.1063%2f1.3359808&amp;partnerID=40&amp;md5=e68b6d9bc5cbbb127b757a22de4aca7e" TargetMode="External"/><Relationship Id="rId731" Type="http://schemas.openxmlformats.org/officeDocument/2006/relationships/hyperlink" Target="https://www.scopus.com/inward/record.uri?eid=2-s2.0-0036132586&amp;doi=10.1016%2fS0304-8853%2801%2900822-8&amp;partnerID=40&amp;md5=b6fe23b8cb5e6ccf75c53eee25ae4dc0" TargetMode="External"/><Relationship Id="rId617" Type="http://schemas.openxmlformats.org/officeDocument/2006/relationships/hyperlink" Target="https://www.scopus.com/inward/record.uri?eid=2-s2.0-73449101847&amp;doi=10.1016%2fj.phpro.2009.11.055&amp;partnerID=40&amp;md5=b85c2a03e797d1b848d02dc20804f251" TargetMode="External"/><Relationship Id="rId738" Type="http://schemas.openxmlformats.org/officeDocument/2006/relationships/hyperlink" Target="https://www.scopus.com/inward/record.uri?eid=2-s2.0-0034507429&amp;doi=10.1016%2fS0304-8853%2800%2900544-8&amp;partnerID=40&amp;md5=9cd0c754642b5f7f527f988d2a04acb1" TargetMode="External"/><Relationship Id="rId616" Type="http://schemas.openxmlformats.org/officeDocument/2006/relationships/hyperlink" Target="https://www.scopus.com/inward/record.uri?eid=2-s2.0-70349245180&amp;doi=10.1016%2fj.jmmm.2009.08.014&amp;partnerID=40&amp;md5=b5cdff0848fbe992ea0953a3789e6553" TargetMode="External"/><Relationship Id="rId737" Type="http://schemas.openxmlformats.org/officeDocument/2006/relationships/hyperlink" Target="https://www.scopus.com/inward/record.uri?eid=2-s2.0-0034300760&amp;doi=10.1016%2fS0925-8388%2800%2900852-5&amp;partnerID=40&amp;md5=1f965fe8ed49dd1b04af897ffce3e0c5" TargetMode="External"/><Relationship Id="rId615" Type="http://schemas.openxmlformats.org/officeDocument/2006/relationships/hyperlink" Target="https://www.scopus.com/inward/record.uri?eid=2-s2.0-77952000685&amp;doi=10.1016%2fS1005-0302%2810%2960039-4&amp;partnerID=40&amp;md5=9046878a7571bc0673d9f48e2098407d" TargetMode="External"/><Relationship Id="rId736" Type="http://schemas.openxmlformats.org/officeDocument/2006/relationships/hyperlink" Target="https://www.scopus.com/inward/record.uri?eid=2-s2.0-0041408374&amp;partnerID=40&amp;md5=4e22d058f88df5918e509fba3acf3aa6" TargetMode="External"/><Relationship Id="rId614" Type="http://schemas.openxmlformats.org/officeDocument/2006/relationships/hyperlink" Target="https://www.scopus.com/inward/record.uri?eid=2-s2.0-77954313203&amp;doi=10.1016%2fj.physb.2010.04.030&amp;partnerID=40&amp;md5=6edac10b699938c6968aae468b9fae37" TargetMode="External"/><Relationship Id="rId735" Type="http://schemas.openxmlformats.org/officeDocument/2006/relationships/hyperlink" Target="https://www.scopus.com/inward/record.uri?eid=2-s2.0-0035397896&amp;doi=10.1016%2fS0304-8853%2801%2900263-3&amp;partnerID=40&amp;md5=0d2d06b6b7bfa61c2b250beb4cf7c301" TargetMode="External"/><Relationship Id="rId37" Type="http://schemas.openxmlformats.org/officeDocument/2006/relationships/hyperlink" Target="https://www.scopus.com/inward/record.uri?eid=2-s2.0-85127540363&amp;doi=10.3390%2fma15072356&amp;partnerID=40&amp;md5=b0df29b4da73c990490d150049c615ff" TargetMode="External"/><Relationship Id="rId36" Type="http://schemas.openxmlformats.org/officeDocument/2006/relationships/hyperlink" Target="https://www.scopus.com/inward/record.uri?eid=2-s2.0-85124581319&amp;doi=10.1016%2fj.jallcom.2022.164196&amp;partnerID=40&amp;md5=a9091ee405f58cd9ce45f1ae1c5266dc" TargetMode="External"/><Relationship Id="rId39" Type="http://schemas.openxmlformats.org/officeDocument/2006/relationships/hyperlink" Target="https://www.scopus.com/inward/record.uri?eid=2-s2.0-85127326457&amp;doi=10.1039%2fd1ra09090a&amp;partnerID=40&amp;md5=e74eab32d3787dd34333cdb6613a7012" TargetMode="External"/><Relationship Id="rId38" Type="http://schemas.openxmlformats.org/officeDocument/2006/relationships/hyperlink" Target="https://www.scopus.com/inward/record.uri?eid=2-s2.0-85125278531&amp;doi=10.1007%2fs10854-022-07843-4&amp;partnerID=40&amp;md5=3e4fa4a5ab01819072ba8a9185951866" TargetMode="External"/><Relationship Id="rId730" Type="http://schemas.openxmlformats.org/officeDocument/2006/relationships/hyperlink" Target="https://www.scopus.com/inward/record.uri?eid=2-s2.0-0036543876&amp;doi=10.1016%2fS0304-8853%2801%2901016-2&amp;partnerID=40&amp;md5=c7a88c6af45840c4494152432de852a7" TargetMode="External"/><Relationship Id="rId20" Type="http://schemas.openxmlformats.org/officeDocument/2006/relationships/hyperlink" Target="https://www.scopus.com/inward/record.uri?eid=2-s2.0-85131831683&amp;doi=10.1007%2fs00339-022-05719-2&amp;partnerID=40&amp;md5=40c506cd714aaed79667c54cdadbbffe" TargetMode="External"/><Relationship Id="rId22" Type="http://schemas.openxmlformats.org/officeDocument/2006/relationships/hyperlink" Target="https://www.scopus.com/inward/record.uri?eid=2-s2.0-85131193409&amp;doi=10.1007%2fs12034-022-02677-6&amp;partnerID=40&amp;md5=57797a3f49f01aba85fd65a72299e733" TargetMode="External"/><Relationship Id="rId21" Type="http://schemas.openxmlformats.org/officeDocument/2006/relationships/hyperlink" Target="https://www.scopus.com/inward/record.uri?eid=2-s2.0-85125634678&amp;doi=10.1016%2fj.ceramint.2022.02.239&amp;partnerID=40&amp;md5=07cbd04cda7f0c807caaa79b3ec64ed2" TargetMode="External"/><Relationship Id="rId24" Type="http://schemas.openxmlformats.org/officeDocument/2006/relationships/hyperlink" Target="https://www.scopus.com/inward/record.uri?eid=2-s2.0-85128193137&amp;doi=10.1007%2fs10948-022-06250-4&amp;partnerID=40&amp;md5=5b11d9ae042dee90f0573ff189bc1d93" TargetMode="External"/><Relationship Id="rId23" Type="http://schemas.openxmlformats.org/officeDocument/2006/relationships/hyperlink" Target="https://www.scopus.com/inward/record.uri?eid=2-s2.0-85129270113&amp;doi=10.1007%2fs10948-022-06237-1&amp;partnerID=40&amp;md5=b774f9fc6a36e9ad2a39e483f8c069d6" TargetMode="External"/><Relationship Id="rId409" Type="http://schemas.openxmlformats.org/officeDocument/2006/relationships/hyperlink" Target="https://www.scopus.com/inward/record.uri?eid=2-s2.0-84978080605&amp;doi=10.1039%2fc6ra08642j&amp;partnerID=40&amp;md5=c4ceaf26193d3cd56f582fdb39536c47" TargetMode="External"/><Relationship Id="rId404" Type="http://schemas.openxmlformats.org/officeDocument/2006/relationships/hyperlink" Target="https://www.scopus.com/inward/record.uri?eid=2-s2.0-85045279826&amp;doi=10.1007%2fs10948-015-3217-0&amp;partnerID=40&amp;md5=4e7c4119e216f425dc043bafded6e54c" TargetMode="External"/><Relationship Id="rId525" Type="http://schemas.openxmlformats.org/officeDocument/2006/relationships/hyperlink" Target="https://www.scopus.com/inward/record.uri?eid=2-s2.0-84875269317&amp;doi=10.1007%2fs10832-012-9711-x&amp;partnerID=40&amp;md5=5571ab60da344f8abd1545d1cd0ff497" TargetMode="External"/><Relationship Id="rId646" Type="http://schemas.openxmlformats.org/officeDocument/2006/relationships/hyperlink" Target="https://www.scopus.com/inward/record.uri?eid=2-s2.0-38949148228&amp;doi=10.1016%2fj.matchemphys.2007.09.020&amp;partnerID=40&amp;md5=81566aa213f1d32d13e02756ff44ecb0" TargetMode="External"/><Relationship Id="rId403" Type="http://schemas.openxmlformats.org/officeDocument/2006/relationships/hyperlink" Target="https://www.scopus.com/inward/record.uri?eid=2-s2.0-84941662057&amp;doi=10.1016%2fj.materresbull.2015.08.024&amp;partnerID=40&amp;md5=db39653fee88dacd8a4d5cae0f0f0cf6" TargetMode="External"/><Relationship Id="rId524" Type="http://schemas.openxmlformats.org/officeDocument/2006/relationships/hyperlink" Target="https://www.scopus.com/inward/record.uri?eid=2-s2.0-84876078051&amp;doi=10.1002%2fpssc.201200857&amp;partnerID=40&amp;md5=2fe67b991220d4ff1229ec9d876a4fbd" TargetMode="External"/><Relationship Id="rId645" Type="http://schemas.openxmlformats.org/officeDocument/2006/relationships/hyperlink" Target="https://www.scopus.com/inward/record.uri?eid=2-s2.0-42149170521&amp;doi=10.1063%2f1.2829241&amp;partnerID=40&amp;md5=110875535c7c0299d06532066a6c200b" TargetMode="External"/><Relationship Id="rId402" Type="http://schemas.openxmlformats.org/officeDocument/2006/relationships/hyperlink" Target="https://www.scopus.com/inward/record.uri?eid=2-s2.0-84944789781&amp;doi=10.1016%2fj.jallcom.2015.10.038&amp;partnerID=40&amp;md5=8df72a9cd324e29d955dd6aad3681b45" TargetMode="External"/><Relationship Id="rId523" Type="http://schemas.openxmlformats.org/officeDocument/2006/relationships/hyperlink" Target="https://www.scopus.com/inward/record.uri?eid=2-s2.0-84871867738&amp;doi=10.1016%2fj.jallcom.2012.12.021&amp;partnerID=40&amp;md5=12fb02126ab3a1fbde609b428d75dfa1" TargetMode="External"/><Relationship Id="rId644" Type="http://schemas.openxmlformats.org/officeDocument/2006/relationships/hyperlink" Target="https://www.scopus.com/inward/record.uri?eid=2-s2.0-43349103216&amp;doi=10.1063%2f1.2919732&amp;partnerID=40&amp;md5=2dc4edc2059399532330b68b7166ec9c" TargetMode="External"/><Relationship Id="rId401" Type="http://schemas.openxmlformats.org/officeDocument/2006/relationships/hyperlink" Target="https://www.scopus.com/inward/record.uri?eid=2-s2.0-84959441158&amp;doi=10.1166%2fjnn.2016.10751&amp;partnerID=40&amp;md5=8ed1d414d11b57ae4475eacefcb3995d" TargetMode="External"/><Relationship Id="rId522" Type="http://schemas.openxmlformats.org/officeDocument/2006/relationships/hyperlink" Target="https://www.scopus.com/inward/record.uri?eid=2-s2.0-84875511587&amp;doi=10.1016%2fj.physb.2013.02.021&amp;partnerID=40&amp;md5=18075992c7fb1a5db592629979326fa9" TargetMode="External"/><Relationship Id="rId643" Type="http://schemas.openxmlformats.org/officeDocument/2006/relationships/hyperlink" Target="https://www.scopus.com/inward/record.uri?eid=2-s2.0-55349115026&amp;doi=10.1016%2fj.jnoncrysol.2008.05.078&amp;partnerID=40&amp;md5=2e860de9973e12b1c2d35bd2a281a34d" TargetMode="External"/><Relationship Id="rId408" Type="http://schemas.openxmlformats.org/officeDocument/2006/relationships/hyperlink" Target="https://www.scopus.com/inward/record.uri?eid=2-s2.0-84978434541&amp;doi=10.1016%2fj.jallcom.2016.07.082&amp;partnerID=40&amp;md5=e32d0b3cc91b4f5bdb24ab9ef91c806b" TargetMode="External"/><Relationship Id="rId529" Type="http://schemas.openxmlformats.org/officeDocument/2006/relationships/hyperlink" Target="https://www.scopus.com/inward/record.uri?eid=2-s2.0-84875702061&amp;doi=10.4283%2fJMAG.2013.18.1.030&amp;partnerID=40&amp;md5=44fe91570c1e90d6285370f13b1c54c5" TargetMode="External"/><Relationship Id="rId407" Type="http://schemas.openxmlformats.org/officeDocument/2006/relationships/hyperlink" Target="https://www.scopus.com/inward/record.uri?eid=2-s2.0-84978828217&amp;doi=10.1016%2fj.jallcom.2016.07.043&amp;partnerID=40&amp;md5=99a2706c85ac3926e58606bc2bec225b" TargetMode="External"/><Relationship Id="rId528" Type="http://schemas.openxmlformats.org/officeDocument/2006/relationships/hyperlink" Target="https://www.scopus.com/inward/record.uri?eid=2-s2.0-84874583616&amp;doi=10.1016%2fj.solidstatesciences.2012.12.020&amp;partnerID=40&amp;md5=ee75b8314f20e755dad99648462d5365" TargetMode="External"/><Relationship Id="rId649" Type="http://schemas.openxmlformats.org/officeDocument/2006/relationships/hyperlink" Target="https://www.scopus.com/inward/record.uri?eid=2-s2.0-42149141943&amp;partnerID=40&amp;md5=89d4e1d542053a5bd63eec6cb837d16a" TargetMode="External"/><Relationship Id="rId406" Type="http://schemas.openxmlformats.org/officeDocument/2006/relationships/hyperlink" Target="https://www.scopus.com/inward/record.uri?eid=2-s2.0-84982085682&amp;doi=10.1016%2fj.jallcom.2016.08.063&amp;partnerID=40&amp;md5=53ab891647d53ff0de79fe581808ec48" TargetMode="External"/><Relationship Id="rId527" Type="http://schemas.openxmlformats.org/officeDocument/2006/relationships/hyperlink" Target="https://www.scopus.com/inward/record.uri?eid=2-s2.0-84873863735&amp;doi=10.1016%2fj.jallcom.2012.11.116&amp;partnerID=40&amp;md5=40a50948d38f235cea22a13a23b6ba99" TargetMode="External"/><Relationship Id="rId648" Type="http://schemas.openxmlformats.org/officeDocument/2006/relationships/hyperlink" Target="https://www.scopus.com/inward/record.uri?eid=2-s2.0-40149088437&amp;doi=10.1016%2fj.jallcom.2006.11.185&amp;partnerID=40&amp;md5=4d187f39c0e6e3960d911670ee41a4ea" TargetMode="External"/><Relationship Id="rId405" Type="http://schemas.openxmlformats.org/officeDocument/2006/relationships/hyperlink" Target="https://www.scopus.com/inward/record.uri?eid=2-s2.0-85015272938&amp;doi=10.1007%2fs10853-016-0046-x&amp;partnerID=40&amp;md5=0f97f63f9de42624dd18ed120aaf4757" TargetMode="External"/><Relationship Id="rId526" Type="http://schemas.openxmlformats.org/officeDocument/2006/relationships/hyperlink" Target="https://www.scopus.com/inward/record.uri?eid=2-s2.0-84872709818&amp;doi=10.1016%2fj.jmmm.2012.10.005&amp;partnerID=40&amp;md5=56c340a4a122a06a93dad680d9d0553c" TargetMode="External"/><Relationship Id="rId647" Type="http://schemas.openxmlformats.org/officeDocument/2006/relationships/hyperlink" Target="https://www.scopus.com/inward/record.uri?eid=2-s2.0-39749083268&amp;doi=10.1016%2fj.sna.2007.07.025&amp;partnerID=40&amp;md5=7f02e42fa0227382d850df28ea282791" TargetMode="External"/><Relationship Id="rId26" Type="http://schemas.openxmlformats.org/officeDocument/2006/relationships/hyperlink" Target="https://www.scopus.com/inward/record.uri?eid=2-s2.0-85110537635&amp;doi=10.1007%2fs12648-021-02162-6&amp;partnerID=40&amp;md5=c2ea3c4bfd3479f7e45fd570298a2946" TargetMode="External"/><Relationship Id="rId25" Type="http://schemas.openxmlformats.org/officeDocument/2006/relationships/hyperlink" Target="https://www.scopus.com/inward/record.uri?eid=2-s2.0-85126896811&amp;doi=10.1016%2fj.cjph.2021.11.040&amp;partnerID=40&amp;md5=f5c4da435a2b5ab751ad0120b442a79e" TargetMode="External"/><Relationship Id="rId28" Type="http://schemas.openxmlformats.org/officeDocument/2006/relationships/hyperlink" Target="https://www.scopus.com/inward/record.uri?eid=2-s2.0-85129993856&amp;doi=10.1149%2f2162-8777%2fac6695&amp;partnerID=40&amp;md5=5cea39615bfa38fe5d734090264b7fad" TargetMode="External"/><Relationship Id="rId27" Type="http://schemas.openxmlformats.org/officeDocument/2006/relationships/hyperlink" Target="https://www.scopus.com/inward/record.uri?eid=2-s2.0-85126065964&amp;doi=10.1088%2f1361-6463%2fac4a99&amp;partnerID=40&amp;md5=c5f1c0285a71ae12667f347f34a641ce" TargetMode="External"/><Relationship Id="rId400" Type="http://schemas.openxmlformats.org/officeDocument/2006/relationships/hyperlink" Target="https://www.scopus.com/inward/record.uri?eid=2-s2.0-84945539323&amp;doi=10.1016%2fj.jallcom.2015.10.162&amp;partnerID=40&amp;md5=54d2f87b8bc4d084626b57ca2bb784fa" TargetMode="External"/><Relationship Id="rId521" Type="http://schemas.openxmlformats.org/officeDocument/2006/relationships/hyperlink" Target="https://www.scopus.com/inward/record.uri?eid=2-s2.0-84877981260&amp;doi=10.1088%2f1674-1056%2f22%2f5%2f057501&amp;partnerID=40&amp;md5=4319640c442887a533c068ce51210f3f" TargetMode="External"/><Relationship Id="rId642" Type="http://schemas.openxmlformats.org/officeDocument/2006/relationships/hyperlink" Target="https://www.scopus.com/inward/record.uri?eid=2-s2.0-54149117993&amp;doi=10.1016%2fj.jmmm.2008.07.038&amp;partnerID=40&amp;md5=c9f9d895c0c5ad0bdcfd594126e14910" TargetMode="External"/><Relationship Id="rId29" Type="http://schemas.openxmlformats.org/officeDocument/2006/relationships/hyperlink" Target="https://www.scopus.com/inward/record.uri?eid=2-s2.0-85127476904&amp;doi=10.1007%2fs10854-022-08078-z&amp;partnerID=40&amp;md5=0596fef3b20d605e0552237608a79054" TargetMode="External"/><Relationship Id="rId520" Type="http://schemas.openxmlformats.org/officeDocument/2006/relationships/hyperlink" Target="https://www.scopus.com/inward/record.uri?eid=2-s2.0-84896430441&amp;partnerID=40&amp;md5=535c1daa89bffa471602561efb69ca27" TargetMode="External"/><Relationship Id="rId641" Type="http://schemas.openxmlformats.org/officeDocument/2006/relationships/hyperlink" Target="https://www.scopus.com/inward/record.uri?eid=2-s2.0-65849531267&amp;doi=10.1088%2f1742-6596%2f153%2f1%2f012046&amp;partnerID=40&amp;md5=2e5aad921862089d075155baaebd097b" TargetMode="External"/><Relationship Id="rId640" Type="http://schemas.openxmlformats.org/officeDocument/2006/relationships/hyperlink" Target="https://www.scopus.com/inward/record.uri?eid=2-s2.0-68949217857&amp;doi=10.1088%2f0256-307X%2f26%2f8%2f087401&amp;partnerID=40&amp;md5=d868809c9f51dd79e3010a5acfefbfdc" TargetMode="External"/><Relationship Id="rId11" Type="http://schemas.openxmlformats.org/officeDocument/2006/relationships/hyperlink" Target="https://www.scopus.com/inward/record.uri?eid=2-s2.0-85133400278&amp;doi=10.1016%2fj.physb.2022.414125&amp;partnerID=40&amp;md5=bb5ef9a9baab8c9431448a5fc0d4c71a" TargetMode="External"/><Relationship Id="rId10" Type="http://schemas.openxmlformats.org/officeDocument/2006/relationships/hyperlink" Target="https://www.scopus.com/inward/record.uri?eid=2-s2.0-85135584047&amp;doi=10.1016%2fj.cap.2022.07.010&amp;partnerID=40&amp;md5=65b5a0367d63d245cccda99c57e00c7d" TargetMode="External"/><Relationship Id="rId13" Type="http://schemas.openxmlformats.org/officeDocument/2006/relationships/hyperlink" Target="https://www.scopus.com/inward/record.uri?eid=2-s2.0-85133161819&amp;doi=10.1016%2fj.ssc.2022.114875&amp;partnerID=40&amp;md5=62f8669106937bf8f123ef715371dc57" TargetMode="External"/><Relationship Id="rId12" Type="http://schemas.openxmlformats.org/officeDocument/2006/relationships/hyperlink" Target="https://www.scopus.com/inward/record.uri?eid=2-s2.0-85131220154&amp;doi=10.1016%2fj.jmmm.2022.169537&amp;partnerID=40&amp;md5=98fd0734d0c5ae4e392eb8ec095bc2e5" TargetMode="External"/><Relationship Id="rId519" Type="http://schemas.openxmlformats.org/officeDocument/2006/relationships/hyperlink" Target="https://www.scopus.com/inward/record.uri?eid=2-s2.0-84956933605&amp;doi=10.1007%2fs10948-012-1917-2&amp;partnerID=40&amp;md5=ded47df0f0d9cabb9ec5297d0a0450c9" TargetMode="External"/><Relationship Id="rId514" Type="http://schemas.openxmlformats.org/officeDocument/2006/relationships/hyperlink" Target="https://www.scopus.com/inward/record.uri?eid=2-s2.0-84878100051&amp;doi=10.1016%2fj.jmmm.2013.03.030&amp;partnerID=40&amp;md5=53cbcfbdba3d0c58a2a3af14b7d708f1" TargetMode="External"/><Relationship Id="rId635" Type="http://schemas.openxmlformats.org/officeDocument/2006/relationships/hyperlink" Target="https://www.scopus.com/inward/record.uri?eid=2-s2.0-59049100346&amp;doi=10.1016%2fj.jpcs.2008.10.028&amp;partnerID=40&amp;md5=ae4fb184c79d0040cace2fd65c8033c9" TargetMode="External"/><Relationship Id="rId513" Type="http://schemas.openxmlformats.org/officeDocument/2006/relationships/hyperlink" Target="https://www.scopus.com/inward/record.uri?eid=2-s2.0-84882963569&amp;doi=10.3938%2fjkps.63.529&amp;partnerID=40&amp;md5=d65d282459d603d78f4a53ec75c0f77f" TargetMode="External"/><Relationship Id="rId634" Type="http://schemas.openxmlformats.org/officeDocument/2006/relationships/hyperlink" Target="https://www.scopus.com/inward/record.uri?eid=2-s2.0-57649245636&amp;doi=10.1016%2fj.matlet.2008.11.019&amp;partnerID=40&amp;md5=7e35086485fe3f0f89e5c2d21a76b6ee" TargetMode="External"/><Relationship Id="rId512" Type="http://schemas.openxmlformats.org/officeDocument/2006/relationships/hyperlink" Target="https://www.scopus.com/inward/record.uri?eid=2-s2.0-84883039798&amp;doi=10.3938%2fjkps.63.722&amp;partnerID=40&amp;md5=c0ac646f56726e7668b1ae589d3b85bb" TargetMode="External"/><Relationship Id="rId633" Type="http://schemas.openxmlformats.org/officeDocument/2006/relationships/hyperlink" Target="https://www.scopus.com/inward/record.uri?eid=2-s2.0-59249108952&amp;doi=10.1016%2fj.jallcom.2008.03.033&amp;partnerID=40&amp;md5=bce0ef40f0b23791022b4156f7fb360d" TargetMode="External"/><Relationship Id="rId511" Type="http://schemas.openxmlformats.org/officeDocument/2006/relationships/hyperlink" Target="https://www.scopus.com/inward/record.uri?eid=2-s2.0-84883267073&amp;doi=10.1063%2f1.4818316&amp;partnerID=40&amp;md5=65dc99febcb92a2a967a2f0db5e048f9" TargetMode="External"/><Relationship Id="rId632" Type="http://schemas.openxmlformats.org/officeDocument/2006/relationships/hyperlink" Target="https://www.scopus.com/inward/record.uri?eid=2-s2.0-59649128641&amp;doi=10.1016%2fj.physb.2008.10.049&amp;partnerID=40&amp;md5=b803d7ddedd8ba03eff05027c5dd58dc" TargetMode="External"/><Relationship Id="rId518" Type="http://schemas.openxmlformats.org/officeDocument/2006/relationships/hyperlink" Target="https://www.scopus.com/inward/record.uri?eid=2-s2.0-84877900728&amp;doi=10.1103%2fPhysRevB.87.195102&amp;partnerID=40&amp;md5=bf905cba656449fbfccd29b7f9888e8f" TargetMode="External"/><Relationship Id="rId639" Type="http://schemas.openxmlformats.org/officeDocument/2006/relationships/hyperlink" Target="https://www.scopus.com/inward/record.uri?eid=2-s2.0-84979021751&amp;doi=10.1143%2fJPSJ.78.113708&amp;partnerID=40&amp;md5=6fccaf6f5b448d5d106b7145cdd41890" TargetMode="External"/><Relationship Id="rId517" Type="http://schemas.openxmlformats.org/officeDocument/2006/relationships/hyperlink" Target="https://www.scopus.com/inward/record.uri?eid=2-s2.0-84873728256&amp;doi=10.1016%2fj.jallcom.2013.01.008&amp;partnerID=40&amp;md5=d109f45d00e60265636010f56764bc27" TargetMode="External"/><Relationship Id="rId638" Type="http://schemas.openxmlformats.org/officeDocument/2006/relationships/hyperlink" Target="https://www.scopus.com/inward/record.uri?eid=2-s2.0-56849098155&amp;doi=10.1016%2fj.jallcom.2007.12.045&amp;partnerID=40&amp;md5=b17d5c1258c769a9e1204202773e515f" TargetMode="External"/><Relationship Id="rId516" Type="http://schemas.openxmlformats.org/officeDocument/2006/relationships/hyperlink" Target="https://www.scopus.com/inward/record.uri?eid=2-s2.0-84875920835&amp;doi=10.1016%2fj.matchemphys.2013.02.008&amp;partnerID=40&amp;md5=90c3cd73d5ed9683926b0f058cdc0fb3" TargetMode="External"/><Relationship Id="rId637" Type="http://schemas.openxmlformats.org/officeDocument/2006/relationships/hyperlink" Target="https://www.scopus.com/inward/record.uri?eid=2-s2.0-56949098066&amp;doi=10.1016%2fj.jallcom.2007.12.001&amp;partnerID=40&amp;md5=083ed17bf9ba59f7b920a35c28d554a1" TargetMode="External"/><Relationship Id="rId515" Type="http://schemas.openxmlformats.org/officeDocument/2006/relationships/hyperlink" Target="https://www.scopus.com/inward/record.uri?eid=2-s2.0-84875400538&amp;doi=10.1016%2fj.jallcom.2013.02.145&amp;partnerID=40&amp;md5=19ba744f9bec5018e2a85ee50afb609d" TargetMode="External"/><Relationship Id="rId636" Type="http://schemas.openxmlformats.org/officeDocument/2006/relationships/hyperlink" Target="https://www.scopus.com/inward/record.uri?eid=2-s2.0-58049110895&amp;doi=10.1016%2fj.ssc.2008.11.023&amp;partnerID=40&amp;md5=619bf7e5248360d214936da05910d29a" TargetMode="External"/><Relationship Id="rId15" Type="http://schemas.openxmlformats.org/officeDocument/2006/relationships/hyperlink" Target="https://www.scopus.com/inward/record.uri?eid=2-s2.0-85135380184&amp;doi=10.1007%2fs00339-022-05879-1&amp;partnerID=40&amp;md5=389b37a49e9e6477362c4818cd05ccb9" TargetMode="External"/><Relationship Id="rId14" Type="http://schemas.openxmlformats.org/officeDocument/2006/relationships/hyperlink" Target="https://www.scopus.com/inward/record.uri?eid=2-s2.0-85130366442&amp;doi=10.1016%2fj.physb.2022.413985&amp;partnerID=40&amp;md5=65462f7753bc54cd7c43937fb01b8699" TargetMode="External"/><Relationship Id="rId17" Type="http://schemas.openxmlformats.org/officeDocument/2006/relationships/hyperlink" Target="https://www.scopus.com/inward/record.uri?eid=2-s2.0-85129595491&amp;doi=10.1007%2fs10909-022-02727-7&amp;partnerID=40&amp;md5=bb1c6f1a2c81f1d121bb606083f6cd8b" TargetMode="External"/><Relationship Id="rId16" Type="http://schemas.openxmlformats.org/officeDocument/2006/relationships/hyperlink" Target="https://www.scopus.com/inward/record.uri?eid=2-s2.0-85131811670&amp;doi=10.1002%2fpssb.202200021&amp;partnerID=40&amp;md5=8f6b1f56147ed9240db63d828a9e7f71" TargetMode="External"/><Relationship Id="rId19" Type="http://schemas.openxmlformats.org/officeDocument/2006/relationships/hyperlink" Target="https://www.scopus.com/inward/record.uri?eid=2-s2.0-85126885673&amp;doi=10.1016%2fj.jallcom.2022.164583&amp;partnerID=40&amp;md5=8fddf8a289be1bd51cb46c9983de1f90" TargetMode="External"/><Relationship Id="rId510" Type="http://schemas.openxmlformats.org/officeDocument/2006/relationships/hyperlink" Target="https://www.scopus.com/inward/record.uri?eid=2-s2.0-84882668815&amp;doi=10.1007%2fs10948-013-2124-5&amp;partnerID=40&amp;md5=b897c47e32f88a3866df8078dd55a1d1" TargetMode="External"/><Relationship Id="rId631" Type="http://schemas.openxmlformats.org/officeDocument/2006/relationships/hyperlink" Target="https://www.scopus.com/inward/record.uri?eid=2-s2.0-84868932134&amp;doi=10.1557%2fjmr.2009.0182&amp;partnerID=40&amp;md5=ce7a4589f7ed2852b11a7771d2d33a5e" TargetMode="External"/><Relationship Id="rId18" Type="http://schemas.openxmlformats.org/officeDocument/2006/relationships/hyperlink" Target="https://www.scopus.com/inward/record.uri?eid=2-s2.0-85134400502&amp;doi=10.1063%2f5.0095083&amp;partnerID=40&amp;md5=c889048cd33a8a043ff9bc0b46a87a8c" TargetMode="External"/><Relationship Id="rId630" Type="http://schemas.openxmlformats.org/officeDocument/2006/relationships/hyperlink" Target="https://www.scopus.com/inward/record.uri?eid=2-s2.0-63749097879&amp;doi=10.1063%2f1.3098260&amp;partnerID=40&amp;md5=3f677c48b03fa6ecb98b1ce4d2a6808a" TargetMode="External"/><Relationship Id="rId751" Type="http://schemas.openxmlformats.org/officeDocument/2006/relationships/drawing" Target="../drawings/drawing9.xml"/><Relationship Id="rId750" Type="http://schemas.openxmlformats.org/officeDocument/2006/relationships/hyperlink" Target="https://www.scopus.com/inward/record.uri?eid=2-s2.0-0028369931&amp;partnerID=40&amp;md5=faa91c378a6f01c3eb6b5ec9ce5106f7" TargetMode="External"/><Relationship Id="rId84" Type="http://schemas.openxmlformats.org/officeDocument/2006/relationships/hyperlink" Target="https://www.scopus.com/inward/record.uri?eid=2-s2.0-85110546725&amp;doi=10.1016%2fj.ssc.2021.114451&amp;partnerID=40&amp;md5=3d5a56d660863f63bdc0cc08b90dba3b" TargetMode="External"/><Relationship Id="rId83" Type="http://schemas.openxmlformats.org/officeDocument/2006/relationships/hyperlink" Target="https://www.scopus.com/inward/record.uri?eid=2-s2.0-85113624864&amp;doi=10.1016%2fj.comptc.2021.113421&amp;partnerID=40&amp;md5=a28c82174aa6402d5f709db982e9c9e8" TargetMode="External"/><Relationship Id="rId86" Type="http://schemas.openxmlformats.org/officeDocument/2006/relationships/hyperlink" Target="https://www.scopus.com/inward/record.uri?eid=2-s2.0-85111820761&amp;doi=10.1007%2fs10854-021-06680-1&amp;partnerID=40&amp;md5=f5d142d63598769afc23791efd7d7fa5" TargetMode="External"/><Relationship Id="rId85" Type="http://schemas.openxmlformats.org/officeDocument/2006/relationships/hyperlink" Target="https://www.scopus.com/inward/record.uri?eid=2-s2.0-85104915851&amp;doi=10.1016%2fj.jallcom.2021.159977&amp;partnerID=40&amp;md5=992d6daab9cb05164f6a2381c519588e" TargetMode="External"/><Relationship Id="rId88" Type="http://schemas.openxmlformats.org/officeDocument/2006/relationships/hyperlink" Target="https://www.scopus.com/inward/record.uri?eid=2-s2.0-85109431705&amp;doi=10.1016%2fj.mtphys.2021.100470&amp;partnerID=40&amp;md5=20834f1617a365b6c98ad3c67c362bed" TargetMode="External"/><Relationship Id="rId87" Type="http://schemas.openxmlformats.org/officeDocument/2006/relationships/hyperlink" Target="https://www.scopus.com/inward/record.uri?eid=2-s2.0-85110300671&amp;doi=10.1016%2fj.solidstatesciences.2021.106683&amp;partnerID=40&amp;md5=7bd2926b1412d1ab29860858391e400d" TargetMode="External"/><Relationship Id="rId89" Type="http://schemas.openxmlformats.org/officeDocument/2006/relationships/hyperlink" Target="https://www.scopus.com/inward/record.uri?eid=2-s2.0-85106980680&amp;doi=10.1016%2fj.ceramint.2021.05.174&amp;partnerID=40&amp;md5=79d2cfe8ade72600911f8490552110df" TargetMode="External"/><Relationship Id="rId709" Type="http://schemas.openxmlformats.org/officeDocument/2006/relationships/hyperlink" Target="https://www.scopus.com/inward/record.uri?eid=2-s2.0-4444256774&amp;doi=10.1016%2fj.ssc.2004.07.060&amp;partnerID=40&amp;md5=9cf670d45d189e9e3c5a36bfeb719ab7" TargetMode="External"/><Relationship Id="rId708" Type="http://schemas.openxmlformats.org/officeDocument/2006/relationships/hyperlink" Target="https://www.scopus.com/inward/record.uri?eid=2-s2.0-1542505624&amp;doi=10.1016%2fj.ssc.2003.12.037&amp;partnerID=40&amp;md5=96b5605f1a494ea5ae0cc60464e084a0" TargetMode="External"/><Relationship Id="rId707" Type="http://schemas.openxmlformats.org/officeDocument/2006/relationships/hyperlink" Target="https://www.scopus.com/inward/record.uri?eid=2-s2.0-2642529608&amp;doi=10.1016%2fj.jmmm.2003.12.078&amp;partnerID=40&amp;md5=43a3205bcd3d4920b487485c1ff23971" TargetMode="External"/><Relationship Id="rId706" Type="http://schemas.openxmlformats.org/officeDocument/2006/relationships/hyperlink" Target="https://www.scopus.com/inward/record.uri?eid=2-s2.0-2642579150&amp;doi=10.1016%2fj.jmmm.2003.12.074&amp;partnerID=40&amp;md5=e9ef5d272e0f0a9f16b381da89e6a14d" TargetMode="External"/><Relationship Id="rId80" Type="http://schemas.openxmlformats.org/officeDocument/2006/relationships/hyperlink" Target="https://www.scopus.com/inward/record.uri?eid=2-s2.0-85108113940&amp;doi=10.1016%2fj.jmmm.2021.168194&amp;partnerID=40&amp;md5=dbd41811fd8e6cf24e5a2bdf4df9c085" TargetMode="External"/><Relationship Id="rId82" Type="http://schemas.openxmlformats.org/officeDocument/2006/relationships/hyperlink" Target="https://www.scopus.com/inward/record.uri?eid=2-s2.0-85115078128&amp;doi=10.1007%2fs10948-021-05945-4&amp;partnerID=40&amp;md5=c19643149a55870a7ae9206ca16f51a4" TargetMode="External"/><Relationship Id="rId81" Type="http://schemas.openxmlformats.org/officeDocument/2006/relationships/hyperlink" Target="https://www.scopus.com/inward/record.uri?eid=2-s2.0-85117530917&amp;doi=10.7566%2fJPSJ.90.103704&amp;partnerID=40&amp;md5=aa57d2f13d556938eab6e716f04fda22" TargetMode="External"/><Relationship Id="rId701" Type="http://schemas.openxmlformats.org/officeDocument/2006/relationships/hyperlink" Target="https://www.scopus.com/inward/record.uri?eid=2-s2.0-4744368880&amp;doi=10.1088%2f0022-3727%2f37%2f18%2f001&amp;partnerID=40&amp;md5=dcf4443cb5df307d5abde0a6ffda495c" TargetMode="External"/><Relationship Id="rId700" Type="http://schemas.openxmlformats.org/officeDocument/2006/relationships/hyperlink" Target="https://www.scopus.com/inward/record.uri?eid=2-s2.0-5744231977&amp;doi=10.1016%2fj.jmmm.2004.04.036&amp;partnerID=40&amp;md5=fd2f4400ddcc0d9dd12adb05043f502f" TargetMode="External"/><Relationship Id="rId705" Type="http://schemas.openxmlformats.org/officeDocument/2006/relationships/hyperlink" Target="https://www.scopus.com/inward/record.uri?eid=2-s2.0-4344597251&amp;partnerID=40&amp;md5=980c07affd79d3853118436c1ca25f20" TargetMode="External"/><Relationship Id="rId704" Type="http://schemas.openxmlformats.org/officeDocument/2006/relationships/hyperlink" Target="https://www.scopus.com/inward/record.uri?eid=2-s2.0-4644238779&amp;doi=10.1002%2fpssb.200304587&amp;partnerID=40&amp;md5=da1e41b453ef5d300ebc2370901f5aab" TargetMode="External"/><Relationship Id="rId703" Type="http://schemas.openxmlformats.org/officeDocument/2006/relationships/hyperlink" Target="https://www.scopus.com/inward/record.uri?eid=2-s2.0-10044255337&amp;doi=10.1140%2fepjb%2fe2004-00312-9&amp;partnerID=40&amp;md5=5d41ae971b02d3bf5d73d4b599ef20c8" TargetMode="External"/><Relationship Id="rId702" Type="http://schemas.openxmlformats.org/officeDocument/2006/relationships/hyperlink" Target="https://www.scopus.com/inward/record.uri?eid=2-s2.0-6344226684&amp;partnerID=40&amp;md5=7bbdd9a73fff7e6a69911c3af71033e2" TargetMode="External"/><Relationship Id="rId73" Type="http://schemas.openxmlformats.org/officeDocument/2006/relationships/hyperlink" Target="https://www.scopus.com/inward/record.uri?eid=2-s2.0-85114387083&amp;doi=10.1016%2fj.ssc.2021.114504&amp;partnerID=40&amp;md5=7fe9504076d8d134aaeadf888faab5f7" TargetMode="External"/><Relationship Id="rId72" Type="http://schemas.openxmlformats.org/officeDocument/2006/relationships/hyperlink" Target="https://www.scopus.com/inward/record.uri?eid=2-s2.0-85116868949&amp;doi=10.1038%2fs41598-021-99755-2&amp;partnerID=40&amp;md5=d5522770fee30f991bcd72859aeea569" TargetMode="External"/><Relationship Id="rId75" Type="http://schemas.openxmlformats.org/officeDocument/2006/relationships/hyperlink" Target="https://www.scopus.com/inward/record.uri?eid=2-s2.0-85112752215&amp;doi=10.1016%2fj.jmmm.2021.168378&amp;partnerID=40&amp;md5=2837d298bc1e1f387a598c4f3abe6769" TargetMode="External"/><Relationship Id="rId74" Type="http://schemas.openxmlformats.org/officeDocument/2006/relationships/hyperlink" Target="https://www.scopus.com/inward/record.uri?eid=2-s2.0-85112791171&amp;doi=10.1016%2fj.ceramint.2021.08.155&amp;partnerID=40&amp;md5=ee2b1bf7930394c0faccb5bb4818ac03" TargetMode="External"/><Relationship Id="rId77" Type="http://schemas.openxmlformats.org/officeDocument/2006/relationships/hyperlink" Target="https://www.scopus.com/inward/record.uri?eid=2-s2.0-85111755426&amp;doi=10.1016%2fj.matchemphys.2021.125067&amp;partnerID=40&amp;md5=71e8d6975f1d8dcb283ddaa9ded71989" TargetMode="External"/><Relationship Id="rId76" Type="http://schemas.openxmlformats.org/officeDocument/2006/relationships/hyperlink" Target="https://www.scopus.com/inward/record.uri?eid=2-s2.0-85108258652&amp;doi=10.1038%2fs41598-021-91888-8&amp;partnerID=40&amp;md5=54128ed60f29e73616cdcc09198735e7" TargetMode="External"/><Relationship Id="rId79" Type="http://schemas.openxmlformats.org/officeDocument/2006/relationships/hyperlink" Target="https://www.scopus.com/inward/record.uri?eid=2-s2.0-85117284145&amp;doi=10.1007%2fs00339-021-04991-y&amp;partnerID=40&amp;md5=8a3f3fd0a2415f29aadf755620e05a37" TargetMode="External"/><Relationship Id="rId78" Type="http://schemas.openxmlformats.org/officeDocument/2006/relationships/hyperlink" Target="https://www.scopus.com/inward/record.uri?eid=2-s2.0-85117599311&amp;doi=10.1007%2fs00339-021-04987-8&amp;partnerID=40&amp;md5=ad601ebd1135c243760083c7f31fe393" TargetMode="External"/><Relationship Id="rId71" Type="http://schemas.openxmlformats.org/officeDocument/2006/relationships/hyperlink" Target="https://www.scopus.com/inward/record.uri?eid=2-s2.0-85118749178&amp;doi=10.1007%2fs00339-021-05033-3&amp;partnerID=40&amp;md5=4f7b80b960ebf12501cc6f4280e251a2" TargetMode="External"/><Relationship Id="rId70" Type="http://schemas.openxmlformats.org/officeDocument/2006/relationships/hyperlink" Target="https://www.scopus.com/inward/record.uri?eid=2-s2.0-85113603731&amp;doi=10.1016%2fj.jallcom.2021.161624&amp;partnerID=40&amp;md5=9ffeb065f49e694d50f440cab1e6c53e" TargetMode="External"/><Relationship Id="rId62" Type="http://schemas.openxmlformats.org/officeDocument/2006/relationships/hyperlink" Target="https://www.scopus.com/inward/record.uri?eid=2-s2.0-85138535200&amp;doi=10.1016%2fj.ceramint.2022.08.254&amp;partnerID=40&amp;md5=d4ddc5c76c64da399eb5f13d87f08152" TargetMode="External"/><Relationship Id="rId61" Type="http://schemas.openxmlformats.org/officeDocument/2006/relationships/hyperlink" Target="https://www.scopus.com/inward/record.uri?eid=2-s2.0-85139484528&amp;doi=10.2320%2fmatertrans.MT-M2022035&amp;partnerID=40&amp;md5=d623ec12ce8cc6a5957a997c902b5205" TargetMode="External"/><Relationship Id="rId64" Type="http://schemas.openxmlformats.org/officeDocument/2006/relationships/hyperlink" Target="https://www.scopus.com/inward/record.uri?eid=2-s2.0-85132570729&amp;doi=10.1088%2f1742-6596%2f2285%2f1%2f012035&amp;partnerID=40&amp;md5=3aec4ea3660f2c30986c3c9438cf9ca7" TargetMode="External"/><Relationship Id="rId63" Type="http://schemas.openxmlformats.org/officeDocument/2006/relationships/hyperlink" Target="https://www.scopus.com/inward/record.uri?eid=2-s2.0-85134395098&amp;doi=10.1088%2f1742-6596%2f2300%2f1%2f012001&amp;partnerID=40&amp;md5=0f4b4bcf22fd43ca8849a250dc4d4917" TargetMode="External"/><Relationship Id="rId66" Type="http://schemas.openxmlformats.org/officeDocument/2006/relationships/hyperlink" Target="https://www.scopus.com/inward/record.uri?eid=2-s2.0-85119299436&amp;doi=10.1080%2f01411594.2021.1999950&amp;partnerID=40&amp;md5=acc34a80029da8423babeecf3fc9c263" TargetMode="External"/><Relationship Id="rId65" Type="http://schemas.openxmlformats.org/officeDocument/2006/relationships/hyperlink" Target="https://www.scopus.com/inward/record.uri?eid=2-s2.0-85129959387&amp;doi=10.3934%2fmatersci.2022018&amp;partnerID=40&amp;md5=3eb6c18567a7276e7122af3da61e8089" TargetMode="External"/><Relationship Id="rId68" Type="http://schemas.openxmlformats.org/officeDocument/2006/relationships/hyperlink" Target="https://www.scopus.com/inward/record.uri?eid=2-s2.0-85119040356&amp;doi=10.1016%2fj.actamat.2021.117437&amp;partnerID=40&amp;md5=0ba69921ddcacb4f4813febae81a2ae3" TargetMode="External"/><Relationship Id="rId67" Type="http://schemas.openxmlformats.org/officeDocument/2006/relationships/hyperlink" Target="https://www.scopus.com/inward/record.uri?eid=2-s2.0-85119078111&amp;doi=10.1016%2fj.jssc.2021.122712&amp;partnerID=40&amp;md5=bce8c82cde470f524b3f7d0b866c3bce" TargetMode="External"/><Relationship Id="rId609" Type="http://schemas.openxmlformats.org/officeDocument/2006/relationships/hyperlink" Target="https://www.scopus.com/inward/record.uri?eid=2-s2.0-77949489451&amp;doi=10.1016%2fj.matlet.2010.02.005&amp;partnerID=40&amp;md5=58c950ae84b8db96b07e04e011ae3344" TargetMode="External"/><Relationship Id="rId608" Type="http://schemas.openxmlformats.org/officeDocument/2006/relationships/hyperlink" Target="https://www.scopus.com/inward/record.uri?eid=2-s2.0-77953773496&amp;doi=10.1063%2f1.3453657&amp;partnerID=40&amp;md5=4ea6f26e3f06add6b11181d71c1d65a1" TargetMode="External"/><Relationship Id="rId729" Type="http://schemas.openxmlformats.org/officeDocument/2006/relationships/hyperlink" Target="https://www.scopus.com/inward/record.uri?eid=2-s2.0-0037219905&amp;doi=10.1016%2fS1463-0184%2802%2900049-7&amp;partnerID=40&amp;md5=37f60fe0b9eb68360605dfd97c049499" TargetMode="External"/><Relationship Id="rId607" Type="http://schemas.openxmlformats.org/officeDocument/2006/relationships/hyperlink" Target="https://www.scopus.com/inward/record.uri?eid=2-s2.0-77953629795&amp;doi=10.1021%2fcm100571v&amp;partnerID=40&amp;md5=2f2b66abcb2282c87341d90fcaf516f2" TargetMode="External"/><Relationship Id="rId728" Type="http://schemas.openxmlformats.org/officeDocument/2006/relationships/hyperlink" Target="https://www.scopus.com/inward/record.uri?eid=2-s2.0-0036531341&amp;doi=10.1016%2fS0304-8853%2802%2900063-X&amp;partnerID=40&amp;md5=bb821be562c1bb267ecafd9c9cfe108a" TargetMode="External"/><Relationship Id="rId60" Type="http://schemas.openxmlformats.org/officeDocument/2006/relationships/hyperlink" Target="https://www.scopus.com/inward/record.uri?eid=2-s2.0-85139841341&amp;doi=10.1016%2fj.ijhydene.2022.09.180&amp;partnerID=40&amp;md5=8bb2aea0a9cc3598214f73d5894cbd6e" TargetMode="External"/><Relationship Id="rId602" Type="http://schemas.openxmlformats.org/officeDocument/2006/relationships/hyperlink" Target="https://www.scopus.com/inward/record.uri?eid=2-s2.0-77955561451&amp;doi=10.1016%2fj.jmmm.2010.06.045&amp;partnerID=40&amp;md5=0a8f6a2016bd89cb7e3cfb75cea44642" TargetMode="External"/><Relationship Id="rId723" Type="http://schemas.openxmlformats.org/officeDocument/2006/relationships/hyperlink" Target="https://www.scopus.com/inward/record.uri?eid=2-s2.0-0041401343&amp;doi=10.1140%2fepjb%2fe2002-00386-3&amp;partnerID=40&amp;md5=f9af3e379b30a6dc332d75d3383f9737" TargetMode="External"/><Relationship Id="rId601" Type="http://schemas.openxmlformats.org/officeDocument/2006/relationships/hyperlink" Target="https://www.scopus.com/inward/record.uri?eid=2-s2.0-78650377979&amp;doi=10.3938%2fjkps.57.1897&amp;partnerID=40&amp;md5=1fc7ba3bfe63f6b57e3f8b2763479c69" TargetMode="External"/><Relationship Id="rId722" Type="http://schemas.openxmlformats.org/officeDocument/2006/relationships/hyperlink" Target="https://www.scopus.com/inward/record.uri?eid=2-s2.0-6444245846&amp;doi=10.1016%2fS0304-8853%2801%2900941-6&amp;partnerID=40&amp;md5=011aa3c3d470349152d51d6e424d7fc4" TargetMode="External"/><Relationship Id="rId600" Type="http://schemas.openxmlformats.org/officeDocument/2006/relationships/hyperlink" Target="https://www.scopus.com/inward/record.uri?eid=2-s2.0-78650389259&amp;doi=10.3938%2fjkps.57.1893&amp;partnerID=40&amp;md5=4185f242ad57f13bdc3729a520912482" TargetMode="External"/><Relationship Id="rId721" Type="http://schemas.openxmlformats.org/officeDocument/2006/relationships/hyperlink" Target="https://www.scopus.com/inward/record.uri?eid=2-s2.0-0037244703&amp;doi=10.1016%2fS0304-8853%2802%2900584-X&amp;partnerID=40&amp;md5=a2900e9ca557b44dfe39563e17af5359" TargetMode="External"/><Relationship Id="rId720" Type="http://schemas.openxmlformats.org/officeDocument/2006/relationships/hyperlink" Target="https://www.scopus.com/inward/record.uri?eid=2-s2.0-0037314446&amp;doi=10.1016%2fS0304-8853%2802%2901176-9&amp;partnerID=40&amp;md5=8df4dfc2bedcda66404bd2f1401af3c0" TargetMode="External"/><Relationship Id="rId606" Type="http://schemas.openxmlformats.org/officeDocument/2006/relationships/hyperlink" Target="https://www.scopus.com/inward/record.uri?eid=2-s2.0-77955175064&amp;doi=10.1016%2fj.jallcom.2010.04.172&amp;partnerID=40&amp;md5=f7509da1ba03a692974abea25c712815" TargetMode="External"/><Relationship Id="rId727" Type="http://schemas.openxmlformats.org/officeDocument/2006/relationships/hyperlink" Target="https://www.scopus.com/inward/record.uri?eid=2-s2.0-0036543868&amp;doi=10.1016%2fS0304-8853%2801%2900999-4&amp;partnerID=40&amp;md5=ff89c9c8db668112ed80dd18babb19c3" TargetMode="External"/><Relationship Id="rId605" Type="http://schemas.openxmlformats.org/officeDocument/2006/relationships/hyperlink" Target="https://www.scopus.com/inward/record.uri?eid=2-s2.0-77955510042&amp;doi=10.1016%2fj.jallcom.2010.05.091&amp;partnerID=40&amp;md5=5afb575b07ef4ea2f2b5093a6d560df1" TargetMode="External"/><Relationship Id="rId726" Type="http://schemas.openxmlformats.org/officeDocument/2006/relationships/hyperlink" Target="https://www.scopus.com/inward/record.uri?eid=2-s2.0-0037095216&amp;doi=10.1063%2f1.1451892&amp;partnerID=40&amp;md5=e7401ac0a19351a358a8b1d9330f085c" TargetMode="External"/><Relationship Id="rId604" Type="http://schemas.openxmlformats.org/officeDocument/2006/relationships/hyperlink" Target="https://www.scopus.com/inward/record.uri?eid=2-s2.0-77957170689&amp;doi=10.1016%2fj.jallcom.2010.07.222&amp;partnerID=40&amp;md5=fa438db1361c542d2915b6808f788b0c" TargetMode="External"/><Relationship Id="rId725" Type="http://schemas.openxmlformats.org/officeDocument/2006/relationships/hyperlink" Target="https://www.scopus.com/inward/record.uri?eid=2-s2.0-79956020472&amp;doi=10.1063%2f1.1518160&amp;partnerID=40&amp;md5=e26a3a6d3bab8d5aeecf9831f7ca762a" TargetMode="External"/><Relationship Id="rId603" Type="http://schemas.openxmlformats.org/officeDocument/2006/relationships/hyperlink" Target="https://www.scopus.com/inward/record.uri?eid=2-s2.0-77957858541&amp;doi=10.1016%2fj.jallcom.2010.08.145&amp;partnerID=40&amp;md5=2d44cc1bdb23b8e08d03bb51d09e8633" TargetMode="External"/><Relationship Id="rId724" Type="http://schemas.openxmlformats.org/officeDocument/2006/relationships/hyperlink" Target="https://www.scopus.com/inward/record.uri?eid=2-s2.0-0037132043&amp;doi=10.1088%2f0953-8984%2f14%2f45%2f330&amp;partnerID=40&amp;md5=bd82b27c4eb02e102edcf24c0a0b5acc" TargetMode="External"/><Relationship Id="rId69" Type="http://schemas.openxmlformats.org/officeDocument/2006/relationships/hyperlink" Target="https://www.scopus.com/inward/record.uri?eid=2-s2.0-85118331348&amp;doi=10.1007%2fs10948-021-06044-0&amp;partnerID=40&amp;md5=b2f45282c53fb1ff719f34c5c1c77126" TargetMode="External"/><Relationship Id="rId51" Type="http://schemas.openxmlformats.org/officeDocument/2006/relationships/hyperlink" Target="https://www.scopus.com/inward/record.uri?eid=2-s2.0-85118508014&amp;doi=10.1016%2fj.jmmm.2021.168666&amp;partnerID=40&amp;md5=8e45edbbe1f89d3b64895c04fedbf216" TargetMode="External"/><Relationship Id="rId50" Type="http://schemas.openxmlformats.org/officeDocument/2006/relationships/hyperlink" Target="https://www.scopus.com/inward/record.uri?eid=2-s2.0-85118938938&amp;doi=10.1016%2fj.ceramint.2021.10.249&amp;partnerID=40&amp;md5=abb908c941988a35e88f92d9d9b70d94" TargetMode="External"/><Relationship Id="rId53" Type="http://schemas.openxmlformats.org/officeDocument/2006/relationships/hyperlink" Target="https://www.scopus.com/inward/record.uri?eid=2-s2.0-85115970197&amp;doi=10.1016%2fj.jallcom.2021.162034&amp;partnerID=40&amp;md5=1acc8f876a7cfe2dd87cc5f836f3f544" TargetMode="External"/><Relationship Id="rId52" Type="http://schemas.openxmlformats.org/officeDocument/2006/relationships/hyperlink" Target="https://www.scopus.com/inward/record.uri?eid=2-s2.0-85125102903&amp;doi=10.3389%2ffmats.2022.832703&amp;partnerID=40&amp;md5=36f5ade9a705ca36bdf4392bbce35011" TargetMode="External"/><Relationship Id="rId55" Type="http://schemas.openxmlformats.org/officeDocument/2006/relationships/hyperlink" Target="https://www.scopus.com/inward/record.uri?eid=2-s2.0-85123484869&amp;doi=10.1063%2f5.0078188&amp;partnerID=40&amp;md5=522749d6591f4318bcb52e2f464bfe4d" TargetMode="External"/><Relationship Id="rId54" Type="http://schemas.openxmlformats.org/officeDocument/2006/relationships/hyperlink" Target="https://www.scopus.com/inward/record.uri?eid=2-s2.0-85124398185&amp;doi=10.1039%2fd1ra07059b&amp;partnerID=40&amp;md5=c833e986779e92a4eb25581f04e25c1a" TargetMode="External"/><Relationship Id="rId57" Type="http://schemas.openxmlformats.org/officeDocument/2006/relationships/hyperlink" Target="https://www.scopus.com/inward/record.uri?eid=2-s2.0-85116053488&amp;doi=10.1016%2fj.jmmm.2021.168598&amp;partnerID=40&amp;md5=3b6db94cbe751b0839b17ff868c4edd9" TargetMode="External"/><Relationship Id="rId56" Type="http://schemas.openxmlformats.org/officeDocument/2006/relationships/hyperlink" Target="https://www.scopus.com/inward/record.uri?eid=2-s2.0-85123926069&amp;doi=10.1021%2facsaelm.1c01108&amp;partnerID=40&amp;md5=03081b411ebd8d52ae7bfef0fa85590c" TargetMode="External"/><Relationship Id="rId719" Type="http://schemas.openxmlformats.org/officeDocument/2006/relationships/hyperlink" Target="https://www.scopus.com/inward/record.uri?eid=2-s2.0-0037442594&amp;doi=10.1016%2fS0921-5107%2802%2900597-4&amp;partnerID=40&amp;md5=c2d595f85457cfaaecf83ebc3f9d9680" TargetMode="External"/><Relationship Id="rId718" Type="http://schemas.openxmlformats.org/officeDocument/2006/relationships/hyperlink" Target="https://www.scopus.com/inward/record.uri?eid=2-s2.0-0037338163&amp;doi=10.1016%2fS0304-8853%2802%2901151-4&amp;partnerID=40&amp;md5=d709eabfa8262fd82f33d3f7fd7a52bd" TargetMode="External"/><Relationship Id="rId717" Type="http://schemas.openxmlformats.org/officeDocument/2006/relationships/hyperlink" Target="https://www.scopus.com/inward/record.uri?eid=2-s2.0-0037399714&amp;partnerID=40&amp;md5=dc9e05b2202906fc71af47161792aad4" TargetMode="External"/><Relationship Id="rId712" Type="http://schemas.openxmlformats.org/officeDocument/2006/relationships/hyperlink" Target="https://www.scopus.com/inward/record.uri?eid=2-s2.0-0041969789&amp;doi=10.1007%2fs00339-002-1537-y&amp;partnerID=40&amp;md5=196a8db33bcf8c4c975468153de32ac6" TargetMode="External"/><Relationship Id="rId711" Type="http://schemas.openxmlformats.org/officeDocument/2006/relationships/hyperlink" Target="https://www.scopus.com/inward/record.uri?eid=2-s2.0-33749680041&amp;partnerID=40&amp;md5=5573e1479d0651effa470848e3a90be0" TargetMode="External"/><Relationship Id="rId710" Type="http://schemas.openxmlformats.org/officeDocument/2006/relationships/hyperlink" Target="https://www.scopus.com/inward/record.uri?eid=2-s2.0-3142696771&amp;partnerID=40&amp;md5=cd2a7c04787d2177795b70d67e557676" TargetMode="External"/><Relationship Id="rId716" Type="http://schemas.openxmlformats.org/officeDocument/2006/relationships/hyperlink" Target="https://www.scopus.com/inward/record.uri?eid=2-s2.0-0037400264&amp;doi=10.1016%2fS0921-4526%2802%2901731-3&amp;partnerID=40&amp;md5=305e79539aa8b0b1afb48dcc9898d602" TargetMode="External"/><Relationship Id="rId715" Type="http://schemas.openxmlformats.org/officeDocument/2006/relationships/hyperlink" Target="https://www.scopus.com/inward/record.uri?eid=2-s2.0-0037400307&amp;doi=10.1016%2fS0921-4526%2802%2901759-3&amp;partnerID=40&amp;md5=050dd295c2a7ab98bbeb38b7769697e4" TargetMode="External"/><Relationship Id="rId714" Type="http://schemas.openxmlformats.org/officeDocument/2006/relationships/hyperlink" Target="https://www.scopus.com/inward/record.uri?eid=2-s2.0-0141607622&amp;doi=10.1016%2fS0304-8853%2802%2901479-8&amp;partnerID=40&amp;md5=4a69be4f77a0c93c15402b63102e7f32" TargetMode="External"/><Relationship Id="rId713" Type="http://schemas.openxmlformats.org/officeDocument/2006/relationships/hyperlink" Target="https://www.scopus.com/inward/record.uri?eid=2-s2.0-0038445457&amp;doi=10.1016%2fS0304-8853%2803%2900071-4&amp;partnerID=40&amp;md5=cba6ac50e6cc8139517b80820b0d3149" TargetMode="External"/><Relationship Id="rId59" Type="http://schemas.openxmlformats.org/officeDocument/2006/relationships/hyperlink" Target="https://www.scopus.com/inward/record.uri?eid=2-s2.0-85140112463&amp;doi=10.1007%2fs11664-022-09943-7&amp;partnerID=40&amp;md5=9ecbdfb85f05df20af6cde1066fd605c" TargetMode="External"/><Relationship Id="rId58" Type="http://schemas.openxmlformats.org/officeDocument/2006/relationships/hyperlink" Target="https://www.scopus.com/inward/record.uri?eid=2-s2.0-85140230991&amp;doi=10.1016%2fj.ceramint.2022.10.091&amp;partnerID=40&amp;md5=824e3489270d5abf88e4d81e29440220" TargetMode="External"/><Relationship Id="rId590" Type="http://schemas.openxmlformats.org/officeDocument/2006/relationships/hyperlink" Target="https://www.scopus.com/inward/record.uri?eid=2-s2.0-79551682766&amp;doi=10.1016%2fj.jallcom.2010.12.011&amp;partnerID=40&amp;md5=cb66933f61f02c57e9fcc1227a14febf" TargetMode="External"/><Relationship Id="rId107" Type="http://schemas.openxmlformats.org/officeDocument/2006/relationships/hyperlink" Target="https://www.scopus.com/inward/record.uri?eid=2-s2.0-85099609103&amp;doi=10.1016%2fj.mseb.2021.115052&amp;partnerID=40&amp;md5=0b86a694f1d34bf83947e570c4a3ff90" TargetMode="External"/><Relationship Id="rId228" Type="http://schemas.openxmlformats.org/officeDocument/2006/relationships/hyperlink" Target="https://www.scopus.com/inward/record.uri?eid=2-s2.0-85059328081&amp;doi=10.1016%2fj.ssc.2018.12.003&amp;partnerID=40&amp;md5=5d446f532aef628eb8ab25b9cbabde87" TargetMode="External"/><Relationship Id="rId349" Type="http://schemas.openxmlformats.org/officeDocument/2006/relationships/hyperlink" Target="https://www.scopus.com/inward/record.uri?eid=2-s2.0-85019554788&amp;doi=10.1016%2fj.cplett.2017.05.041&amp;partnerID=40&amp;md5=4e25e6229be7330dbe4262eb9e7faba1" TargetMode="External"/><Relationship Id="rId106" Type="http://schemas.openxmlformats.org/officeDocument/2006/relationships/hyperlink" Target="https://www.scopus.com/inward/record.uri?eid=2-s2.0-85100377057&amp;doi=10.1016%2fj.physb.2020.412659&amp;partnerID=40&amp;md5=9ec07daa1d811f6e317174ba6ac5d953" TargetMode="External"/><Relationship Id="rId227" Type="http://schemas.openxmlformats.org/officeDocument/2006/relationships/hyperlink" Target="https://www.scopus.com/inward/record.uri?eid=2-s2.0-85067996732&amp;doi=10.3969%2fj.issn.1001-9731.2019.02.019&amp;partnerID=40&amp;md5=044b651974fe5244100a0e48ddf4157f" TargetMode="External"/><Relationship Id="rId348" Type="http://schemas.openxmlformats.org/officeDocument/2006/relationships/hyperlink" Target="https://www.scopus.com/inward/record.uri?eid=2-s2.0-85019764621&amp;doi=10.1016%2fj.jallcom.2017.05.269&amp;partnerID=40&amp;md5=4a4660768ae6eb6fe0f8029ce2ffc7cc" TargetMode="External"/><Relationship Id="rId469" Type="http://schemas.openxmlformats.org/officeDocument/2006/relationships/hyperlink" Target="https://www.scopus.com/inward/record.uri?eid=2-s2.0-84902013641&amp;doi=10.1016%2fj.physb.2014.05.006&amp;partnerID=40&amp;md5=a5c44aab5de4acc4373b412d96a17c05" TargetMode="External"/><Relationship Id="rId105" Type="http://schemas.openxmlformats.org/officeDocument/2006/relationships/hyperlink" Target="https://www.scopus.com/inward/record.uri?eid=2-s2.0-85102080651&amp;doi=10.1007%2fs00339-021-04358-3&amp;partnerID=40&amp;md5=68414813d18f52ab598676c535f1e407" TargetMode="External"/><Relationship Id="rId226" Type="http://schemas.openxmlformats.org/officeDocument/2006/relationships/hyperlink" Target="https://www.scopus.com/inward/record.uri?eid=2-s2.0-85055887210&amp;doi=10.1007%2fs10948-018-4906-2&amp;partnerID=40&amp;md5=fb54bd4da2076b462265f19b6e21e9d1" TargetMode="External"/><Relationship Id="rId347" Type="http://schemas.openxmlformats.org/officeDocument/2006/relationships/hyperlink" Target="https://www.scopus.com/inward/record.uri?eid=2-s2.0-85022326014&amp;doi=10.1039%2fc7ce00882a&amp;partnerID=40&amp;md5=e1cbaf8d0e06352c0e9733aba972418d" TargetMode="External"/><Relationship Id="rId468" Type="http://schemas.openxmlformats.org/officeDocument/2006/relationships/hyperlink" Target="https://www.scopus.com/inward/record.uri?eid=2-s2.0-84903973511&amp;doi=10.1016%2fj.physb.2014.05.068&amp;partnerID=40&amp;md5=823f33078917c7ae5a3da713527368a0" TargetMode="External"/><Relationship Id="rId589" Type="http://schemas.openxmlformats.org/officeDocument/2006/relationships/hyperlink" Target="https://www.scopus.com/inward/record.uri?eid=2-s2.0-79952186799&amp;doi=10.1016%2fj.jallcom.2011.01.043&amp;partnerID=40&amp;md5=a0d51516019169e4c440b0d4bacadba6" TargetMode="External"/><Relationship Id="rId104" Type="http://schemas.openxmlformats.org/officeDocument/2006/relationships/hyperlink" Target="https://www.scopus.com/inward/record.uri?eid=2-s2.0-85098067056&amp;doi=10.1016%2fj.jallcom.2020.158392&amp;partnerID=40&amp;md5=3cdbf45e140f5d5344a82aa3cc025c23" TargetMode="External"/><Relationship Id="rId225" Type="http://schemas.openxmlformats.org/officeDocument/2006/relationships/hyperlink" Target="https://www.scopus.com/inward/record.uri?eid=2-s2.0-85056590825&amp;doi=10.1016%2fj.jallcom.2018.11.020&amp;partnerID=40&amp;md5=c98114a63c456a31a34257ffb6d1c846" TargetMode="External"/><Relationship Id="rId346" Type="http://schemas.openxmlformats.org/officeDocument/2006/relationships/hyperlink" Target="https://www.scopus.com/inward/record.uri?eid=2-s2.0-85025455177&amp;doi=10.1016%2fj.jallcom.2017.07.168&amp;partnerID=40&amp;md5=7bae4007d2e8578c72aec01203faf90f" TargetMode="External"/><Relationship Id="rId467" Type="http://schemas.openxmlformats.org/officeDocument/2006/relationships/hyperlink" Target="https://www.scopus.com/inward/record.uri?eid=2-s2.0-84913570512&amp;doi=10.1166%2fjnn.2014.9994&amp;partnerID=40&amp;md5=6849bc61031b49e6bd2c2b8b3b0ea1e6" TargetMode="External"/><Relationship Id="rId588" Type="http://schemas.openxmlformats.org/officeDocument/2006/relationships/hyperlink" Target="https://www.scopus.com/inward/record.uri?eid=2-s2.0-79952437987&amp;doi=10.1016%2fj.physb.2011.01.044&amp;partnerID=40&amp;md5=8989752c406632ba63718a39840fe3d1" TargetMode="External"/><Relationship Id="rId109" Type="http://schemas.openxmlformats.org/officeDocument/2006/relationships/hyperlink" Target="https://www.scopus.com/inward/record.uri?eid=2-s2.0-85091726966&amp;doi=10.1007%2fs11664-020-08477-0&amp;partnerID=40&amp;md5=ad8ec67b1163cb2da95da83fda19c734" TargetMode="External"/><Relationship Id="rId108" Type="http://schemas.openxmlformats.org/officeDocument/2006/relationships/hyperlink" Target="https://www.scopus.com/inward/record.uri?eid=2-s2.0-85099089235&amp;doi=10.1007%2fs10909-020-02559-3&amp;partnerID=40&amp;md5=5ee274dcc281f31bf70a9b3c680a6f77" TargetMode="External"/><Relationship Id="rId229" Type="http://schemas.openxmlformats.org/officeDocument/2006/relationships/hyperlink" Target="https://www.scopus.com/inward/record.uri?eid=2-s2.0-85047106288&amp;doi=10.1007%2fs10948-018-4688-6&amp;partnerID=40&amp;md5=9b034d89b611523d13f55e092b461374" TargetMode="External"/><Relationship Id="rId220" Type="http://schemas.openxmlformats.org/officeDocument/2006/relationships/hyperlink" Target="https://www.scopus.com/inward/record.uri?eid=2-s2.0-85059865191&amp;doi=10.1016%2fj.cap.2019.01.011&amp;partnerID=40&amp;md5=3da125518bf67cfe1a53ac205f549b45" TargetMode="External"/><Relationship Id="rId341" Type="http://schemas.openxmlformats.org/officeDocument/2006/relationships/hyperlink" Target="https://www.scopus.com/inward/record.uri?eid=2-s2.0-85032919648&amp;doi=10.1039%2fc7ra08610e&amp;partnerID=40&amp;md5=c2eef2149ee1c21320d428860fddcc57" TargetMode="External"/><Relationship Id="rId462" Type="http://schemas.openxmlformats.org/officeDocument/2006/relationships/hyperlink" Target="https://www.scopus.com/inward/record.uri?eid=2-s2.0-85028127475&amp;doi=10.1007%2fs10948-014-2703-0&amp;partnerID=40&amp;md5=760d24d3f26675bc0b049650448645cb" TargetMode="External"/><Relationship Id="rId583" Type="http://schemas.openxmlformats.org/officeDocument/2006/relationships/hyperlink" Target="https://www.scopus.com/inward/record.uri?eid=2-s2.0-79955031522&amp;doi=10.1016%2fj.physb.2011.03.056&amp;partnerID=40&amp;md5=c77b8750ca408a62e2be2c21ff9d7a89" TargetMode="External"/><Relationship Id="rId340" Type="http://schemas.openxmlformats.org/officeDocument/2006/relationships/hyperlink" Target="https://www.scopus.com/inward/record.uri?eid=2-s2.0-84987673720&amp;doi=10.1007%2fs10948-016-3794-6&amp;partnerID=40&amp;md5=a44b472ed79b69af271698ca1f514ec5" TargetMode="External"/><Relationship Id="rId461" Type="http://schemas.openxmlformats.org/officeDocument/2006/relationships/hyperlink" Target="https://www.scopus.com/inward/record.uri?eid=2-s2.0-85028102182&amp;doi=10.1016%2fj.ceramint.2014.07.154&amp;partnerID=40&amp;md5=8c90427af50f966e35716d335b192144" TargetMode="External"/><Relationship Id="rId582" Type="http://schemas.openxmlformats.org/officeDocument/2006/relationships/hyperlink" Target="https://www.scopus.com/inward/record.uri?eid=2-s2.0-79960746229&amp;doi=10.1016%2fj.ssc.2011.04.024&amp;partnerID=40&amp;md5=c87107e476334b617e696d8da8ec0f50" TargetMode="External"/><Relationship Id="rId460" Type="http://schemas.openxmlformats.org/officeDocument/2006/relationships/hyperlink" Target="https://www.scopus.com/inward/record.uri?eid=2-s2.0-84905406286&amp;doi=10.1016%2fj.jallcom.2014.06.107&amp;partnerID=40&amp;md5=d9e6157103994d8d221fe1d42e48ebfa" TargetMode="External"/><Relationship Id="rId581" Type="http://schemas.openxmlformats.org/officeDocument/2006/relationships/hyperlink" Target="https://www.scopus.com/inward/record.uri?eid=2-s2.0-80052029400&amp;doi=10.1016%2fj.jallcom.2011.07.031&amp;partnerID=40&amp;md5=9c0fa77e6a3914a2e6b4b7b39908c830" TargetMode="External"/><Relationship Id="rId580" Type="http://schemas.openxmlformats.org/officeDocument/2006/relationships/hyperlink" Target="https://www.scopus.com/inward/record.uri?eid=2-s2.0-80053940182&amp;doi=10.1002%2fpssa.201084189&amp;partnerID=40&amp;md5=e44a2cddcab3f4fbcfb8cf8f21fe3825" TargetMode="External"/><Relationship Id="rId103" Type="http://schemas.openxmlformats.org/officeDocument/2006/relationships/hyperlink" Target="https://www.scopus.com/inward/record.uri?eid=2-s2.0-85105936944&amp;doi=10.3938%2fNPSM.71.316&amp;partnerID=40&amp;md5=cd11464f82aa933f2e89569ac047ad91" TargetMode="External"/><Relationship Id="rId224" Type="http://schemas.openxmlformats.org/officeDocument/2006/relationships/hyperlink" Target="https://www.scopus.com/inward/record.uri?eid=2-s2.0-85063389393&amp;doi=10.1103%2fPhysRevB.99.125110&amp;partnerID=40&amp;md5=66492275a48d30d090f0d0863ae4185a" TargetMode="External"/><Relationship Id="rId345" Type="http://schemas.openxmlformats.org/officeDocument/2006/relationships/hyperlink" Target="https://www.scopus.com/inward/record.uri?eid=2-s2.0-85027406766&amp;doi=10.1166%2fjnn.2017.15051&amp;partnerID=40&amp;md5=703a78a35b05048e7dabc1dc6c4a527b" TargetMode="External"/><Relationship Id="rId466" Type="http://schemas.openxmlformats.org/officeDocument/2006/relationships/hyperlink" Target="https://www.scopus.com/inward/record.uri?eid=2-s2.0-84915819964&amp;doi=10.1109%2fTMAG.2014.2325745&amp;partnerID=40&amp;md5=305db125b4f754dc65629db855b1715c" TargetMode="External"/><Relationship Id="rId587" Type="http://schemas.openxmlformats.org/officeDocument/2006/relationships/hyperlink" Target="https://www.scopus.com/inward/record.uri?eid=2-s2.0-79955400649&amp;doi=10.1063%2f1.3556716&amp;partnerID=40&amp;md5=806a59c301f90b5f9b072fee96f42daa" TargetMode="External"/><Relationship Id="rId102" Type="http://schemas.openxmlformats.org/officeDocument/2006/relationships/hyperlink" Target="https://www.scopus.com/inward/record.uri?eid=2-s2.0-85100820857&amp;doi=10.1016%2fj.jssc.2021.122046&amp;partnerID=40&amp;md5=8e7eb7f555d5639b95ef9eda79b87cb6" TargetMode="External"/><Relationship Id="rId223" Type="http://schemas.openxmlformats.org/officeDocument/2006/relationships/hyperlink" Target="https://www.scopus.com/inward/record.uri?eid=2-s2.0-85056665248&amp;doi=10.1016%2fj.jmmm.2018.11.070&amp;partnerID=40&amp;md5=ff450cac3d989bca99a794330ed268f5" TargetMode="External"/><Relationship Id="rId344" Type="http://schemas.openxmlformats.org/officeDocument/2006/relationships/hyperlink" Target="https://www.scopus.com/inward/record.uri?eid=2-s2.0-85029480413&amp;doi=10.1039%2fc7ra08162f&amp;partnerID=40&amp;md5=7b46033fa95302818b8f5bdc1c3cb24e" TargetMode="External"/><Relationship Id="rId465" Type="http://schemas.openxmlformats.org/officeDocument/2006/relationships/hyperlink" Target="https://www.scopus.com/inward/record.uri?eid=2-s2.0-84915820011&amp;doi=10.1109%2fTMAG.2014.2329838&amp;partnerID=40&amp;md5=32f546d0a39655ad335fd8fe4e0547d3" TargetMode="External"/><Relationship Id="rId586" Type="http://schemas.openxmlformats.org/officeDocument/2006/relationships/hyperlink" Target="https://www.scopus.com/inward/record.uri?eid=2-s2.0-79955406379&amp;doi=10.1063%2f1.3562518&amp;partnerID=40&amp;md5=7c532013abd351b1fea5c6b9bbb35df2" TargetMode="External"/><Relationship Id="rId101" Type="http://schemas.openxmlformats.org/officeDocument/2006/relationships/hyperlink" Target="https://www.scopus.com/inward/record.uri?eid=2-s2.0-85106947398&amp;doi=10.1007%2fs12034-021-02445-y&amp;partnerID=40&amp;md5=5f28e9959f3223ad3f283a326461e75f" TargetMode="External"/><Relationship Id="rId222" Type="http://schemas.openxmlformats.org/officeDocument/2006/relationships/hyperlink" Target="https://www.scopus.com/inward/record.uri?eid=2-s2.0-85060909342&amp;doi=10.1016%2fj.physb.2019.01.015&amp;partnerID=40&amp;md5=6f2e51eee795085121270a8f98e296af" TargetMode="External"/><Relationship Id="rId343" Type="http://schemas.openxmlformats.org/officeDocument/2006/relationships/hyperlink" Target="https://www.scopus.com/inward/record.uri?eid=2-s2.0-85030768684&amp;doi=10.1039%2fc7ra06619h&amp;partnerID=40&amp;md5=ff41a7e3122c1483195d2ee1c20cd28a" TargetMode="External"/><Relationship Id="rId464" Type="http://schemas.openxmlformats.org/officeDocument/2006/relationships/hyperlink" Target="https://www.scopus.com/inward/record.uri?eid=2-s2.0-84915820365&amp;doi=10.1109%2fTMAG.2014.2324656&amp;partnerID=40&amp;md5=675f7d041749e02527219c41dcc3b416" TargetMode="External"/><Relationship Id="rId585" Type="http://schemas.openxmlformats.org/officeDocument/2006/relationships/hyperlink" Target="https://www.scopus.com/inward/record.uri?eid=2-s2.0-79955745937&amp;doi=10.1063%2f1.3582144&amp;partnerID=40&amp;md5=9a8742cb7f4f88f4599f7899c6e784eb" TargetMode="External"/><Relationship Id="rId100" Type="http://schemas.openxmlformats.org/officeDocument/2006/relationships/hyperlink" Target="https://www.scopus.com/inward/record.uri?eid=2-s2.0-85107286304&amp;doi=10.1007%2fs10854-021-06079-y&amp;partnerID=40&amp;md5=b300d6d58f47ee79f2a6473b2dca85f3" TargetMode="External"/><Relationship Id="rId221" Type="http://schemas.openxmlformats.org/officeDocument/2006/relationships/hyperlink" Target="https://www.scopus.com/inward/record.uri?eid=2-s2.0-85058019348&amp;doi=10.1016%2fj.jmmm.2018.12.007&amp;partnerID=40&amp;md5=3faa477a4a877d09f66e72263fd76fda" TargetMode="External"/><Relationship Id="rId342" Type="http://schemas.openxmlformats.org/officeDocument/2006/relationships/hyperlink" Target="https://www.scopus.com/inward/record.uri?eid=2-s2.0-85031294578&amp;doi=10.2298%2fPAC1703225H&amp;partnerID=40&amp;md5=d6b89eb688b8018215da881ed9c644fe" TargetMode="External"/><Relationship Id="rId463" Type="http://schemas.openxmlformats.org/officeDocument/2006/relationships/hyperlink" Target="https://www.scopus.com/inward/record.uri?eid=2-s2.0-85027923394&amp;doi=10.1007%2fs10853-014-8533-4&amp;partnerID=40&amp;md5=0592389cc041b23c2de87b3c94245ccb" TargetMode="External"/><Relationship Id="rId584" Type="http://schemas.openxmlformats.org/officeDocument/2006/relationships/hyperlink" Target="https://www.scopus.com/inward/record.uri?eid=2-s2.0-79959629508&amp;doi=10.1063%2f1.3590714&amp;partnerID=40&amp;md5=bdf73de7c9cdfe69c91a7b82c1a242f6" TargetMode="External"/><Relationship Id="rId217" Type="http://schemas.openxmlformats.org/officeDocument/2006/relationships/hyperlink" Target="https://www.scopus.com/inward/record.uri?eid=2-s2.0-85049604660&amp;doi=10.1007%2fs10948-018-4782-9&amp;partnerID=40&amp;md5=680e8e3bd34b679a04f45331e252a223" TargetMode="External"/><Relationship Id="rId338" Type="http://schemas.openxmlformats.org/officeDocument/2006/relationships/hyperlink" Target="https://www.scopus.com/inward/record.uri?eid=2-s2.0-85014368620&amp;doi=10.1007%2fs12034-016-1342-4&amp;partnerID=40&amp;md5=6e3c2ab588ce815064a7f1dbacfdfe02" TargetMode="External"/><Relationship Id="rId459" Type="http://schemas.openxmlformats.org/officeDocument/2006/relationships/hyperlink" Target="https://www.scopus.com/inward/record.uri?eid=2-s2.0-84905579635&amp;doi=10.1016%2fj.jallcom.2014.06.169&amp;partnerID=40&amp;md5=e7271db10c78b0ba6963de8c467d35eb" TargetMode="External"/><Relationship Id="rId216" Type="http://schemas.openxmlformats.org/officeDocument/2006/relationships/hyperlink" Target="https://www.scopus.com/inward/record.uri?eid=2-s2.0-85058805275&amp;doi=10.1016%2fj.jmmm.2018.12.057&amp;partnerID=40&amp;md5=559cc361ff37cb3df82086cba47e358b" TargetMode="External"/><Relationship Id="rId337" Type="http://schemas.openxmlformats.org/officeDocument/2006/relationships/hyperlink" Target="https://www.scopus.com/inward/record.uri?eid=2-s2.0-85016800717&amp;doi=10.1088%2f2053-1591%2faa5fc9&amp;partnerID=40&amp;md5=6cb275af98b4196add627df4b0a7df00" TargetMode="External"/><Relationship Id="rId458" Type="http://schemas.openxmlformats.org/officeDocument/2006/relationships/hyperlink" Target="https://www.scopus.com/inward/record.uri?eid=2-s2.0-84929069680&amp;doi=10.1142%2fS0217979214502300&amp;partnerID=40&amp;md5=8a0fc0d7fa81e5ebbed36d8d4064973e" TargetMode="External"/><Relationship Id="rId579" Type="http://schemas.openxmlformats.org/officeDocument/2006/relationships/hyperlink" Target="https://www.scopus.com/inward/record.uri?eid=2-s2.0-80655128606&amp;doi=10.1063%2f1.3653838&amp;partnerID=40&amp;md5=4ca0528f0a9a0644bba8567e6d2068c4" TargetMode="External"/><Relationship Id="rId215" Type="http://schemas.openxmlformats.org/officeDocument/2006/relationships/hyperlink" Target="https://www.scopus.com/inward/record.uri?eid=2-s2.0-85053259863&amp;doi=10.1007%2fs10948-018-4845-y&amp;partnerID=40&amp;md5=1d5a1f254767d18f75198a35c02ffd5b" TargetMode="External"/><Relationship Id="rId336" Type="http://schemas.openxmlformats.org/officeDocument/2006/relationships/hyperlink" Target="https://www.scopus.com/inward/record.uri?eid=2-s2.0-84995596090&amp;doi=10.1016%2fj.jmmm.2016.11.050&amp;partnerID=40&amp;md5=e49fa33133a390b93ffbd2b25f8d8bbd" TargetMode="External"/><Relationship Id="rId457" Type="http://schemas.openxmlformats.org/officeDocument/2006/relationships/hyperlink" Target="https://www.scopus.com/inward/record.uri?eid=2-s2.0-84922841657&amp;doi=10.1016%2fj.ceramint.2014.08.113&amp;partnerID=40&amp;md5=b787280a62619eafe6d2df4b4afe9b6b" TargetMode="External"/><Relationship Id="rId578" Type="http://schemas.openxmlformats.org/officeDocument/2006/relationships/hyperlink" Target="https://www.scopus.com/inward/record.uri?eid=2-s2.0-80053237662&amp;doi=10.1016%2fj.ssc.2011.07.027&amp;partnerID=40&amp;md5=bc73d72f45648f83cc4286eefe79f347" TargetMode="External"/><Relationship Id="rId699" Type="http://schemas.openxmlformats.org/officeDocument/2006/relationships/hyperlink" Target="https://www.scopus.com/inward/record.uri?eid=2-s2.0-7644227642&amp;doi=10.1016%2fj.solidstatesciences.2004.07.022&amp;partnerID=40&amp;md5=10a15c97292f1362e40cc81c74629b41" TargetMode="External"/><Relationship Id="rId214" Type="http://schemas.openxmlformats.org/officeDocument/2006/relationships/hyperlink" Target="https://www.scopus.com/inward/record.uri?eid=2-s2.0-85061785713&amp;doi=10.1016%2fj.jmmm.2019.02.043&amp;partnerID=40&amp;md5=c45ca08d3f37cd97cdd8cee926d127d9" TargetMode="External"/><Relationship Id="rId335" Type="http://schemas.openxmlformats.org/officeDocument/2006/relationships/hyperlink" Target="https://www.scopus.com/inward/record.uri?eid=2-s2.0-85009508741&amp;doi=10.1080%2f14786435.2017.1279363&amp;partnerID=40&amp;md5=3e4282fe1d3e68b9889f5c40caf01536" TargetMode="External"/><Relationship Id="rId456" Type="http://schemas.openxmlformats.org/officeDocument/2006/relationships/hyperlink" Target="https://www.scopus.com/inward/record.uri?eid=2-s2.0-84924353937&amp;doi=10.1016%2fj.ssc.2015.02.017&amp;partnerID=40&amp;md5=48595014041b36aa188b304d1ffe7466" TargetMode="External"/><Relationship Id="rId577" Type="http://schemas.openxmlformats.org/officeDocument/2006/relationships/hyperlink" Target="https://www.scopus.com/inward/record.uri?eid=2-s2.0-80051802411&amp;doi=10.1016%2fj.jmmm.2011.07.013&amp;partnerID=40&amp;md5=acfbc4059a4e5391a4fcbbeb1f4a8680" TargetMode="External"/><Relationship Id="rId698" Type="http://schemas.openxmlformats.org/officeDocument/2006/relationships/hyperlink" Target="https://www.scopus.com/inward/record.uri?eid=2-s2.0-9344226205&amp;doi=10.1016%2fj.jmmm.2004.06.008&amp;partnerID=40&amp;md5=a29e0f5bef0a40d7b97bc121f2e1ad57" TargetMode="External"/><Relationship Id="rId219" Type="http://schemas.openxmlformats.org/officeDocument/2006/relationships/hyperlink" Target="https://www.scopus.com/inward/record.uri?eid=2-s2.0-85061315836&amp;doi=10.1016%2fj.ssc.2019.01.020&amp;partnerID=40&amp;md5=3c292cbd89fb86a848fe72eb8d5d65aa" TargetMode="External"/><Relationship Id="rId218" Type="http://schemas.openxmlformats.org/officeDocument/2006/relationships/hyperlink" Target="https://www.scopus.com/inward/record.uri?eid=2-s2.0-85063155773&amp;doi=10.1080%2f01411594.2019.1592172&amp;partnerID=40&amp;md5=c2990515234a6a3044eec6bf11ef1fd7" TargetMode="External"/><Relationship Id="rId339" Type="http://schemas.openxmlformats.org/officeDocument/2006/relationships/hyperlink" Target="https://www.scopus.com/inward/record.uri?eid=2-s2.0-85005978036&amp;doi=10.1016%2fj.ceramint.2016.10.144&amp;partnerID=40&amp;md5=13779c7b639ef2fd83c242c639687ee4" TargetMode="External"/><Relationship Id="rId330" Type="http://schemas.openxmlformats.org/officeDocument/2006/relationships/hyperlink" Target="https://www.scopus.com/inward/record.uri?eid=2-s2.0-85020387207&amp;partnerID=40&amp;md5=c6e8ca7753f21a665101422a6548d157" TargetMode="External"/><Relationship Id="rId451" Type="http://schemas.openxmlformats.org/officeDocument/2006/relationships/hyperlink" Target="https://www.scopus.com/inward/record.uri?eid=2-s2.0-84907185260&amp;doi=10.1016%2fj.jallcom.2014.08.117&amp;partnerID=40&amp;md5=d746957a19cd4a65f8ec117fb30ca749" TargetMode="External"/><Relationship Id="rId572" Type="http://schemas.openxmlformats.org/officeDocument/2006/relationships/hyperlink" Target="https://www.scopus.com/inward/record.uri?eid=2-s2.0-84859181195&amp;doi=10.1109%2fTMAG.2011.2172588&amp;partnerID=40&amp;md5=a03b3b36899c1d47c3583f9bff0c62c9" TargetMode="External"/><Relationship Id="rId693" Type="http://schemas.openxmlformats.org/officeDocument/2006/relationships/hyperlink" Target="https://www.scopus.com/inward/record.uri?eid=2-s2.0-17444424641&amp;doi=10.1007%2fs00339-004-3145-5&amp;partnerID=40&amp;md5=2eab6ce25faa4000ec80608034a4902a" TargetMode="External"/><Relationship Id="rId450" Type="http://schemas.openxmlformats.org/officeDocument/2006/relationships/hyperlink" Target="https://www.scopus.com/inward/record.uri?eid=2-s2.0-84953432576&amp;doi=10.1088%2f2053-1591%2f2%2f2%2f026103&amp;partnerID=40&amp;md5=9580cf989ea48234158947609e77889e" TargetMode="External"/><Relationship Id="rId571" Type="http://schemas.openxmlformats.org/officeDocument/2006/relationships/hyperlink" Target="https://www.scopus.com/inward/record.uri?eid=2-s2.0-84864274723&amp;doi=10.4028%2fwww.scientific.net%2fSSP.190.347&amp;partnerID=40&amp;md5=5b2c496f1d1adcb75625523cd538c304" TargetMode="External"/><Relationship Id="rId692" Type="http://schemas.openxmlformats.org/officeDocument/2006/relationships/hyperlink" Target="https://www.scopus.com/inward/record.uri?eid=2-s2.0-20944439735&amp;doi=10.1063%2f1.1895472&amp;partnerID=40&amp;md5=b9bdeaa24268dca3b278a0979beccdaf" TargetMode="External"/><Relationship Id="rId570" Type="http://schemas.openxmlformats.org/officeDocument/2006/relationships/hyperlink" Target="https://www.scopus.com/inward/record.uri?eid=2-s2.0-84864769043&amp;doi=10.1016%2fj.jmmm.2012.06.024&amp;partnerID=40&amp;md5=17322e84498a3a6cdec4344bb60ad76b" TargetMode="External"/><Relationship Id="rId691" Type="http://schemas.openxmlformats.org/officeDocument/2006/relationships/hyperlink" Target="https://www.scopus.com/inward/record.uri?eid=2-s2.0-20944441607&amp;doi=10.1063%2f1.1888045&amp;partnerID=40&amp;md5=4b76cc16cbe8c8d36cca6ebd7223bed2" TargetMode="External"/><Relationship Id="rId690" Type="http://schemas.openxmlformats.org/officeDocument/2006/relationships/hyperlink" Target="https://www.scopus.com/inward/record.uri?eid=2-s2.0-18144401682&amp;doi=10.1016%2fj.jallcom.2004.11.025&amp;partnerID=40&amp;md5=214c4054457e61d8da6617e683a4a3c6" TargetMode="External"/><Relationship Id="rId213" Type="http://schemas.openxmlformats.org/officeDocument/2006/relationships/hyperlink" Target="https://www.scopus.com/inward/record.uri?eid=2-s2.0-85065183147&amp;doi=10.1007%2fs00339-019-2665-y&amp;partnerID=40&amp;md5=f46e9ab246044e99e8e58c27f1ee9358" TargetMode="External"/><Relationship Id="rId334" Type="http://schemas.openxmlformats.org/officeDocument/2006/relationships/hyperlink" Target="https://www.scopus.com/inward/record.uri?eid=2-s2.0-85007194215&amp;doi=10.1016%2fj.materresbull.2016.12.019&amp;partnerID=40&amp;md5=35aa16cea3c56811b1bc26f168c42a3f" TargetMode="External"/><Relationship Id="rId455" Type="http://schemas.openxmlformats.org/officeDocument/2006/relationships/hyperlink" Target="https://www.scopus.com/inward/record.uri?eid=2-s2.0-84927558506&amp;doi=10.1039%2fc5ra00389j&amp;partnerID=40&amp;md5=f948c1d07e4b4517c75716d156e787ff" TargetMode="External"/><Relationship Id="rId576" Type="http://schemas.openxmlformats.org/officeDocument/2006/relationships/hyperlink" Target="https://www.scopus.com/inward/record.uri?eid=2-s2.0-81755165846&amp;doi=10.1016%2fj.jssc.2011.10.002&amp;partnerID=40&amp;md5=2f68e7518571d6111708a4b1dcb26e18" TargetMode="External"/><Relationship Id="rId697" Type="http://schemas.openxmlformats.org/officeDocument/2006/relationships/hyperlink" Target="https://www.scopus.com/inward/record.uri?eid=2-s2.0-9344233336&amp;doi=10.1016%2fj.jallcom.2004.04.076&amp;partnerID=40&amp;md5=c24494b1aa43ddb9f7f2df21e80690d7" TargetMode="External"/><Relationship Id="rId212" Type="http://schemas.openxmlformats.org/officeDocument/2006/relationships/hyperlink" Target="https://www.scopus.com/inward/record.uri?eid=2-s2.0-85066415525&amp;doi=10.1007%2fs00339-019-2733-3&amp;partnerID=40&amp;md5=192c417c003d32f4c4d2659c1316cabe" TargetMode="External"/><Relationship Id="rId333" Type="http://schemas.openxmlformats.org/officeDocument/2006/relationships/hyperlink" Target="https://www.scopus.com/inward/record.uri?eid=2-s2.0-85018497208&amp;doi=10.1063%2f1.4982244&amp;partnerID=40&amp;md5=bbb296ad16f7759a2cbfe43e4de8770b" TargetMode="External"/><Relationship Id="rId454" Type="http://schemas.openxmlformats.org/officeDocument/2006/relationships/hyperlink" Target="https://www.scopus.com/inward/record.uri?eid=2-s2.0-84938567801&amp;doi=10.1039%2fc5ra11395d&amp;partnerID=40&amp;md5=9b7005af23176558d069c24ce00b7a3d" TargetMode="External"/><Relationship Id="rId575" Type="http://schemas.openxmlformats.org/officeDocument/2006/relationships/hyperlink" Target="https://www.scopus.com/inward/record.uri?eid=2-s2.0-84855338214&amp;doi=10.1103%2fPhysRevB.84.224430&amp;partnerID=40&amp;md5=aebc5967b6a4af640c4b8bcb61d11de1" TargetMode="External"/><Relationship Id="rId696" Type="http://schemas.openxmlformats.org/officeDocument/2006/relationships/hyperlink" Target="https://www.scopus.com/inward/record.uri?eid=2-s2.0-84863077118&amp;doi=10.1016%2fj.mseb.2004.10.001&amp;partnerID=40&amp;md5=5fa315a2e3279d23f95688df7454be0d" TargetMode="External"/><Relationship Id="rId211" Type="http://schemas.openxmlformats.org/officeDocument/2006/relationships/hyperlink" Target="https://www.scopus.com/inward/record.uri?eid=2-s2.0-85055982341&amp;doi=10.1007%2fs10948-018-4825-2&amp;partnerID=40&amp;md5=657bbc84a15ce73508758c1ee92a1938" TargetMode="External"/><Relationship Id="rId332" Type="http://schemas.openxmlformats.org/officeDocument/2006/relationships/hyperlink" Target="https://www.scopus.com/inward/record.uri?eid=2-s2.0-85018959079&amp;doi=10.1088%2f2053-1591%2faa6abf&amp;partnerID=40&amp;md5=08648632fbe8ea9a6b11db89f9905328" TargetMode="External"/><Relationship Id="rId453" Type="http://schemas.openxmlformats.org/officeDocument/2006/relationships/hyperlink" Target="https://www.scopus.com/inward/record.uri?eid=2-s2.0-84964858818&amp;doi=10.1016%2fj.ceramint.2015.05.072&amp;partnerID=40&amp;md5=c5191c506f76295409f173f58e515a66" TargetMode="External"/><Relationship Id="rId574" Type="http://schemas.openxmlformats.org/officeDocument/2006/relationships/hyperlink" Target="https://www.scopus.com/inward/record.uri?eid=2-s2.0-80052757593&amp;doi=10.1016%2fj.jmmm.2011.08.014&amp;partnerID=40&amp;md5=0832ab755d12aaa9b8ce1121714572b8" TargetMode="External"/><Relationship Id="rId695" Type="http://schemas.openxmlformats.org/officeDocument/2006/relationships/hyperlink" Target="https://www.scopus.com/inward/record.uri?eid=2-s2.0-14944369292&amp;doi=10.1016%2fj.jmmm.2004.11.330&amp;partnerID=40&amp;md5=70f83a905ac022009b5c886c81da4390" TargetMode="External"/><Relationship Id="rId210" Type="http://schemas.openxmlformats.org/officeDocument/2006/relationships/hyperlink" Target="https://www.scopus.com/inward/record.uri?eid=2-s2.0-85066818229&amp;doi=10.1007%2fs10854-019-01602-8&amp;partnerID=40&amp;md5=9bb3ddf412632fd2db6dd112e1e52e14" TargetMode="External"/><Relationship Id="rId331" Type="http://schemas.openxmlformats.org/officeDocument/2006/relationships/hyperlink" Target="https://www.scopus.com/inward/record.uri?eid=2-s2.0-85019634559&amp;doi=10.12693%2fAPhysPolA.131.804&amp;partnerID=40&amp;md5=cdad94f1220c295ff7a0f39004ee85c5" TargetMode="External"/><Relationship Id="rId452" Type="http://schemas.openxmlformats.org/officeDocument/2006/relationships/hyperlink" Target="https://www.scopus.com/inward/record.uri?eid=2-s2.0-85016734120&amp;doi=10.18462%2fiir.icr.2015.0347&amp;partnerID=40&amp;md5=018bc4228bcd44b514bbd15f80221193" TargetMode="External"/><Relationship Id="rId573" Type="http://schemas.openxmlformats.org/officeDocument/2006/relationships/hyperlink" Target="https://www.scopus.com/inward/record.uri?eid=2-s2.0-84856290024&amp;doi=10.1080%2f01411594.2011.605027&amp;partnerID=40&amp;md5=410e5c5aa81debdee3225074447e537f" TargetMode="External"/><Relationship Id="rId694" Type="http://schemas.openxmlformats.org/officeDocument/2006/relationships/hyperlink" Target="https://www.scopus.com/inward/record.uri?eid=2-s2.0-15044360965&amp;doi=10.1016%2fj.jmmm.2004.11.338&amp;partnerID=40&amp;md5=877bf6daf7b10b53e732a61da25fa5c3" TargetMode="External"/><Relationship Id="rId370" Type="http://schemas.openxmlformats.org/officeDocument/2006/relationships/hyperlink" Target="https://www.scopus.com/inward/record.uri?eid=2-s2.0-84964506477&amp;doi=10.1016%2fj.jallcom.2016.04.135&amp;partnerID=40&amp;md5=a125c7aa3ef8150f4047a911ac211e09" TargetMode="External"/><Relationship Id="rId491" Type="http://schemas.openxmlformats.org/officeDocument/2006/relationships/hyperlink" Target="https://www.scopus.com/inward/record.uri?eid=2-s2.0-84902135638&amp;doi=10.12693%2fAPhysPolA.126.168&amp;partnerID=40&amp;md5=86609c24dd7a916e45aa45d52520a7ee" TargetMode="External"/><Relationship Id="rId490" Type="http://schemas.openxmlformats.org/officeDocument/2006/relationships/hyperlink" Target="https://www.scopus.com/inward/record.uri?eid=2-s2.0-84902657431&amp;doi=10.1016%2fj.jmmm.2014.05.035&amp;partnerID=40&amp;md5=96f65194b3d213b3b72b603a25d7ba16" TargetMode="External"/><Relationship Id="rId129" Type="http://schemas.openxmlformats.org/officeDocument/2006/relationships/hyperlink" Target="https://www.scopus.com/inward/record.uri?eid=2-s2.0-85089887029&amp;doi=10.1016%2fj.jmmm.2020.167283&amp;partnerID=40&amp;md5=1f80fe2e1e9d7f34158746dbd677a0ce" TargetMode="External"/><Relationship Id="rId128" Type="http://schemas.openxmlformats.org/officeDocument/2006/relationships/hyperlink" Target="https://www.scopus.com/inward/record.uri?eid=2-s2.0-85089804569&amp;doi=10.1016%2fj.jallcom.2020.156239&amp;partnerID=40&amp;md5=00197b93c64edafc1ee905828dc5bb46" TargetMode="External"/><Relationship Id="rId249" Type="http://schemas.openxmlformats.org/officeDocument/2006/relationships/hyperlink" Target="https://www.scopus.com/inward/record.uri?eid=2-s2.0-85044398367&amp;doi=10.1007%2fs10948-018-4648-1&amp;partnerID=40&amp;md5=16a80658ddb2a6f4ad7371b2a2b527d7" TargetMode="External"/><Relationship Id="rId127" Type="http://schemas.openxmlformats.org/officeDocument/2006/relationships/hyperlink" Target="https://www.scopus.com/inward/record.uri?eid=2-s2.0-85092515044&amp;doi=10.1016%2fj.physleta.2020.126931&amp;partnerID=40&amp;md5=d9481c2a1eed095261857a6074bc3fb4" TargetMode="External"/><Relationship Id="rId248" Type="http://schemas.openxmlformats.org/officeDocument/2006/relationships/hyperlink" Target="https://www.scopus.com/inward/record.uri?eid=2-s2.0-85048990833&amp;doi=10.1016%2fj.jmmm.2018.06.026&amp;partnerID=40&amp;md5=33706a8b7a74fdfa5f8a035c9780ce3f" TargetMode="External"/><Relationship Id="rId369" Type="http://schemas.openxmlformats.org/officeDocument/2006/relationships/hyperlink" Target="https://www.scopus.com/inward/record.uri?eid=2-s2.0-84964507945&amp;doi=10.1016%2fj.jallcom.2016.04.138&amp;partnerID=40&amp;md5=182f6e9dc9a92359e4fd17d9b0038d99" TargetMode="External"/><Relationship Id="rId126" Type="http://schemas.openxmlformats.org/officeDocument/2006/relationships/hyperlink" Target="https://www.scopus.com/inward/record.uri?eid=2-s2.0-85096485828&amp;doi=10.1016%2fj.poly.2020.114891&amp;partnerID=40&amp;md5=76322465d4c38c5e5fd24cfa4ce9d0dc" TargetMode="External"/><Relationship Id="rId247" Type="http://schemas.openxmlformats.org/officeDocument/2006/relationships/hyperlink" Target="https://www.scopus.com/inward/record.uri?eid=2-s2.0-85050083691&amp;doi=10.1016%2fj.cap.2018.07.006&amp;partnerID=40&amp;md5=c50987bec35a8ffdc125ea948813f30b" TargetMode="External"/><Relationship Id="rId368" Type="http://schemas.openxmlformats.org/officeDocument/2006/relationships/hyperlink" Target="https://www.scopus.com/inward/record.uri?eid=2-s2.0-84973596573&amp;doi=10.1016%2fj.matlet.2016.06.011&amp;partnerID=40&amp;md5=f438dc1350c71c10d0cc3b45f11f2e2e" TargetMode="External"/><Relationship Id="rId489" Type="http://schemas.openxmlformats.org/officeDocument/2006/relationships/hyperlink" Target="https://www.scopus.com/inward/record.uri?eid=2-s2.0-84904316619&amp;doi=10.1109%2fTMAG.2013.2278869&amp;partnerID=40&amp;md5=a3b8a42fb79a633d1996a8a5e512c076" TargetMode="External"/><Relationship Id="rId121" Type="http://schemas.openxmlformats.org/officeDocument/2006/relationships/hyperlink" Target="https://www.scopus.com/inward/record.uri?eid=2-s2.0-85114616591&amp;doi=10.1080%2f01411594.2021.1974860&amp;partnerID=40&amp;md5=af26361b13af150f86d08aac83d457c8" TargetMode="External"/><Relationship Id="rId242" Type="http://schemas.openxmlformats.org/officeDocument/2006/relationships/hyperlink" Target="https://www.scopus.com/inward/record.uri?eid=2-s2.0-85051263482&amp;doi=10.1016%2fj.jallcom.2018.08.022&amp;partnerID=40&amp;md5=78ad5141330d0167a34ee49a8d0b1e3e" TargetMode="External"/><Relationship Id="rId363" Type="http://schemas.openxmlformats.org/officeDocument/2006/relationships/hyperlink" Target="https://www.scopus.com/inward/record.uri?eid=2-s2.0-84984655413&amp;doi=10.1016%2fj.physb.2016.08.037&amp;partnerID=40&amp;md5=2b5edf63ed76c94a28231f80361710c3" TargetMode="External"/><Relationship Id="rId484" Type="http://schemas.openxmlformats.org/officeDocument/2006/relationships/hyperlink" Target="https://www.scopus.com/inward/record.uri?eid=2-s2.0-84907079943&amp;doi=10.1063%2f1.4862810&amp;partnerID=40&amp;md5=2a242c1b96acc50246d23f969d4b2c0f" TargetMode="External"/><Relationship Id="rId120" Type="http://schemas.openxmlformats.org/officeDocument/2006/relationships/hyperlink" Target="https://www.scopus.com/inward/record.uri?eid=2-s2.0-85089892390&amp;doi=10.1016%2fj.jallcom.2020.156713&amp;partnerID=40&amp;md5=9eb3f6743473a80bdae31848ece65825" TargetMode="External"/><Relationship Id="rId241" Type="http://schemas.openxmlformats.org/officeDocument/2006/relationships/hyperlink" Target="https://www.scopus.com/inward/record.uri?eid=2-s2.0-85057303888&amp;doi=10.1103%2fPhysRevB.98.174424&amp;partnerID=40&amp;md5=1a786160f1950edc983e43202f750cdc" TargetMode="External"/><Relationship Id="rId362" Type="http://schemas.openxmlformats.org/officeDocument/2006/relationships/hyperlink" Target="https://www.scopus.com/inward/record.uri?eid=2-s2.0-84994530468&amp;doi=10.1016%2fj.ceramint.2016.09.070&amp;partnerID=40&amp;md5=f6b386d115f6d9bf84b3665ff338f3b0" TargetMode="External"/><Relationship Id="rId483" Type="http://schemas.openxmlformats.org/officeDocument/2006/relationships/hyperlink" Target="https://www.scopus.com/inward/record.uri?eid=2-s2.0-84889669636&amp;doi=10.1016%2fj.ssc.2013.10.017&amp;partnerID=40&amp;md5=88bef1c2b5fd390ba085871d9e6e3ff8" TargetMode="External"/><Relationship Id="rId240" Type="http://schemas.openxmlformats.org/officeDocument/2006/relationships/hyperlink" Target="https://www.scopus.com/inward/record.uri?eid=2-s2.0-85051139403&amp;doi=10.1016%2fj.apsusc.2018.08.020&amp;partnerID=40&amp;md5=a34590ae137be0cec7f3b662ff9a4bf0" TargetMode="External"/><Relationship Id="rId361" Type="http://schemas.openxmlformats.org/officeDocument/2006/relationships/hyperlink" Target="https://www.scopus.com/inward/record.uri?eid=2-s2.0-84980343940&amp;doi=10.1016%2fj.jmmm.2016.07.044&amp;partnerID=40&amp;md5=de5ba0dbe9ea60ad2b50b45c6e694c97" TargetMode="External"/><Relationship Id="rId482" Type="http://schemas.openxmlformats.org/officeDocument/2006/relationships/hyperlink" Target="https://www.scopus.com/inward/record.uri?eid=2-s2.0-84894904260&amp;doi=10.1007%2fs10948-013-2306-1&amp;partnerID=40&amp;md5=60a41aeeaba72c2def7b03652f2a0e31" TargetMode="External"/><Relationship Id="rId360" Type="http://schemas.openxmlformats.org/officeDocument/2006/relationships/hyperlink" Target="https://www.scopus.com/inward/record.uri?eid=2-s2.0-84986563108&amp;doi=10.1016%2fj.jallcom.2016.08.268&amp;partnerID=40&amp;md5=bacf807cf8862b683e92f9a5e234a358" TargetMode="External"/><Relationship Id="rId481" Type="http://schemas.openxmlformats.org/officeDocument/2006/relationships/hyperlink" Target="https://www.scopus.com/inward/record.uri?eid=2-s2.0-84891763316&amp;doi=10.1016%2fj.jmmm.2013.12.030&amp;partnerID=40&amp;md5=f15bf49b601c7d3787dba2d8b5c07a7c" TargetMode="External"/><Relationship Id="rId125" Type="http://schemas.openxmlformats.org/officeDocument/2006/relationships/hyperlink" Target="https://www.scopus.com/inward/record.uri?eid=2-s2.0-85106208628&amp;doi=10.1080%2f01411594.2021.1927029&amp;partnerID=40&amp;md5=edbfdd24b9b3595e9b32157ee8be6395" TargetMode="External"/><Relationship Id="rId246" Type="http://schemas.openxmlformats.org/officeDocument/2006/relationships/hyperlink" Target="https://www.scopus.com/inward/record.uri?eid=2-s2.0-85050694152&amp;doi=10.1016%2fj.ceramint.2018.07.236&amp;partnerID=40&amp;md5=803e0db92121c37dfff8fe068d6b3daf" TargetMode="External"/><Relationship Id="rId367" Type="http://schemas.openxmlformats.org/officeDocument/2006/relationships/hyperlink" Target="https://www.scopus.com/inward/record.uri?eid=2-s2.0-84981287057&amp;doi=10.1007%2fs10948-016-3652-6&amp;partnerID=40&amp;md5=ee5187f429d269395673352f37121e70" TargetMode="External"/><Relationship Id="rId488" Type="http://schemas.openxmlformats.org/officeDocument/2006/relationships/hyperlink" Target="https://www.scopus.com/inward/record.uri?eid=2-s2.0-84904395070&amp;doi=10.1007%2fs10948-014-2511-6&amp;partnerID=40&amp;md5=a6df0c55fef3394c3edbf9365955ff81" TargetMode="External"/><Relationship Id="rId124" Type="http://schemas.openxmlformats.org/officeDocument/2006/relationships/hyperlink" Target="https://www.scopus.com/inward/record.uri?eid=2-s2.0-85107772549&amp;doi=10.1080%2f01411594.2021.1912751&amp;partnerID=40&amp;md5=f0cbfe6cd3dae8f53a6c69000c5b6901" TargetMode="External"/><Relationship Id="rId245" Type="http://schemas.openxmlformats.org/officeDocument/2006/relationships/hyperlink" Target="https://www.scopus.com/inward/record.uri?eid=2-s2.0-85051070718&amp;doi=10.1016%2fj.ceramint.2018.08.030&amp;partnerID=40&amp;md5=206c3f24d70e29913bbe39ef09a11ab9" TargetMode="External"/><Relationship Id="rId366" Type="http://schemas.openxmlformats.org/officeDocument/2006/relationships/hyperlink" Target="https://www.scopus.com/inward/record.uri?eid=2-s2.0-84994505150&amp;doi=10.7498%2faps.65.217502&amp;partnerID=40&amp;md5=9412e1280b2c23ec4c92c46f6d659ca9" TargetMode="External"/><Relationship Id="rId487" Type="http://schemas.openxmlformats.org/officeDocument/2006/relationships/hyperlink" Target="https://www.scopus.com/inward/record.uri?eid=2-s2.0-84906086811&amp;doi=10.1016%2fj.jmmm.2014.07.037&amp;partnerID=40&amp;md5=25c0e2a6467d8a61c1298bb0d67126b6" TargetMode="External"/><Relationship Id="rId123" Type="http://schemas.openxmlformats.org/officeDocument/2006/relationships/hyperlink" Target="https://www.scopus.com/inward/record.uri?eid=2-s2.0-85108364040&amp;doi=10.1080%2f01411594.2021.1944631&amp;partnerID=40&amp;md5=26cf486566d429c2cf24799bca6c11cb" TargetMode="External"/><Relationship Id="rId244" Type="http://schemas.openxmlformats.org/officeDocument/2006/relationships/hyperlink" Target="https://www.scopus.com/inward/record.uri?eid=2-s2.0-85052944168&amp;doi=10.1007%2fs10854-018-9976-1&amp;partnerID=40&amp;md5=4718131da0bfc3d705e95eb369c92a1e" TargetMode="External"/><Relationship Id="rId365" Type="http://schemas.openxmlformats.org/officeDocument/2006/relationships/hyperlink" Target="https://www.scopus.com/inward/record.uri?eid=2-s2.0-84958280679&amp;doi=10.1016%2fj.jmmm.2016.02.003&amp;partnerID=40&amp;md5=f60afeea88641e96253f395b731dcbfb" TargetMode="External"/><Relationship Id="rId486" Type="http://schemas.openxmlformats.org/officeDocument/2006/relationships/hyperlink" Target="https://www.scopus.com/inward/record.uri?eid=2-s2.0-84906324390&amp;doi=10.1007%2fs00339-014-8404-5&amp;partnerID=40&amp;md5=4d03383cac6838320fb7aed61f8ff107" TargetMode="External"/><Relationship Id="rId122" Type="http://schemas.openxmlformats.org/officeDocument/2006/relationships/hyperlink" Target="https://www.scopus.com/inward/record.uri?eid=2-s2.0-85112559180&amp;doi=10.1016%2fj.matpr.2021.02.353&amp;partnerID=40&amp;md5=8aecfaa1fb88d2018cd8dbb4b1121c9d" TargetMode="External"/><Relationship Id="rId243" Type="http://schemas.openxmlformats.org/officeDocument/2006/relationships/hyperlink" Target="https://www.scopus.com/inward/record.uri?eid=2-s2.0-85049486009&amp;doi=10.1016%2fj.jmmm.2018.07.001&amp;partnerID=40&amp;md5=a533e291b0e4be5d11e13d1045370d3d" TargetMode="External"/><Relationship Id="rId364" Type="http://schemas.openxmlformats.org/officeDocument/2006/relationships/hyperlink" Target="https://www.scopus.com/inward/record.uri?eid=2-s2.0-84982105872&amp;doi=10.1016%2fj.materresbull.2016.08.018&amp;partnerID=40&amp;md5=105a16cb0d2b009536a97c7fef29b66b" TargetMode="External"/><Relationship Id="rId485" Type="http://schemas.openxmlformats.org/officeDocument/2006/relationships/hyperlink" Target="https://www.scopus.com/inward/record.uri?eid=2-s2.0-84907554819&amp;doi=10.1016%2fj.solidstatesciences.2014.09.004&amp;partnerID=40&amp;md5=946f778f3c492491ca561cff4742598a" TargetMode="External"/><Relationship Id="rId95" Type="http://schemas.openxmlformats.org/officeDocument/2006/relationships/hyperlink" Target="https://www.scopus.com/inward/record.uri?eid=2-s2.0-85103313677&amp;doi=10.1016%2fj.ceramint.2021.03.139&amp;partnerID=40&amp;md5=d2b11a53d095e9bf9c10609c6b84e004" TargetMode="External"/><Relationship Id="rId94" Type="http://schemas.openxmlformats.org/officeDocument/2006/relationships/hyperlink" Target="https://www.scopus.com/inward/record.uri?eid=2-s2.0-85103676645&amp;doi=10.1016%2fj.physa.2021.125936&amp;partnerID=40&amp;md5=ea97b1b103670b031e674c14326d419d" TargetMode="External"/><Relationship Id="rId97" Type="http://schemas.openxmlformats.org/officeDocument/2006/relationships/hyperlink" Target="https://www.scopus.com/inward/record.uri?eid=2-s2.0-85102974387&amp;doi=10.1016%2fj.jmmm.2021.167893&amp;partnerID=40&amp;md5=ac383ff9e9008de89c9f3243e9e1639a" TargetMode="External"/><Relationship Id="rId96" Type="http://schemas.openxmlformats.org/officeDocument/2006/relationships/hyperlink" Target="https://www.scopus.com/inward/record.uri?eid=2-s2.0-85103024490&amp;doi=10.1016%2fj.ceramint.2021.03.148&amp;partnerID=40&amp;md5=d385a270ed3b344a03be1e9fc15a8742" TargetMode="External"/><Relationship Id="rId99" Type="http://schemas.openxmlformats.org/officeDocument/2006/relationships/hyperlink" Target="https://www.scopus.com/inward/record.uri?eid=2-s2.0-85107399359&amp;doi=10.1039%2fd1tc01789f&amp;partnerID=40&amp;md5=9bb8afab19260a860698bf325fbd1e82" TargetMode="External"/><Relationship Id="rId480" Type="http://schemas.openxmlformats.org/officeDocument/2006/relationships/hyperlink" Target="https://www.scopus.com/inward/record.uri?eid=2-s2.0-84928724741&amp;doi=10.1109%2fTMAG.2013.2292075&amp;partnerID=40&amp;md5=9d6f647c2da5ddfda6af18c38de8a1c1" TargetMode="External"/><Relationship Id="rId98" Type="http://schemas.openxmlformats.org/officeDocument/2006/relationships/hyperlink" Target="https://www.scopus.com/inward/record.uri?eid=2-s2.0-85100609904&amp;doi=10.1016%2fj.jallcom.2020.157541&amp;partnerID=40&amp;md5=0484e19648d1a3adc37147e0b21eff35" TargetMode="External"/><Relationship Id="rId91" Type="http://schemas.openxmlformats.org/officeDocument/2006/relationships/hyperlink" Target="https://www.scopus.com/inward/record.uri?eid=2-s2.0-85115315505&amp;partnerID=40&amp;md5=372b7f93c309b8bb144687821a44f28d" TargetMode="External"/><Relationship Id="rId90" Type="http://schemas.openxmlformats.org/officeDocument/2006/relationships/hyperlink" Target="https://www.scopus.com/inward/record.uri?eid=2-s2.0-85113326618&amp;doi=10.7498%2faps.70.20210097&amp;partnerID=40&amp;md5=8862952a36866c38c35b54a800320a8d" TargetMode="External"/><Relationship Id="rId93" Type="http://schemas.openxmlformats.org/officeDocument/2006/relationships/hyperlink" Target="https://www.scopus.com/inward/record.uri?eid=2-s2.0-85105560662&amp;doi=10.1007%2fs10948-021-05897-9&amp;partnerID=40&amp;md5=d17c3d5c94e8c259bc5d84595573f473" TargetMode="External"/><Relationship Id="rId92" Type="http://schemas.openxmlformats.org/officeDocument/2006/relationships/hyperlink" Target="https://www.scopus.com/inward/record.uri?eid=2-s2.0-85106721762&amp;doi=10.1007%2fs10909-021-02571-1&amp;partnerID=40&amp;md5=18976b7863ab8bdcede09bfdc5e8a45c" TargetMode="External"/><Relationship Id="rId118" Type="http://schemas.openxmlformats.org/officeDocument/2006/relationships/hyperlink" Target="https://www.scopus.com/inward/record.uri?eid=2-s2.0-85093645185&amp;doi=10.1016%2fj.jpcs.2020.109798&amp;partnerID=40&amp;md5=c486bc24c280261a6eb11427d48cc253" TargetMode="External"/><Relationship Id="rId239" Type="http://schemas.openxmlformats.org/officeDocument/2006/relationships/hyperlink" Target="https://www.scopus.com/inward/record.uri?eid=2-s2.0-85045481671&amp;doi=10.1007%2fs10948-018-4682-z&amp;partnerID=40&amp;md5=26b55f7e2641eff2b0840893fe938969" TargetMode="External"/><Relationship Id="rId117" Type="http://schemas.openxmlformats.org/officeDocument/2006/relationships/hyperlink" Target="https://www.scopus.com/inward/record.uri?eid=2-s2.0-85097464541&amp;doi=10.1016%2fj.jssc.2020.121847&amp;partnerID=40&amp;md5=c34412c84beb89c648a918671965a319" TargetMode="External"/><Relationship Id="rId238" Type="http://schemas.openxmlformats.org/officeDocument/2006/relationships/hyperlink" Target="https://www.scopus.com/inward/record.uri?eid=2-s2.0-85051385594&amp;doi=10.1016%2fj.ceramint.2018.08.075&amp;partnerID=40&amp;md5=b8df62eb57749180ef52bcc544703838" TargetMode="External"/><Relationship Id="rId359" Type="http://schemas.openxmlformats.org/officeDocument/2006/relationships/hyperlink" Target="https://www.scopus.com/inward/record.uri?eid=2-s2.0-84988019239&amp;doi=10.1016%2fj.jallcom.2016.09.051&amp;partnerID=40&amp;md5=2747db2c5673fa9a74a383e5174fe2bf" TargetMode="External"/><Relationship Id="rId116" Type="http://schemas.openxmlformats.org/officeDocument/2006/relationships/hyperlink" Target="https://www.scopus.com/inward/record.uri?eid=2-s2.0-85101055513&amp;doi=10.1063%2f5.0041257&amp;partnerID=40&amp;md5=529441d18b09203cfc38ffca86635ec8" TargetMode="External"/><Relationship Id="rId237" Type="http://schemas.openxmlformats.org/officeDocument/2006/relationships/hyperlink" Target="https://www.scopus.com/inward/record.uri?eid=2-s2.0-85055587009&amp;doi=10.1007%2fs10854-018-0204-9&amp;partnerID=40&amp;md5=0779f88651fc09589b2c863b7d9cc7b1" TargetMode="External"/><Relationship Id="rId358" Type="http://schemas.openxmlformats.org/officeDocument/2006/relationships/hyperlink" Target="https://www.scopus.com/inward/record.uri?eid=2-s2.0-84989213628&amp;doi=10.1016%2fj.jallcom.2016.09.257&amp;partnerID=40&amp;md5=c5af6b187d2308ce730e75e4854816ea" TargetMode="External"/><Relationship Id="rId479" Type="http://schemas.openxmlformats.org/officeDocument/2006/relationships/hyperlink" Target="https://www.scopus.com/inward/record.uri?eid=2-s2.0-84901610586&amp;doi=10.1080%2f01411594.2013.828056&amp;partnerID=40&amp;md5=3c4f617e08b7c6cc415319d72f4f6e8f" TargetMode="External"/><Relationship Id="rId115" Type="http://schemas.openxmlformats.org/officeDocument/2006/relationships/hyperlink" Target="https://www.scopus.com/inward/record.uri?eid=2-s2.0-85095728888&amp;doi=10.1016%2fj.ceramint.2020.10.207&amp;partnerID=40&amp;md5=661dbaa52421c39160f0bbd54174a23a" TargetMode="External"/><Relationship Id="rId236" Type="http://schemas.openxmlformats.org/officeDocument/2006/relationships/hyperlink" Target="https://www.scopus.com/inward/record.uri?eid=2-s2.0-85053209481&amp;doi=10.1016%2fj.jmmm.2018.09.036&amp;partnerID=40&amp;md5=e4c330e2d58064d2a2bfcc15f6a8cf41" TargetMode="External"/><Relationship Id="rId357" Type="http://schemas.openxmlformats.org/officeDocument/2006/relationships/hyperlink" Target="https://www.scopus.com/inward/record.uri?eid=2-s2.0-84991761762&amp;doi=10.1016%2fj.jallcom.2016.10.073&amp;partnerID=40&amp;md5=521104ce0e43eb81eff3dc4ede9ac2f8" TargetMode="External"/><Relationship Id="rId478" Type="http://schemas.openxmlformats.org/officeDocument/2006/relationships/hyperlink" Target="https://www.scopus.com/inward/record.uri?eid=2-s2.0-84903891260&amp;doi=10.1063%2f1.4874943&amp;partnerID=40&amp;md5=fd2d42f8bdb91f2a94172ba8a97cd3ff" TargetMode="External"/><Relationship Id="rId599" Type="http://schemas.openxmlformats.org/officeDocument/2006/relationships/hyperlink" Target="https://www.scopus.com/inward/record.uri?eid=2-s2.0-78650636794&amp;doi=10.1109%2fIVESC.2010.5644174&amp;partnerID=40&amp;md5=7d8790f8238dfd4c521d2f14aeef656f" TargetMode="External"/><Relationship Id="rId119" Type="http://schemas.openxmlformats.org/officeDocument/2006/relationships/hyperlink" Target="https://www.scopus.com/inward/record.uri?eid=2-s2.0-85092193008&amp;doi=10.1007%2fs10948-020-05701-0&amp;partnerID=40&amp;md5=ca5f5d1b78c5f5e17e1df319f93f1d4a" TargetMode="External"/><Relationship Id="rId110" Type="http://schemas.openxmlformats.org/officeDocument/2006/relationships/hyperlink" Target="https://www.scopus.com/inward/record.uri?eid=2-s2.0-85102719404&amp;doi=10.1039%2fd0cp06447e&amp;partnerID=40&amp;md5=79f3008daf78f6a8bbc64e7c7ff5a349" TargetMode="External"/><Relationship Id="rId231" Type="http://schemas.openxmlformats.org/officeDocument/2006/relationships/hyperlink" Target="https://www.scopus.com/inward/record.uri?eid=2-s2.0-85082647878&amp;doi=10.18462%2fiir.icr.2019.1768&amp;partnerID=40&amp;md5=978cae5e8b7ea1e3442c87385c660e3c" TargetMode="External"/><Relationship Id="rId352" Type="http://schemas.openxmlformats.org/officeDocument/2006/relationships/hyperlink" Target="https://www.scopus.com/inward/record.uri?eid=2-s2.0-85017022523&amp;doi=10.4028%2fwww.scientific.net%2fMSF.891.468&amp;partnerID=40&amp;md5=cfe7da1a974273ceffdd887b6ddd3ecb" TargetMode="External"/><Relationship Id="rId473" Type="http://schemas.openxmlformats.org/officeDocument/2006/relationships/hyperlink" Target="https://www.scopus.com/inward/record.uri?eid=2-s2.0-84906571081&amp;doi=10.1063%2f1.4893721&amp;partnerID=40&amp;md5=4491c9170b3ec42803ca598c75d68b2d" TargetMode="External"/><Relationship Id="rId594" Type="http://schemas.openxmlformats.org/officeDocument/2006/relationships/hyperlink" Target="https://www.scopus.com/inward/record.uri?eid=2-s2.0-80053515213&amp;doi=10.1109%2fTMAG.2011.2160049&amp;partnerID=40&amp;md5=3de8fb5bc197ce14adb025a9239e444a" TargetMode="External"/><Relationship Id="rId230" Type="http://schemas.openxmlformats.org/officeDocument/2006/relationships/hyperlink" Target="https://www.scopus.com/inward/record.uri?eid=2-s2.0-85060893716&amp;doi=10.1103%2fPhysRevB.99.014438&amp;partnerID=40&amp;md5=5a7280d181f1909796b064fa84c35edc" TargetMode="External"/><Relationship Id="rId351" Type="http://schemas.openxmlformats.org/officeDocument/2006/relationships/hyperlink" Target="https://www.scopus.com/inward/record.uri?eid=2-s2.0-85017501511&amp;doi=10.1016%2fj.jallcom.2017.04.101&amp;partnerID=40&amp;md5=37b79ca09b52cc20edde6a8d4bf94423" TargetMode="External"/><Relationship Id="rId472" Type="http://schemas.openxmlformats.org/officeDocument/2006/relationships/hyperlink" Target="https://www.scopus.com/inward/record.uri?eid=2-s2.0-84907340550&amp;doi=10.1063%2f1.4894175&amp;partnerID=40&amp;md5=c8a5a39abd88bee4892af56ebfc335b4" TargetMode="External"/><Relationship Id="rId593" Type="http://schemas.openxmlformats.org/officeDocument/2006/relationships/hyperlink" Target="https://www.scopus.com/inward/record.uri?eid=2-s2.0-84863048260&amp;doi=10.4283%2fJMAG.2011.16.4.457&amp;partnerID=40&amp;md5=7b62336de3ccaed355edf3bb24fd7d8c" TargetMode="External"/><Relationship Id="rId350" Type="http://schemas.openxmlformats.org/officeDocument/2006/relationships/hyperlink" Target="https://www.scopus.com/inward/record.uri?eid=2-s2.0-85019013056&amp;doi=10.1016%2fj.ceramint.2017.05.027&amp;partnerID=40&amp;md5=f8272e8a2834f3a48d550918a51c1f03" TargetMode="External"/><Relationship Id="rId471" Type="http://schemas.openxmlformats.org/officeDocument/2006/relationships/hyperlink" Target="https://www.scopus.com/inward/record.uri?eid=2-s2.0-84904052194&amp;doi=10.1016%2fj.physb.2014.04.020&amp;partnerID=40&amp;md5=09be25b3582645670884659bfc820ac5" TargetMode="External"/><Relationship Id="rId592" Type="http://schemas.openxmlformats.org/officeDocument/2006/relationships/hyperlink" Target="https://www.scopus.com/inward/record.uri?eid=2-s2.0-80054057029&amp;doi=10.1016%2fj.jallcom.2011.08.104&amp;partnerID=40&amp;md5=e8db050d33348bfee2b1f7e75276fad5" TargetMode="External"/><Relationship Id="rId470" Type="http://schemas.openxmlformats.org/officeDocument/2006/relationships/hyperlink" Target="https://www.scopus.com/inward/record.uri?eid=2-s2.0-85043648913&amp;doi=10.1063%2f1.4895117&amp;partnerID=40&amp;md5=c71073515f1eea9c31639aef1b116c95" TargetMode="External"/><Relationship Id="rId591" Type="http://schemas.openxmlformats.org/officeDocument/2006/relationships/hyperlink" Target="https://www.scopus.com/inward/record.uri?eid=2-s2.0-79551493863&amp;doi=10.1016%2fj.jallcom.2010.12.169&amp;partnerID=40&amp;md5=b7a667b047b7c29f8673f4048914fa32" TargetMode="External"/><Relationship Id="rId114" Type="http://schemas.openxmlformats.org/officeDocument/2006/relationships/hyperlink" Target="https://www.scopus.com/inward/record.uri?eid=2-s2.0-85095822511&amp;doi=10.1016%2fj.ceramint.2020.10.251&amp;partnerID=40&amp;md5=ce4f3a393efbcfe658e2548a124b4bf1" TargetMode="External"/><Relationship Id="rId235" Type="http://schemas.openxmlformats.org/officeDocument/2006/relationships/hyperlink" Target="https://www.scopus.com/inward/record.uri?eid=2-s2.0-85062062482&amp;doi=10.1039%2fc8ra09802f&amp;partnerID=40&amp;md5=c0cc2c3dd2de1809cc385617ba36b083" TargetMode="External"/><Relationship Id="rId356" Type="http://schemas.openxmlformats.org/officeDocument/2006/relationships/hyperlink" Target="https://www.scopus.com/inward/record.uri?eid=2-s2.0-84994102607&amp;doi=10.1016%2fj.ceramint.2016.09.185&amp;partnerID=40&amp;md5=43627d4e3ce5ddb1708be674e8c096fe" TargetMode="External"/><Relationship Id="rId477" Type="http://schemas.openxmlformats.org/officeDocument/2006/relationships/hyperlink" Target="https://www.scopus.com/inward/record.uri?eid=2-s2.0-84896299527&amp;doi=10.1016%2fj.physb.2014.02.001&amp;partnerID=40&amp;md5=5835a15ab26b9f35ee0b91351b4bf727" TargetMode="External"/><Relationship Id="rId598" Type="http://schemas.openxmlformats.org/officeDocument/2006/relationships/hyperlink" Target="https://www.scopus.com/inward/record.uri?eid=2-s2.0-79951841737&amp;doi=10.1016%2fj.apt.2010.03.012&amp;partnerID=40&amp;md5=1c5bcfaf4cce5e20a6f352f0d9f5fe24" TargetMode="External"/><Relationship Id="rId113" Type="http://schemas.openxmlformats.org/officeDocument/2006/relationships/hyperlink" Target="https://www.scopus.com/inward/record.uri?eid=2-s2.0-85098686684&amp;doi=10.1007%2fs11664-020-08628-3&amp;partnerID=40&amp;md5=11203d7d5e419488e39c891923de3dde" TargetMode="External"/><Relationship Id="rId234" Type="http://schemas.openxmlformats.org/officeDocument/2006/relationships/hyperlink" Target="https://www.scopus.com/inward/record.uri?eid=2-s2.0-85065886882&amp;doi=10.1039%2fc9ra00984a&amp;partnerID=40&amp;md5=f29223820ce4b2ae10a48ec6f022d68e" TargetMode="External"/><Relationship Id="rId355" Type="http://schemas.openxmlformats.org/officeDocument/2006/relationships/hyperlink" Target="https://www.scopus.com/inward/record.uri?eid=2-s2.0-84995772997&amp;doi=10.1016%2fj.jallcom.2016.09.097&amp;partnerID=40&amp;md5=35cf6f2a54c14cb10447b36f12d7312b" TargetMode="External"/><Relationship Id="rId476" Type="http://schemas.openxmlformats.org/officeDocument/2006/relationships/hyperlink" Target="https://www.scopus.com/inward/record.uri?eid=2-s2.0-84957572108&amp;doi=10.1109%2fTMAG.2014.2301842&amp;partnerID=40&amp;md5=362a59959a9b6342accbb59063e7b246" TargetMode="External"/><Relationship Id="rId597" Type="http://schemas.openxmlformats.org/officeDocument/2006/relationships/hyperlink" Target="https://www.scopus.com/inward/record.uri?eid=2-s2.0-80051698809&amp;doi=10.1088%2f1742-6596%2f303%2f1%2f012070&amp;partnerID=40&amp;md5=6658a408d82c62eaeb556f9ebeb2cedb" TargetMode="External"/><Relationship Id="rId112" Type="http://schemas.openxmlformats.org/officeDocument/2006/relationships/hyperlink" Target="https://www.scopus.com/inward/record.uri?eid=2-s2.0-85099806777&amp;doi=10.1016%2fj.mtcomm.2021.102071&amp;partnerID=40&amp;md5=41077a245b77c4e241e121e28c06c366" TargetMode="External"/><Relationship Id="rId233" Type="http://schemas.openxmlformats.org/officeDocument/2006/relationships/hyperlink" Target="https://www.scopus.com/inward/record.uri?eid=2-s2.0-85067218213&amp;doi=10.1088%2f1361-648X%2fab151a&amp;partnerID=40&amp;md5=3c6dc719d0401809c59820067cfd0470" TargetMode="External"/><Relationship Id="rId354" Type="http://schemas.openxmlformats.org/officeDocument/2006/relationships/hyperlink" Target="https://www.scopus.com/inward/record.uri?eid=2-s2.0-85007008849&amp;doi=10.1016%2fj.jallcom.2016.11.166&amp;partnerID=40&amp;md5=1090e2bbd37204d117e57b2fabe053f9" TargetMode="External"/><Relationship Id="rId475" Type="http://schemas.openxmlformats.org/officeDocument/2006/relationships/hyperlink" Target="https://www.scopus.com/inward/record.uri?eid=2-s2.0-84896532420&amp;doi=10.1016%2fj.jallcom.2014.02.096&amp;partnerID=40&amp;md5=892db57457f2fccf0333b35a5a0e4748" TargetMode="External"/><Relationship Id="rId596" Type="http://schemas.openxmlformats.org/officeDocument/2006/relationships/hyperlink" Target="https://www.scopus.com/inward/record.uri?eid=2-s2.0-80052182472&amp;doi=10.1007%2fs10948-010-0936-0&amp;partnerID=40&amp;md5=dbb4f96f7bef6f71143c5a352b0400cd" TargetMode="External"/><Relationship Id="rId111" Type="http://schemas.openxmlformats.org/officeDocument/2006/relationships/hyperlink" Target="https://www.scopus.com/inward/record.uri?eid=2-s2.0-85102583593&amp;doi=10.1088%2f2631-6331%2fabe457&amp;partnerID=40&amp;md5=11d2e830e2c8ccb852b76790698ff330" TargetMode="External"/><Relationship Id="rId232" Type="http://schemas.openxmlformats.org/officeDocument/2006/relationships/hyperlink" Target="https://www.scopus.com/inward/record.uri?eid=2-s2.0-85071001688&amp;doi=10.1016%2fj.matpr.2019.06.421&amp;partnerID=40&amp;md5=38db0ce5a77df91aca5f6782ea2b094c" TargetMode="External"/><Relationship Id="rId353" Type="http://schemas.openxmlformats.org/officeDocument/2006/relationships/hyperlink" Target="https://www.scopus.com/inward/record.uri?eid=2-s2.0-85012106651&amp;doi=10.1016%2fj.jallcom.2017.02.030&amp;partnerID=40&amp;md5=75c4850433dd7bc95be455dd1efbcd4a" TargetMode="External"/><Relationship Id="rId474" Type="http://schemas.openxmlformats.org/officeDocument/2006/relationships/hyperlink" Target="https://www.scopus.com/inward/record.uri?eid=2-s2.0-84940249428&amp;doi=10.1103%2fPhysRevB.90.064407&amp;partnerID=40&amp;md5=31bda6fc80635d5f0d36a19975477383" TargetMode="External"/><Relationship Id="rId595" Type="http://schemas.openxmlformats.org/officeDocument/2006/relationships/hyperlink" Target="https://www.scopus.com/inward/record.uri?eid=2-s2.0-80053501271&amp;doi=10.1109%2fTMAG.2011.2155040&amp;partnerID=40&amp;md5=a138de5d8f64e5af5b015242b12804a1" TargetMode="External"/><Relationship Id="rId305" Type="http://schemas.openxmlformats.org/officeDocument/2006/relationships/hyperlink" Target="https://www.scopus.com/inward/record.uri?eid=2-s2.0-85033557523&amp;doi=10.1098%2frsos.170920&amp;partnerID=40&amp;md5=c91c58d8d14129915717e91d451381bd" TargetMode="External"/><Relationship Id="rId426" Type="http://schemas.openxmlformats.org/officeDocument/2006/relationships/hyperlink" Target="https://www.scopus.com/inward/record.uri?eid=2-s2.0-84927723144&amp;doi=10.1016%2fj.jallcom.2015.03.126&amp;partnerID=40&amp;md5=11fdd57289a83e70d5cafa24eab2824f" TargetMode="External"/><Relationship Id="rId547" Type="http://schemas.openxmlformats.org/officeDocument/2006/relationships/hyperlink" Target="https://www.scopus.com/inward/record.uri?eid=2-s2.0-84864764394&amp;doi=10.1016%2fj.jmmm.2012.06.004&amp;partnerID=40&amp;md5=e39b95ee2c8ae58d094193db0bc3e843" TargetMode="External"/><Relationship Id="rId668" Type="http://schemas.openxmlformats.org/officeDocument/2006/relationships/hyperlink" Target="https://www.scopus.com/inward/record.uri?eid=2-s2.0-33947675301&amp;doi=10.1088%2f0022-3727%2f40%2f1%2f002&amp;partnerID=40&amp;md5=bd450cf3d05eb18c78a261effcde0bee" TargetMode="External"/><Relationship Id="rId304" Type="http://schemas.openxmlformats.org/officeDocument/2006/relationships/hyperlink" Target="https://www.scopus.com/inward/record.uri?eid=2-s2.0-85026428831&amp;doi=10.1016%2fj.jmmm.2017.07.064&amp;partnerID=40&amp;md5=ee65f207d441db5abccf803691088db2" TargetMode="External"/><Relationship Id="rId425" Type="http://schemas.openxmlformats.org/officeDocument/2006/relationships/hyperlink" Target="https://www.scopus.com/inward/record.uri?eid=2-s2.0-84940212816&amp;doi=10.1016%2fj.physb.2015.08.022&amp;partnerID=40&amp;md5=be246a08ba57d618f1aeb3351c6204d4" TargetMode="External"/><Relationship Id="rId546" Type="http://schemas.openxmlformats.org/officeDocument/2006/relationships/hyperlink" Target="https://www.scopus.com/inward/record.uri?eid=2-s2.0-84866733051&amp;doi=10.1016%2fj.materresbull.2012.08.005&amp;partnerID=40&amp;md5=3b5aaf5d75cba6d5e4ec79dc014afd76" TargetMode="External"/><Relationship Id="rId667" Type="http://schemas.openxmlformats.org/officeDocument/2006/relationships/hyperlink" Target="https://www.scopus.com/inward/record.uri?eid=2-s2.0-33847615228&amp;doi=10.1016%2fj.jmmm.2006.10.1061&amp;partnerID=40&amp;md5=5f2df6ef7122be837700e280ca58b1c1" TargetMode="External"/><Relationship Id="rId303" Type="http://schemas.openxmlformats.org/officeDocument/2006/relationships/hyperlink" Target="https://www.scopus.com/inward/record.uri?eid=2-s2.0-85026881099&amp;doi=10.1016%2fj.jpcs.2017.07.022&amp;partnerID=40&amp;md5=edd263e3c5a0e21e871716091e95ae15" TargetMode="External"/><Relationship Id="rId424" Type="http://schemas.openxmlformats.org/officeDocument/2006/relationships/hyperlink" Target="https://www.scopus.com/inward/record.uri?eid=2-s2.0-84940643639&amp;doi=10.1140%2fepjp%2fi2015-15179-0&amp;partnerID=40&amp;md5=7e01eb2f0cb217e19109dff85aaff817" TargetMode="External"/><Relationship Id="rId545" Type="http://schemas.openxmlformats.org/officeDocument/2006/relationships/hyperlink" Target="https://www.scopus.com/inward/record.uri?eid=2-s2.0-84870249763&amp;doi=10.1007%2fs10948-011-1252-z&amp;partnerID=40&amp;md5=f8aa68ed5c0ae626d405c35378c8e597" TargetMode="External"/><Relationship Id="rId666" Type="http://schemas.openxmlformats.org/officeDocument/2006/relationships/hyperlink" Target="https://www.scopus.com/inward/record.uri?eid=2-s2.0-33847635562&amp;doi=10.1016%2fj.jmmm.2006.10.964&amp;partnerID=40&amp;md5=edb6ae11494ba7a12423916bed034ec3" TargetMode="External"/><Relationship Id="rId302" Type="http://schemas.openxmlformats.org/officeDocument/2006/relationships/hyperlink" Target="https://www.scopus.com/inward/record.uri?eid=2-s2.0-85028320676&amp;doi=10.1016%2fj.ceramint.2017.08.150&amp;partnerID=40&amp;md5=c2f4779799cd68cdc6609f6dd8733e65" TargetMode="External"/><Relationship Id="rId423" Type="http://schemas.openxmlformats.org/officeDocument/2006/relationships/hyperlink" Target="https://www.scopus.com/inward/record.uri?eid=2-s2.0-84938747546&amp;doi=10.1007%2fs10948-015-3103-9&amp;partnerID=40&amp;md5=f0df3ec59718602978c4ce991e953729" TargetMode="External"/><Relationship Id="rId544" Type="http://schemas.openxmlformats.org/officeDocument/2006/relationships/hyperlink" Target="https://www.scopus.com/inward/record.uri?eid=2-s2.0-84871223770&amp;doi=10.1063%2f1.4768175&amp;partnerID=40&amp;md5=c27f30a3340fca30aac9daf221ddf20c" TargetMode="External"/><Relationship Id="rId665" Type="http://schemas.openxmlformats.org/officeDocument/2006/relationships/hyperlink" Target="https://www.scopus.com/inward/record.uri?eid=2-s2.0-34248531898&amp;doi=10.1166%2fsl.2007.036&amp;partnerID=40&amp;md5=80e30065915cec3ac14670f348df1f61" TargetMode="External"/><Relationship Id="rId309" Type="http://schemas.openxmlformats.org/officeDocument/2006/relationships/hyperlink" Target="https://www.scopus.com/inward/record.uri?eid=2-s2.0-85024916510&amp;doi=10.1016%2fj.materresbull.2017.07.006&amp;partnerID=40&amp;md5=b205375585acfe38355d7f8ea50ea112" TargetMode="External"/><Relationship Id="rId308" Type="http://schemas.openxmlformats.org/officeDocument/2006/relationships/hyperlink" Target="https://www.scopus.com/inward/record.uri?eid=2-s2.0-85027987163&amp;doi=10.1016%2fj.physb.2017.08.022&amp;partnerID=40&amp;md5=bd463aa45590d9d0bb6d321f06be828e" TargetMode="External"/><Relationship Id="rId429" Type="http://schemas.openxmlformats.org/officeDocument/2006/relationships/hyperlink" Target="https://www.scopus.com/inward/record.uri?eid=2-s2.0-84938375866&amp;doi=10.1016%2fj.jmmm.2015.07.050&amp;partnerID=40&amp;md5=f53411265a67110f12712107a1e0665f" TargetMode="External"/><Relationship Id="rId307" Type="http://schemas.openxmlformats.org/officeDocument/2006/relationships/hyperlink" Target="https://www.scopus.com/inward/record.uri?eid=2-s2.0-85021194170&amp;doi=10.1016%2fj.jmmm.2017.06.091&amp;partnerID=40&amp;md5=1d34aa250a312b5103b02c4d4bcc1708" TargetMode="External"/><Relationship Id="rId428" Type="http://schemas.openxmlformats.org/officeDocument/2006/relationships/hyperlink" Target="https://www.scopus.com/inward/record.uri?eid=2-s2.0-84956955082&amp;doi=10.1007%2fs10948-015-3032-7&amp;partnerID=40&amp;md5=cc9d9a12bc0b736ae11bb0498724cebe" TargetMode="External"/><Relationship Id="rId549" Type="http://schemas.openxmlformats.org/officeDocument/2006/relationships/hyperlink" Target="https://www.scopus.com/inward/record.uri?eid=2-s2.0-84864398898&amp;doi=10.1016%2fj.jallcom.2012.06.043&amp;partnerID=40&amp;md5=420d588fab07591c195278ab1dc6e9de" TargetMode="External"/><Relationship Id="rId306" Type="http://schemas.openxmlformats.org/officeDocument/2006/relationships/hyperlink" Target="https://www.scopus.com/inward/record.uri?eid=2-s2.0-85024473814&amp;doi=10.1007%2fs10854-017-7533-y&amp;partnerID=40&amp;md5=4379171eb71c377e8ade8a0eab1d8f87" TargetMode="External"/><Relationship Id="rId427" Type="http://schemas.openxmlformats.org/officeDocument/2006/relationships/hyperlink" Target="https://www.scopus.com/inward/record.uri?eid=2-s2.0-84938892995&amp;doi=10.1016%2fj.jallcom.2015.07.034&amp;partnerID=40&amp;md5=5c74cb6d5e7b497805432076a1f9e543" TargetMode="External"/><Relationship Id="rId548" Type="http://schemas.openxmlformats.org/officeDocument/2006/relationships/hyperlink" Target="https://www.scopus.com/inward/record.uri?eid=2-s2.0-84867808060&amp;doi=10.1109%2fTMAG.2012.2208183&amp;partnerID=40&amp;md5=16931d5310daf1b60f2ac6b3bbd96da9" TargetMode="External"/><Relationship Id="rId669" Type="http://schemas.openxmlformats.org/officeDocument/2006/relationships/hyperlink" Target="https://www.scopus.com/inward/record.uri?eid=2-s2.0-34250324594&amp;doi=10.1016%2fj.jmmm.2007.03.021&amp;partnerID=40&amp;md5=ecca6f9f7c4e9244d9994e3d3ca5028c" TargetMode="External"/><Relationship Id="rId660" Type="http://schemas.openxmlformats.org/officeDocument/2006/relationships/hyperlink" Target="https://www.scopus.com/inward/record.uri?eid=2-s2.0-34249658375&amp;doi=10.1016%2fj.jallcom.2006.09.051&amp;partnerID=40&amp;md5=2aeda0670cf3409a131e7e6045fd1b08" TargetMode="External"/><Relationship Id="rId301" Type="http://schemas.openxmlformats.org/officeDocument/2006/relationships/hyperlink" Target="https://www.scopus.com/inward/record.uri?eid=2-s2.0-85028365477&amp;doi=10.1016%2fj.ceramint.2017.08.158&amp;partnerID=40&amp;md5=63683566322658f6d61431acf6562c3b" TargetMode="External"/><Relationship Id="rId422" Type="http://schemas.openxmlformats.org/officeDocument/2006/relationships/hyperlink" Target="https://www.scopus.com/inward/record.uri?eid=2-s2.0-84939147430&amp;doi=10.1088%2f0022-3727%2f48%2f35%2f355001&amp;partnerID=40&amp;md5=60d0c1b8a4c02232420ea7005d67eb25" TargetMode="External"/><Relationship Id="rId543" Type="http://schemas.openxmlformats.org/officeDocument/2006/relationships/hyperlink" Target="https://www.scopus.com/inward/record.uri?eid=2-s2.0-84876791433&amp;doi=10.1063%2f1.4710458&amp;partnerID=40&amp;md5=0bf4471a6e63f5374459d51b24ac3f07" TargetMode="External"/><Relationship Id="rId664" Type="http://schemas.openxmlformats.org/officeDocument/2006/relationships/hyperlink" Target="https://www.scopus.com/inward/record.uri?eid=2-s2.0-33947414501&amp;doi=10.1063%2f1.2561344&amp;partnerID=40&amp;md5=3f6851d2ac0faacb12c99aec4f7c56d9" TargetMode="External"/><Relationship Id="rId300" Type="http://schemas.openxmlformats.org/officeDocument/2006/relationships/hyperlink" Target="https://www.scopus.com/inward/record.uri?eid=2-s2.0-85030669074&amp;doi=10.1016%2fj.matchemphys.2017.09.009&amp;partnerID=40&amp;md5=cdcb5f1515a4c6c656fc20e23fb72631" TargetMode="External"/><Relationship Id="rId421" Type="http://schemas.openxmlformats.org/officeDocument/2006/relationships/hyperlink" Target="https://www.scopus.com/inward/record.uri?eid=2-s2.0-84941315962&amp;doi=10.1007%2fs10948-015-3138-y&amp;partnerID=40&amp;md5=bc797cd03a782979e765258129afe9d8" TargetMode="External"/><Relationship Id="rId542" Type="http://schemas.openxmlformats.org/officeDocument/2006/relationships/hyperlink" Target="https://www.scopus.com/inward/record.uri?eid=2-s2.0-84876806758&amp;doi=10.1063%2f1.4710465&amp;partnerID=40&amp;md5=463c37b2523a26e56e93f500c0033736" TargetMode="External"/><Relationship Id="rId663" Type="http://schemas.openxmlformats.org/officeDocument/2006/relationships/hyperlink" Target="https://www.scopus.com/inward/record.uri?eid=2-s2.0-33847150151&amp;doi=10.1016%2fj.physb.2006.10.026&amp;partnerID=40&amp;md5=fafa7c11326202a7ee780588a53d0e5c" TargetMode="External"/><Relationship Id="rId420" Type="http://schemas.openxmlformats.org/officeDocument/2006/relationships/hyperlink" Target="https://www.scopus.com/inward/record.uri?eid=2-s2.0-84943327661&amp;doi=10.1007%2fs10948-015-3157-8&amp;partnerID=40&amp;md5=69ae9d6e481a3ed0b6064ed6c621972f" TargetMode="External"/><Relationship Id="rId541" Type="http://schemas.openxmlformats.org/officeDocument/2006/relationships/hyperlink" Target="https://www.scopus.com/inward/record.uri?eid=2-s2.0-84870685477&amp;partnerID=40&amp;md5=565791932c40dbe289626d1e4e7f7f97" TargetMode="External"/><Relationship Id="rId662" Type="http://schemas.openxmlformats.org/officeDocument/2006/relationships/hyperlink" Target="https://www.scopus.com/inward/record.uri?eid=2-s2.0-33947697240&amp;doi=10.1088%2f0953-8984%2f19%2f14%2f145211&amp;partnerID=40&amp;md5=a8f338854b105a74b4d5170140142ea4" TargetMode="External"/><Relationship Id="rId540" Type="http://schemas.openxmlformats.org/officeDocument/2006/relationships/hyperlink" Target="https://www.scopus.com/inward/record.uri?eid=2-s2.0-84867008592&amp;doi=10.1016%2fj.jssc.2012.09.005&amp;partnerID=40&amp;md5=f2c2c65fecd91d9e7ecb5d7e271d451a" TargetMode="External"/><Relationship Id="rId661" Type="http://schemas.openxmlformats.org/officeDocument/2006/relationships/hyperlink" Target="https://www.scopus.com/inward/record.uri?eid=2-s2.0-33847344799&amp;doi=10.1016%2fj.jallcom.2006.06.007&amp;partnerID=40&amp;md5=8dbd7c87c5a1edbaeaf14413d842c933" TargetMode="External"/><Relationship Id="rId415" Type="http://schemas.openxmlformats.org/officeDocument/2006/relationships/hyperlink" Target="https://www.scopus.com/inward/record.uri?eid=2-s2.0-84960511139&amp;doi=10.1039%2fc5dt04490a&amp;partnerID=40&amp;md5=572331e1c760c9fda644fa9ddd963966" TargetMode="External"/><Relationship Id="rId536" Type="http://schemas.openxmlformats.org/officeDocument/2006/relationships/hyperlink" Target="https://www.scopus.com/inward/record.uri?eid=2-s2.0-84872710804&amp;doi=10.1063%2f1.4774107&amp;partnerID=40&amp;md5=ec00eecda87625b72252fad0f7a4c0be" TargetMode="External"/><Relationship Id="rId657" Type="http://schemas.openxmlformats.org/officeDocument/2006/relationships/hyperlink" Target="https://www.scopus.com/inward/record.uri?eid=2-s2.0-36549028794&amp;doi=10.2320%2fjinstmet.71.876&amp;partnerID=40&amp;md5=b82b28bc1b52f77d3c7ff134bb5f7921" TargetMode="External"/><Relationship Id="rId414" Type="http://schemas.openxmlformats.org/officeDocument/2006/relationships/hyperlink" Target="https://www.scopus.com/inward/record.uri?eid=2-s2.0-84968867533&amp;doi=10.4028%2fwww.scientific.net%2fKEM.697.93&amp;partnerID=40&amp;md5=7e45807753d21f453e3bfe3877b23054" TargetMode="External"/><Relationship Id="rId535" Type="http://schemas.openxmlformats.org/officeDocument/2006/relationships/hyperlink" Target="https://www.scopus.com/inward/record.uri?eid=2-s2.0-84869158380&amp;doi=10.1016%2fj.jmmm.2012.09.029&amp;partnerID=40&amp;md5=b62fb375bfba80db665722e5a64b11a6" TargetMode="External"/><Relationship Id="rId656" Type="http://schemas.openxmlformats.org/officeDocument/2006/relationships/hyperlink" Target="https://www.scopus.com/inward/record.uri?eid=2-s2.0-38649130192&amp;partnerID=40&amp;md5=11cc4ffeb57d08568658078ef6438506" TargetMode="External"/><Relationship Id="rId413" Type="http://schemas.openxmlformats.org/officeDocument/2006/relationships/hyperlink" Target="https://www.scopus.com/inward/record.uri?eid=2-s2.0-84969533908&amp;doi=10.14716%2fijtech.v7i3.2946&amp;partnerID=40&amp;md5=7c9fcfab409554d2a2058dc42870ad75" TargetMode="External"/><Relationship Id="rId534" Type="http://schemas.openxmlformats.org/officeDocument/2006/relationships/hyperlink" Target="https://www.scopus.com/inward/record.uri?eid=2-s2.0-84872309935&amp;doi=10.1016%2fj.physb.2012.10.022&amp;partnerID=40&amp;md5=5d4847e849f8a36f091a812f7d46f68f" TargetMode="External"/><Relationship Id="rId655" Type="http://schemas.openxmlformats.org/officeDocument/2006/relationships/hyperlink" Target="https://www.scopus.com/inward/record.uri?eid=2-s2.0-44649100732&amp;doi=10.3938%2fjkps.52.1431&amp;partnerID=40&amp;md5=dfcc9cc32cc61bec2cc64788636343d4" TargetMode="External"/><Relationship Id="rId412" Type="http://schemas.openxmlformats.org/officeDocument/2006/relationships/hyperlink" Target="https://www.scopus.com/inward/record.uri?eid=2-s2.0-84969580115&amp;doi=10.14716%2fijtech.v7i3.2959&amp;partnerID=40&amp;md5=9811689f177e7e302134f661532dcd8e" TargetMode="External"/><Relationship Id="rId533" Type="http://schemas.openxmlformats.org/officeDocument/2006/relationships/hyperlink" Target="https://www.scopus.com/inward/record.uri?eid=2-s2.0-84874297719&amp;doi=10.1063%2f1.4790876&amp;partnerID=40&amp;md5=661f5ee54719b861f7f677be7b9ff4e3" TargetMode="External"/><Relationship Id="rId654" Type="http://schemas.openxmlformats.org/officeDocument/2006/relationships/hyperlink" Target="https://www.scopus.com/inward/record.uri?eid=2-s2.0-49049110497&amp;doi=10.1166%2fjnn.2008.013&amp;partnerID=40&amp;md5=5f3d0c1165ec8b2fbd0df330eddad3f9" TargetMode="External"/><Relationship Id="rId419" Type="http://schemas.openxmlformats.org/officeDocument/2006/relationships/hyperlink" Target="https://www.scopus.com/inward/record.uri?eid=2-s2.0-84941809596&amp;doi=10.1080%2f01411594.2015.1041949&amp;partnerID=40&amp;md5=fd80f95f432682ec4637493281def24e" TargetMode="External"/><Relationship Id="rId418" Type="http://schemas.openxmlformats.org/officeDocument/2006/relationships/hyperlink" Target="https://www.scopus.com/inward/record.uri?eid=2-s2.0-84938732850&amp;doi=10.1088%2f2053-1591%2f1%2f4%2f046105&amp;partnerID=40&amp;md5=5353bb7013bb8dfbe236bf3fa937357b" TargetMode="External"/><Relationship Id="rId539" Type="http://schemas.openxmlformats.org/officeDocument/2006/relationships/hyperlink" Target="https://www.scopus.com/inward/record.uri?eid=2-s2.0-84877791879&amp;doi=10.1016%2fj.jallcom.2013.04.122&amp;partnerID=40&amp;md5=898d97072ab7fc5cfe6006198df1c488" TargetMode="External"/><Relationship Id="rId417" Type="http://schemas.openxmlformats.org/officeDocument/2006/relationships/hyperlink" Target="https://www.scopus.com/inward/record.uri?eid=2-s2.0-84947038568&amp;doi=10.1016%2fj.ceramint.2015.09.027&amp;partnerID=40&amp;md5=6fd84894799d20822eae45919da636df" TargetMode="External"/><Relationship Id="rId538" Type="http://schemas.openxmlformats.org/officeDocument/2006/relationships/hyperlink" Target="https://www.scopus.com/inward/record.uri?eid=2-s2.0-84881159088&amp;doi=10.1016%2fj.jallcom.2013.07.104&amp;partnerID=40&amp;md5=fe4f169b915ebbc986271150317b5db2" TargetMode="External"/><Relationship Id="rId659" Type="http://schemas.openxmlformats.org/officeDocument/2006/relationships/hyperlink" Target="https://www.scopus.com/inward/record.uri?eid=2-s2.0-34249685985&amp;doi=10.1016%2fj.jallcom.2006.09.059&amp;partnerID=40&amp;md5=4d9e468768af9c62c5a2b34c07013ca2" TargetMode="External"/><Relationship Id="rId416" Type="http://schemas.openxmlformats.org/officeDocument/2006/relationships/hyperlink" Target="https://www.scopus.com/inward/record.uri?eid=2-s2.0-84951320265&amp;doi=10.1039%2fc5cp06137g&amp;partnerID=40&amp;md5=684db94cf3ff0a0364a98df5506b2173" TargetMode="External"/><Relationship Id="rId537" Type="http://schemas.openxmlformats.org/officeDocument/2006/relationships/hyperlink" Target="https://www.scopus.com/inward/record.uri?eid=2-s2.0-84885396851&amp;doi=10.1016%2fj.ssc.2013.06.009&amp;partnerID=40&amp;md5=37ffc016014197a607ac0aef240fd58e" TargetMode="External"/><Relationship Id="rId658" Type="http://schemas.openxmlformats.org/officeDocument/2006/relationships/hyperlink" Target="https://www.scopus.com/inward/record.uri?eid=2-s2.0-34250877524&amp;doi=10.1016%2fj.jallcom.2006.10.170&amp;partnerID=40&amp;md5=b4fec700410ee795536846c0d60887ff" TargetMode="External"/><Relationship Id="rId411" Type="http://schemas.openxmlformats.org/officeDocument/2006/relationships/hyperlink" Target="https://www.scopus.com/inward/record.uri?eid=2-s2.0-84973598823&amp;doi=10.1039%2fc6ra08226b&amp;partnerID=40&amp;md5=ae92844bbf2f89f2f43aca4eb06ddc5a" TargetMode="External"/><Relationship Id="rId532" Type="http://schemas.openxmlformats.org/officeDocument/2006/relationships/hyperlink" Target="https://www.scopus.com/inward/record.uri?eid=2-s2.0-84869866210&amp;doi=10.1016%2fj.jallcom.2012.10.087&amp;partnerID=40&amp;md5=ea9cbb33c10599cb7d6fbc16a101f268" TargetMode="External"/><Relationship Id="rId653" Type="http://schemas.openxmlformats.org/officeDocument/2006/relationships/hyperlink" Target="https://www.scopus.com/inward/record.uri?eid=2-s2.0-54249084472&amp;doi=10.1016%2fj.jmmm.2008.05.030&amp;partnerID=40&amp;md5=f5c1075648519d94894c787730a71d0a" TargetMode="External"/><Relationship Id="rId410" Type="http://schemas.openxmlformats.org/officeDocument/2006/relationships/hyperlink" Target="https://www.scopus.com/inward/record.uri?eid=2-s2.0-84975510431&amp;doi=10.1016%2fj.jallcom.2016.05.318&amp;partnerID=40&amp;md5=0be53db6c49ea3d7e36358b87f88b38e" TargetMode="External"/><Relationship Id="rId531" Type="http://schemas.openxmlformats.org/officeDocument/2006/relationships/hyperlink" Target="https://www.scopus.com/inward/record.uri?eid=2-s2.0-84869865266&amp;doi=10.1016%2fj.jallcom.2012.10.063&amp;partnerID=40&amp;md5=c896e18ec4608ba94c91cf20b2eb131a" TargetMode="External"/><Relationship Id="rId652" Type="http://schemas.openxmlformats.org/officeDocument/2006/relationships/hyperlink" Target="https://www.scopus.com/inward/record.uri?eid=2-s2.0-77952903005&amp;doi=10.1007%2f978-1-4020-8796-7_4&amp;partnerID=40&amp;md5=0657f610c19d917f1c6462347ed0f368" TargetMode="External"/><Relationship Id="rId530" Type="http://schemas.openxmlformats.org/officeDocument/2006/relationships/hyperlink" Target="https://www.scopus.com/inward/record.uri?eid=2-s2.0-84875692367&amp;doi=10.4283%2fJMAG.2013.18.1.034&amp;partnerID=40&amp;md5=181da16e829daeb5dfc58a8e9263cb87" TargetMode="External"/><Relationship Id="rId651" Type="http://schemas.openxmlformats.org/officeDocument/2006/relationships/hyperlink" Target="https://www.scopus.com/inward/record.uri?eid=2-s2.0-38349071643&amp;doi=10.1007%2fs10853-007-2194-5&amp;partnerID=40&amp;md5=c5a39845fb3ad8f0a1835cafeef2763e" TargetMode="External"/><Relationship Id="rId650" Type="http://schemas.openxmlformats.org/officeDocument/2006/relationships/hyperlink" Target="https://www.scopus.com/inward/record.uri?eid=2-s2.0-36849064192&amp;doi=10.1016%2fj.matchemphys.2007.08.002&amp;partnerID=40&amp;md5=37583462e3f5b0355a295c10fab01f29" TargetMode="External"/><Relationship Id="rId206" Type="http://schemas.openxmlformats.org/officeDocument/2006/relationships/hyperlink" Target="https://www.scopus.com/inward/record.uri?eid=2-s2.0-85066145159&amp;doi=10.1016%2fj.solidstatesciences.2019.05.001&amp;partnerID=40&amp;md5=a068a48fbbecc958d652982a8e428459" TargetMode="External"/><Relationship Id="rId327" Type="http://schemas.openxmlformats.org/officeDocument/2006/relationships/hyperlink" Target="https://www.scopus.com/inward/record.uri?eid=2-s2.0-85012061600&amp;doi=10.1016%2fj.physb.2017.02.006&amp;partnerID=40&amp;md5=da485c249f6e906c68855d7843ad21b0" TargetMode="External"/><Relationship Id="rId448" Type="http://schemas.openxmlformats.org/officeDocument/2006/relationships/hyperlink" Target="https://www.scopus.com/inward/record.uri?eid=2-s2.0-84908425936&amp;doi=10.1016%2fj.jmmm.2014.10.063&amp;partnerID=40&amp;md5=7bead19d658a95ad41abc660ea9b8f01" TargetMode="External"/><Relationship Id="rId569" Type="http://schemas.openxmlformats.org/officeDocument/2006/relationships/hyperlink" Target="https://www.scopus.com/inward/record.uri?eid=2-s2.0-80555131033&amp;doi=10.1016%2fj.jallcom.2011.09.027&amp;partnerID=40&amp;md5=787553c410b8eb827f07db0193de3c0f" TargetMode="External"/><Relationship Id="rId205" Type="http://schemas.openxmlformats.org/officeDocument/2006/relationships/hyperlink" Target="https://www.scopus.com/inward/record.uri?eid=2-s2.0-85068823051&amp;doi=10.1007%2fs10854-019-01813-z&amp;partnerID=40&amp;md5=3cbcfea7b9e52b5f5d7dd98f4f4fe759" TargetMode="External"/><Relationship Id="rId326" Type="http://schemas.openxmlformats.org/officeDocument/2006/relationships/hyperlink" Target="https://www.scopus.com/inward/record.uri?eid=2-s2.0-85009224902&amp;doi=10.1016%2fj.jpcs.2016.12.033&amp;partnerID=40&amp;md5=0c424804ce7790392a72c0d79e9ba3ac" TargetMode="External"/><Relationship Id="rId447" Type="http://schemas.openxmlformats.org/officeDocument/2006/relationships/hyperlink" Target="https://www.scopus.com/inward/record.uri?eid=2-s2.0-84928239308&amp;doi=10.2298%2fPAC1501011H&amp;partnerID=40&amp;md5=bf7cf460bd85dcc44f5aa354946e55a7" TargetMode="External"/><Relationship Id="rId568" Type="http://schemas.openxmlformats.org/officeDocument/2006/relationships/hyperlink" Target="https://www.scopus.com/inward/record.uri?eid=2-s2.0-84860349933&amp;doi=10.1007%2fs10948-011-1329-8&amp;partnerID=40&amp;md5=2e5562efa44ea0192d650ec05576ab1e" TargetMode="External"/><Relationship Id="rId689" Type="http://schemas.openxmlformats.org/officeDocument/2006/relationships/hyperlink" Target="https://www.scopus.com/inward/record.uri?eid=2-s2.0-23144464866&amp;partnerID=40&amp;md5=a6310f758a32ee4cb59832508ad37ee4" TargetMode="External"/><Relationship Id="rId204" Type="http://schemas.openxmlformats.org/officeDocument/2006/relationships/hyperlink" Target="https://www.scopus.com/inward/record.uri?eid=2-s2.0-85065761700&amp;doi=10.1016%2fj.jallcom.2019.05.011&amp;partnerID=40&amp;md5=bb518b0ab3475774e4a5c4e0161ed9a4" TargetMode="External"/><Relationship Id="rId325" Type="http://schemas.openxmlformats.org/officeDocument/2006/relationships/hyperlink" Target="https://www.scopus.com/inward/record.uri?eid=2-s2.0-85017574947&amp;doi=10.1007%2fs00339-016-0697-0&amp;partnerID=40&amp;md5=9ac7a8ee2f2b2476ca730b7ad200d13d" TargetMode="External"/><Relationship Id="rId446" Type="http://schemas.openxmlformats.org/officeDocument/2006/relationships/hyperlink" Target="https://www.scopus.com/inward/record.uri?eid=2-s2.0-84912569320&amp;doi=10.1016%2fj.jmmm.2014.10.163&amp;partnerID=40&amp;md5=1f97a3a360346ed4ea05234e9509de18" TargetMode="External"/><Relationship Id="rId567" Type="http://schemas.openxmlformats.org/officeDocument/2006/relationships/hyperlink" Target="https://www.scopus.com/inward/record.uri?eid=2-s2.0-84856610538&amp;doi=10.1016%2fj.matchemphys.2011.12.021&amp;partnerID=40&amp;md5=8c9fb27e926d67795efa84a70861cd8b" TargetMode="External"/><Relationship Id="rId688" Type="http://schemas.openxmlformats.org/officeDocument/2006/relationships/hyperlink" Target="https://www.scopus.com/inward/record.uri?eid=2-s2.0-18844401134&amp;doi=10.1016%2fj.jallcom.2004.12.008&amp;partnerID=40&amp;md5=b7641771d23777ca0a6a09c90df23fcb" TargetMode="External"/><Relationship Id="rId203" Type="http://schemas.openxmlformats.org/officeDocument/2006/relationships/hyperlink" Target="https://www.scopus.com/inward/record.uri?eid=2-s2.0-85073460305&amp;doi=10.3969%2fj.issn.1001-9731.2019.08.015&amp;partnerID=40&amp;md5=e6871b65fd96ba2d984e66501232737e" TargetMode="External"/><Relationship Id="rId324" Type="http://schemas.openxmlformats.org/officeDocument/2006/relationships/hyperlink" Target="https://www.scopus.com/inward/record.uri?eid=2-s2.0-85018278381&amp;doi=10.1007%2fs00339-017-0978-2&amp;partnerID=40&amp;md5=178ad2b755a9afb0bde9319b43dc85a6" TargetMode="External"/><Relationship Id="rId445" Type="http://schemas.openxmlformats.org/officeDocument/2006/relationships/hyperlink" Target="https://www.scopus.com/inward/record.uri?eid=2-s2.0-84925237665&amp;doi=10.1016%2fj.cplett.2015.03.004&amp;partnerID=40&amp;md5=0d6234cbea5bf878a65a42fb0b1e01e1" TargetMode="External"/><Relationship Id="rId566" Type="http://schemas.openxmlformats.org/officeDocument/2006/relationships/hyperlink" Target="https://www.scopus.com/inward/record.uri?eid=2-s2.0-84859540217&amp;doi=10.1063%2f1.3695338&amp;partnerID=40&amp;md5=5aee3a8c87a98d32e9deb349b1cac695" TargetMode="External"/><Relationship Id="rId687" Type="http://schemas.openxmlformats.org/officeDocument/2006/relationships/hyperlink" Target="https://www.scopus.com/inward/record.uri?eid=2-s2.0-18444372659&amp;doi=10.1016%2fj.matlet.2005.02.051&amp;partnerID=40&amp;md5=d9675a02e84bfeee929502e2d5755095" TargetMode="External"/><Relationship Id="rId209" Type="http://schemas.openxmlformats.org/officeDocument/2006/relationships/hyperlink" Target="https://www.scopus.com/inward/record.uri?eid=2-s2.0-85069888415&amp;doi=10.1088%2f1361-648X%2fab27f5&amp;partnerID=40&amp;md5=86ea23500588b41a8a5cafb2678ac3f8" TargetMode="External"/><Relationship Id="rId208" Type="http://schemas.openxmlformats.org/officeDocument/2006/relationships/hyperlink" Target="https://www.scopus.com/inward/record.uri?eid=2-s2.0-85064475768&amp;doi=10.1016%2fj.jallcom.2019.04.160&amp;partnerID=40&amp;md5=47a472339417ccff04158605804e9e06" TargetMode="External"/><Relationship Id="rId329" Type="http://schemas.openxmlformats.org/officeDocument/2006/relationships/hyperlink" Target="https://www.scopus.com/inward/record.uri?eid=2-s2.0-85003816127&amp;doi=10.1016%2fj.jmmm.2016.12.015&amp;partnerID=40&amp;md5=8783be8d327ca1c1167b02fe744c021e" TargetMode="External"/><Relationship Id="rId207" Type="http://schemas.openxmlformats.org/officeDocument/2006/relationships/hyperlink" Target="https://www.scopus.com/inward/record.uri?eid=2-s2.0-85065744320&amp;doi=10.1002%2fadmi.201900291&amp;partnerID=40&amp;md5=6f96d419ecb3eff5f779de1e1ee5fdc3" TargetMode="External"/><Relationship Id="rId328" Type="http://schemas.openxmlformats.org/officeDocument/2006/relationships/hyperlink" Target="https://www.scopus.com/inward/record.uri?eid=2-s2.0-85007140145&amp;doi=10.1016%2fj.jmmm.2016.12.021&amp;partnerID=40&amp;md5=2a220305eaca65a155eb91fb308d1293" TargetMode="External"/><Relationship Id="rId449" Type="http://schemas.openxmlformats.org/officeDocument/2006/relationships/hyperlink" Target="https://www.scopus.com/inward/record.uri?eid=2-s2.0-84938075681&amp;doi=10.1007%2fs10948-014-2813-8&amp;partnerID=40&amp;md5=9765f693a16e1f02181efe38cc2824f0" TargetMode="External"/><Relationship Id="rId440" Type="http://schemas.openxmlformats.org/officeDocument/2006/relationships/hyperlink" Target="https://www.scopus.com/inward/record.uri?eid=2-s2.0-84929709169&amp;doi=10.1016%2fj.physb.2015.04.037&amp;partnerID=40&amp;md5=38bdecad466dc0fb71dcc0d4902b8f6b" TargetMode="External"/><Relationship Id="rId561" Type="http://schemas.openxmlformats.org/officeDocument/2006/relationships/hyperlink" Target="https://www.scopus.com/inward/record.uri?eid=2-s2.0-84857446789&amp;doi=10.1016%2fj.cap.2011.11.010&amp;partnerID=40&amp;md5=bede6a0ddbefbf18d61f32eb761d9125" TargetMode="External"/><Relationship Id="rId682" Type="http://schemas.openxmlformats.org/officeDocument/2006/relationships/hyperlink" Target="https://www.scopus.com/inward/record.uri?eid=2-s2.0-33646368723&amp;partnerID=40&amp;md5=77d419ace3f42ebb9f148f1ebb0739e6" TargetMode="External"/><Relationship Id="rId560" Type="http://schemas.openxmlformats.org/officeDocument/2006/relationships/hyperlink" Target="https://www.scopus.com/inward/record.uri?eid=2-s2.0-84863615643&amp;doi=10.3938%2fjkps.60.1587&amp;partnerID=40&amp;md5=ccd867b92f05a0356582353678e8d5f5" TargetMode="External"/><Relationship Id="rId681" Type="http://schemas.openxmlformats.org/officeDocument/2006/relationships/hyperlink" Target="https://www.scopus.com/inward/record.uri?eid=2-s2.0-31144453928&amp;doi=10.1088%2f0953-8984%2f18%2f5%2f020&amp;partnerID=40&amp;md5=213195c12155456c7f273d3401c732a3" TargetMode="External"/><Relationship Id="rId680" Type="http://schemas.openxmlformats.org/officeDocument/2006/relationships/hyperlink" Target="https://www.scopus.com/inward/record.uri?eid=2-s2.0-33645995398&amp;doi=10.1016%2fj.ssc.2006.03.001&amp;partnerID=40&amp;md5=3a132e2063e51b64d24d35857869b92c" TargetMode="External"/><Relationship Id="rId202" Type="http://schemas.openxmlformats.org/officeDocument/2006/relationships/hyperlink" Target="https://www.scopus.com/inward/record.uri?eid=2-s2.0-85066080989&amp;doi=10.1016%2fj.ceramint.2019.05.134&amp;partnerID=40&amp;md5=0deb605e14ea263cdf0785a61a0e62e3" TargetMode="External"/><Relationship Id="rId323" Type="http://schemas.openxmlformats.org/officeDocument/2006/relationships/hyperlink" Target="https://www.scopus.com/inward/record.uri?eid=2-s2.0-85020173224&amp;doi=10.1088%2f2053-1591%2faa6c41&amp;partnerID=40&amp;md5=d99278700109826594d4bdec6edb5bd4" TargetMode="External"/><Relationship Id="rId444" Type="http://schemas.openxmlformats.org/officeDocument/2006/relationships/hyperlink" Target="https://www.scopus.com/inward/record.uri?eid=2-s2.0-84953212451&amp;doi=10.1088%2f2053-1591%2f2%2f4%2f046103&amp;partnerID=40&amp;md5=0611dd2a753cd440f8f46811af0aac7f" TargetMode="External"/><Relationship Id="rId565" Type="http://schemas.openxmlformats.org/officeDocument/2006/relationships/hyperlink" Target="https://www.scopus.com/inward/record.uri?eid=2-s2.0-84855462844&amp;doi=10.1016%2fj.jmmm.2011.11.037&amp;partnerID=40&amp;md5=8a5e6f0d0ab201b8f34a4f4810847833" TargetMode="External"/><Relationship Id="rId686" Type="http://schemas.openxmlformats.org/officeDocument/2006/relationships/hyperlink" Target="https://www.scopus.com/inward/record.uri?eid=2-s2.0-28444453317&amp;partnerID=40&amp;md5=a85dba0fd16ec7c09e5e1b474d5270fa" TargetMode="External"/><Relationship Id="rId201" Type="http://schemas.openxmlformats.org/officeDocument/2006/relationships/hyperlink" Target="https://www.scopus.com/inward/record.uri?eid=2-s2.0-85070744714&amp;doi=10.1007%2fs00339-019-2909-x&amp;partnerID=40&amp;md5=07a7a1196556bd8e17df09d85484de21" TargetMode="External"/><Relationship Id="rId322" Type="http://schemas.openxmlformats.org/officeDocument/2006/relationships/hyperlink" Target="https://www.scopus.com/inward/record.uri?eid=2-s2.0-85020081243&amp;doi=10.1016%2fj.cocom.2017.05.002&amp;partnerID=40&amp;md5=7b41deeef910aa53dc199ae42ec0ee28" TargetMode="External"/><Relationship Id="rId443" Type="http://schemas.openxmlformats.org/officeDocument/2006/relationships/hyperlink" Target="https://www.scopus.com/inward/record.uri?eid=2-s2.0-84925703359&amp;doi=10.1016%2fj.chemphys.2015.03.003&amp;partnerID=40&amp;md5=fcbed4a8f017996451d2f7803ec72c78" TargetMode="External"/><Relationship Id="rId564" Type="http://schemas.openxmlformats.org/officeDocument/2006/relationships/hyperlink" Target="https://www.scopus.com/inward/record.uri?eid=2-s2.0-84857544239&amp;doi=10.1007%2fs10853-011-6146-8&amp;partnerID=40&amp;md5=99a5699a4757867cc5a50b5aac293e5b" TargetMode="External"/><Relationship Id="rId685" Type="http://schemas.openxmlformats.org/officeDocument/2006/relationships/hyperlink" Target="https://www.scopus.com/inward/record.uri?eid=2-s2.0-29444436202&amp;doi=10.1016%2fj.solidstatesciences.2005.10.015&amp;partnerID=40&amp;md5=a0091b00b88cb9d4e3aa1271727840e1" TargetMode="External"/><Relationship Id="rId200" Type="http://schemas.openxmlformats.org/officeDocument/2006/relationships/hyperlink" Target="https://www.scopus.com/inward/record.uri?eid=2-s2.0-85069658270&amp;doi=10.1016%2fj.physleta.2019.125843&amp;partnerID=40&amp;md5=e2c9b341a5749a166cd8040012c4d07b" TargetMode="External"/><Relationship Id="rId321" Type="http://schemas.openxmlformats.org/officeDocument/2006/relationships/hyperlink" Target="https://www.scopus.com/inward/record.uri?eid=2-s2.0-85013906830&amp;doi=10.1016%2fj.jmmm.2017.01.100&amp;partnerID=40&amp;md5=9e1358999e9d7f934a0c157035c265e7" TargetMode="External"/><Relationship Id="rId442" Type="http://schemas.openxmlformats.org/officeDocument/2006/relationships/hyperlink" Target="https://www.scopus.com/inward/record.uri?eid=2-s2.0-84929379303&amp;doi=10.1088%2f1674-1056%2f24%2f5%2f050701&amp;partnerID=40&amp;md5=a13503f52ebbe94b3b309874036f9ad9" TargetMode="External"/><Relationship Id="rId563" Type="http://schemas.openxmlformats.org/officeDocument/2006/relationships/hyperlink" Target="https://www.scopus.com/inward/record.uri?eid=2-s2.0-84861732983&amp;doi=10.1063%2f1.3677670&amp;partnerID=40&amp;md5=db26be3acd35bc494dcf0bead55dcf36" TargetMode="External"/><Relationship Id="rId684" Type="http://schemas.openxmlformats.org/officeDocument/2006/relationships/hyperlink" Target="https://www.scopus.com/inward/record.uri?eid=2-s2.0-33747760996&amp;doi=10.1016%2fj.jmmm.2006.01.094&amp;partnerID=40&amp;md5=b2a10a4dc866595938a43a3fb58789f2" TargetMode="External"/><Relationship Id="rId320" Type="http://schemas.openxmlformats.org/officeDocument/2006/relationships/hyperlink" Target="https://www.scopus.com/inward/record.uri?eid=2-s2.0-85015623511&amp;doi=10.1016%2fj.ceramint.2017.03.040&amp;partnerID=40&amp;md5=4061ebc65801f25c0fcaff4a7521f946" TargetMode="External"/><Relationship Id="rId441" Type="http://schemas.openxmlformats.org/officeDocument/2006/relationships/hyperlink" Target="https://www.scopus.com/inward/record.uri?eid=2-s2.0-84939946085&amp;doi=10.1007%2fs10948-015-2985-x&amp;partnerID=40&amp;md5=1cdddc224c73533a5376312250b9f74a" TargetMode="External"/><Relationship Id="rId562" Type="http://schemas.openxmlformats.org/officeDocument/2006/relationships/hyperlink" Target="https://www.scopus.com/inward/record.uri?eid=2-s2.0-84859919541&amp;partnerID=40&amp;md5=eb472f69ff2bdf7e419ef1bf2200c5a3" TargetMode="External"/><Relationship Id="rId683" Type="http://schemas.openxmlformats.org/officeDocument/2006/relationships/hyperlink" Target="https://www.scopus.com/inward/record.uri?eid=2-s2.0-33748046807&amp;doi=10.1016%2fj.jmmm.2006.01.062&amp;partnerID=40&amp;md5=3c8b6c013b189c4b5d0bd3215c5d9621" TargetMode="External"/><Relationship Id="rId316" Type="http://schemas.openxmlformats.org/officeDocument/2006/relationships/hyperlink" Target="https://www.scopus.com/inward/record.uri?eid=2-s2.0-85026426219&amp;doi=10.1103%2fPhysRevB.96.014427&amp;partnerID=40&amp;md5=5e2c6cc70c87f39aa43961431c96bfef" TargetMode="External"/><Relationship Id="rId437" Type="http://schemas.openxmlformats.org/officeDocument/2006/relationships/hyperlink" Target="https://www.scopus.com/inward/record.uri?eid=2-s2.0-84942436895&amp;doi=10.1109%2fINTMAG.2015.7156568&amp;partnerID=40&amp;md5=2c660946cbe8b3d42422061b99d87760" TargetMode="External"/><Relationship Id="rId558" Type="http://schemas.openxmlformats.org/officeDocument/2006/relationships/hyperlink" Target="https://www.scopus.com/inward/record.uri?eid=2-s2.0-84860654328&amp;doi=10.1088%2f1757-899X%2f28%2f1%2f012049&amp;partnerID=40&amp;md5=e13062c7833a3b37b089c70406a5c7ab" TargetMode="External"/><Relationship Id="rId679" Type="http://schemas.openxmlformats.org/officeDocument/2006/relationships/hyperlink" Target="https://www.scopus.com/inward/record.uri?eid=2-s2.0-33644853262&amp;doi=10.1016%2fj.jmmm.2005.05.023&amp;partnerID=40&amp;md5=4d48bcbc071aa782c9c74f2c24be7be6" TargetMode="External"/><Relationship Id="rId315" Type="http://schemas.openxmlformats.org/officeDocument/2006/relationships/hyperlink" Target="https://www.scopus.com/inward/record.uri?eid=2-s2.0-85013078056&amp;doi=10.1007%2fs10948-017-4009-5&amp;partnerID=40&amp;md5=47b787d364d4b4902eab032f22cc20f9" TargetMode="External"/><Relationship Id="rId436" Type="http://schemas.openxmlformats.org/officeDocument/2006/relationships/hyperlink" Target="https://www.scopus.com/inward/record.uri?eid=2-s2.0-84942437159&amp;doi=10.1109%2fINTMAG.2015.7156757&amp;partnerID=40&amp;md5=73151b3626cf775182a62f9c32551c7e" TargetMode="External"/><Relationship Id="rId557" Type="http://schemas.openxmlformats.org/officeDocument/2006/relationships/hyperlink" Target="https://www.scopus.com/inward/record.uri?eid=2-s2.0-84860674413&amp;doi=10.1088%2f1757-899X%2f28%2f1%2f012055&amp;partnerID=40&amp;md5=1b39e75dd27e33023702f021fac3a0c4" TargetMode="External"/><Relationship Id="rId678" Type="http://schemas.openxmlformats.org/officeDocument/2006/relationships/hyperlink" Target="https://www.scopus.com/inward/record.uri?eid=2-s2.0-33646752357&amp;doi=10.1063%2f1.2172212&amp;partnerID=40&amp;md5=d2020ea5df35b554472766bf5c3f5347" TargetMode="External"/><Relationship Id="rId314" Type="http://schemas.openxmlformats.org/officeDocument/2006/relationships/hyperlink" Target="https://www.scopus.com/inward/record.uri?eid=2-s2.0-85014544984&amp;doi=10.1007%2fs10948-017-4046-0&amp;partnerID=40&amp;md5=0452f5f68e655b7071c25c9346ff6243" TargetMode="External"/><Relationship Id="rId435" Type="http://schemas.openxmlformats.org/officeDocument/2006/relationships/hyperlink" Target="https://www.scopus.com/inward/record.uri?eid=2-s2.0-84942456086&amp;doi=10.1109%2fINTMAG.2015.7157318&amp;partnerID=40&amp;md5=d7a55267127e7627675e5fde0af1fd79" TargetMode="External"/><Relationship Id="rId556" Type="http://schemas.openxmlformats.org/officeDocument/2006/relationships/hyperlink" Target="https://www.scopus.com/inward/record.uri?eid=2-s2.0-84859905719&amp;doi=10.1016%2fj.jallcom.2012.02.152&amp;partnerID=40&amp;md5=ee3a2d0f04bc017a6fb87c9c7899a84e" TargetMode="External"/><Relationship Id="rId677" Type="http://schemas.openxmlformats.org/officeDocument/2006/relationships/hyperlink" Target="https://www.scopus.com/inward/record.uri?eid=2-s2.0-33645895014&amp;doi=10.1016%2fj.jmmm.2005.10.007&amp;partnerID=40&amp;md5=5466263fd0a38db043102cf842e67007" TargetMode="External"/><Relationship Id="rId313" Type="http://schemas.openxmlformats.org/officeDocument/2006/relationships/hyperlink" Target="https://www.scopus.com/inward/record.uri?eid=2-s2.0-85016625020&amp;doi=10.1016%2fj.ceramint.2017.03.138&amp;partnerID=40&amp;md5=0bfaa3478a9004a0400f201ed32dfc1b" TargetMode="External"/><Relationship Id="rId434" Type="http://schemas.openxmlformats.org/officeDocument/2006/relationships/hyperlink" Target="https://www.scopus.com/inward/record.uri?eid=2-s2.0-84942474135&amp;doi=10.1109%2fINTMAG.2015.7157525&amp;partnerID=40&amp;md5=bba735a7b0c59df3925434a5babd1867" TargetMode="External"/><Relationship Id="rId555" Type="http://schemas.openxmlformats.org/officeDocument/2006/relationships/hyperlink" Target="https://www.scopus.com/inward/record.uri?eid=2-s2.0-84860528421&amp;doi=10.1016%2fj.jallcom.2012.03.081&amp;partnerID=40&amp;md5=9a1d0c8e3473c9b8bbdf46b5cbee4c57" TargetMode="External"/><Relationship Id="rId676" Type="http://schemas.openxmlformats.org/officeDocument/2006/relationships/hyperlink" Target="https://www.scopus.com/inward/record.uri?eid=2-s2.0-33749466439&amp;partnerID=40&amp;md5=99bdcb4737bfbdd137347aa6d71e99c3" TargetMode="External"/><Relationship Id="rId319" Type="http://schemas.openxmlformats.org/officeDocument/2006/relationships/hyperlink" Target="https://www.scopus.com/inward/record.uri?eid=2-s2.0-85011278240&amp;doi=10.1007%2fs10973-017-6110-1&amp;partnerID=40&amp;md5=85ef268d79183ffc9cdab73e555883e0" TargetMode="External"/><Relationship Id="rId318" Type="http://schemas.openxmlformats.org/officeDocument/2006/relationships/hyperlink" Target="https://www.scopus.com/inward/record.uri?eid=2-s2.0-85021216295&amp;doi=10.1007%2fs00339-017-1096-x&amp;partnerID=40&amp;md5=21de40cf556b929271d543d25c4835c1" TargetMode="External"/><Relationship Id="rId439" Type="http://schemas.openxmlformats.org/officeDocument/2006/relationships/hyperlink" Target="https://www.scopus.com/inward/record.uri?eid=2-s2.0-84931263548&amp;doi=10.1016%2fj.jallcom.2015.05.122&amp;partnerID=40&amp;md5=3e6f063be77fe1e2b0851bac7dbf69c6" TargetMode="External"/><Relationship Id="rId317" Type="http://schemas.openxmlformats.org/officeDocument/2006/relationships/hyperlink" Target="https://www.scopus.com/inward/record.uri?eid=2-s2.0-85026205619&amp;doi=10.1063%2f1.4991148&amp;partnerID=40&amp;md5=43061ee44bf980a641ff1d97608fb980" TargetMode="External"/><Relationship Id="rId438" Type="http://schemas.openxmlformats.org/officeDocument/2006/relationships/hyperlink" Target="https://www.scopus.com/inward/record.uri?eid=2-s2.0-84944185544&amp;partnerID=40&amp;md5=adcd114ba1e267d2f883e190409594ce" TargetMode="External"/><Relationship Id="rId559" Type="http://schemas.openxmlformats.org/officeDocument/2006/relationships/hyperlink" Target="https://www.scopus.com/inward/record.uri?eid=2-s2.0-84864625486&amp;doi=10.1007%2fs10948-011-1382-3&amp;partnerID=40&amp;md5=b78c9cac9242fa31ed26f9ccc914b93c" TargetMode="External"/><Relationship Id="rId550" Type="http://schemas.openxmlformats.org/officeDocument/2006/relationships/hyperlink" Target="https://www.scopus.com/inward/record.uri?eid=2-s2.0-84867165388&amp;partnerID=40&amp;md5=f18e9ff0d35a59bb07b31eeda6191e1c" TargetMode="External"/><Relationship Id="rId671" Type="http://schemas.openxmlformats.org/officeDocument/2006/relationships/hyperlink" Target="https://www.scopus.com/inward/record.uri?eid=2-s2.0-33750319908&amp;doi=10.1016%2fj.ssc.2006.09.002&amp;partnerID=40&amp;md5=807d22b7e528b92a6b66d76d3b49323d" TargetMode="External"/><Relationship Id="rId670" Type="http://schemas.openxmlformats.org/officeDocument/2006/relationships/hyperlink" Target="https://www.scopus.com/inward/record.uri?eid=2-s2.0-33749668808&amp;doi=10.1016%2fj.jmmm.2006.07.025&amp;partnerID=40&amp;md5=bca5a0c0b1ca7de56c8509273eaafd67" TargetMode="External"/><Relationship Id="rId312" Type="http://schemas.openxmlformats.org/officeDocument/2006/relationships/hyperlink" Target="https://www.scopus.com/inward/record.uri?eid=2-s2.0-85017148650&amp;doi=10.1016%2fj.ceramint.2017.03.206&amp;partnerID=40&amp;md5=1ed8fc8b06255fbb7a36292f1a0abd58" TargetMode="External"/><Relationship Id="rId433" Type="http://schemas.openxmlformats.org/officeDocument/2006/relationships/hyperlink" Target="https://www.scopus.com/inward/record.uri?eid=2-s2.0-84942474943&amp;doi=10.1109%2fINTMAG.2015.7156569&amp;partnerID=40&amp;md5=73f7d080674ba2b8d23185d3930a1f8f" TargetMode="External"/><Relationship Id="rId554" Type="http://schemas.openxmlformats.org/officeDocument/2006/relationships/hyperlink" Target="https://www.scopus.com/inward/record.uri?eid=2-s2.0-84859595824&amp;doi=10.1016%2fj.jmmm.2012.03.001&amp;partnerID=40&amp;md5=74a5eb25e3968d5d84079a37a9a1b4e5" TargetMode="External"/><Relationship Id="rId675" Type="http://schemas.openxmlformats.org/officeDocument/2006/relationships/hyperlink" Target="https://www.scopus.com/inward/record.uri?eid=2-s2.0-33746718113&amp;doi=10.1088%2f0953-8984%2f18%2f32%2f011&amp;partnerID=40&amp;md5=48844fd3ba85e0d5865f54db659977ba" TargetMode="External"/><Relationship Id="rId311" Type="http://schemas.openxmlformats.org/officeDocument/2006/relationships/hyperlink" Target="https://www.scopus.com/inward/record.uri?eid=2-s2.0-85020786304&amp;doi=10.1016%2fj.cocom.2017.06.001&amp;partnerID=40&amp;md5=75e25af2c0833d5a82878ccc885ee4f8" TargetMode="External"/><Relationship Id="rId432" Type="http://schemas.openxmlformats.org/officeDocument/2006/relationships/hyperlink" Target="https://www.scopus.com/inward/record.uri?eid=2-s2.0-84942475270&amp;doi=10.1109%2fINTMAG.2015.7157347&amp;partnerID=40&amp;md5=dfaeb997c602a216a0cf5a9eb58d1895" TargetMode="External"/><Relationship Id="rId553" Type="http://schemas.openxmlformats.org/officeDocument/2006/relationships/hyperlink" Target="https://www.scopus.com/inward/record.uri?eid=2-s2.0-84864622876&amp;doi=10.1007%2fs10948-012-1519-z&amp;partnerID=40&amp;md5=7accd43f98b172374121041d92ea3911" TargetMode="External"/><Relationship Id="rId674" Type="http://schemas.openxmlformats.org/officeDocument/2006/relationships/hyperlink" Target="https://www.scopus.com/inward/record.uri?eid=2-s2.0-33746451233&amp;doi=10.1016%2fj.powtec.2006.05.015&amp;partnerID=40&amp;md5=6abf11161d50cfae6691421be76f6ab6" TargetMode="External"/><Relationship Id="rId310" Type="http://schemas.openxmlformats.org/officeDocument/2006/relationships/hyperlink" Target="https://www.scopus.com/inward/record.uri?eid=2-s2.0-85018385775&amp;doi=10.1016%2fj.jmmm.2017.04.038&amp;partnerID=40&amp;md5=3fa1e6a64134f16bf6ce54bf2d49f2ba" TargetMode="External"/><Relationship Id="rId431" Type="http://schemas.openxmlformats.org/officeDocument/2006/relationships/hyperlink" Target="https://www.scopus.com/inward/record.uri?eid=2-s2.0-84937890873&amp;doi=10.1007%2fs13391-015-4461-y&amp;partnerID=40&amp;md5=0935432ef2cb67f7eed8ff529f412785" TargetMode="External"/><Relationship Id="rId552" Type="http://schemas.openxmlformats.org/officeDocument/2006/relationships/hyperlink" Target="https://www.scopus.com/inward/record.uri?eid=2-s2.0-84866391093&amp;doi=10.3938%2fjkps.61.429&amp;partnerID=40&amp;md5=de2765ade33765a51e93976d15cd50e7" TargetMode="External"/><Relationship Id="rId673" Type="http://schemas.openxmlformats.org/officeDocument/2006/relationships/hyperlink" Target="https://www.scopus.com/inward/record.uri?eid=2-s2.0-33745619556&amp;doi=10.1016%2fj.jallcom.2005.10.030&amp;partnerID=40&amp;md5=f036dabb36a1b076a829ea35b200154e" TargetMode="External"/><Relationship Id="rId430" Type="http://schemas.openxmlformats.org/officeDocument/2006/relationships/hyperlink" Target="https://www.scopus.com/inward/record.uri?eid=2-s2.0-84939164608&amp;doi=10.1016%2fj.jallcom.2015.07.217&amp;partnerID=40&amp;md5=0349c2f8764d0547cd951c38907c10f1" TargetMode="External"/><Relationship Id="rId551" Type="http://schemas.openxmlformats.org/officeDocument/2006/relationships/hyperlink" Target="https://www.scopus.com/inward/record.uri?eid=2-s2.0-84866337686&amp;doi=10.1016%2fj.materresbull.2012.04.135&amp;partnerID=40&amp;md5=1aa8caa750d6e86e166aba8b56568a93" TargetMode="External"/><Relationship Id="rId672" Type="http://schemas.openxmlformats.org/officeDocument/2006/relationships/hyperlink" Target="https://www.scopus.com/inward/record.uri?eid=2-s2.0-33747066478&amp;doi=10.1016%2fj.jmmm.2006.02.045&amp;partnerID=40&amp;md5=9f4f1100e17633a491e43773f3cc3d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3.25"/>
    <col customWidth="1" min="3" max="3" width="18.0"/>
    <col customWidth="1" min="4" max="4" width="24.0"/>
    <col customWidth="1" min="5" max="5" width="22.0"/>
    <col customWidth="1" min="6" max="6" width="38.13"/>
  </cols>
  <sheetData>
    <row r="1" ht="15.75" customHeight="1"/>
    <row r="2" ht="15.75" customHeight="1"/>
    <row r="3" ht="15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ht="15.75" customHeight="1">
      <c r="A4" s="2" t="s">
        <v>5</v>
      </c>
      <c r="B4" s="2">
        <v>309.0</v>
      </c>
      <c r="C4" s="2">
        <v>5.0</v>
      </c>
      <c r="D4" s="3" t="s">
        <v>6</v>
      </c>
      <c r="E4" s="2" t="s">
        <v>7</v>
      </c>
      <c r="F4" s="4"/>
    </row>
    <row r="5" ht="15.75" customHeight="1">
      <c r="A5" s="5" t="s">
        <v>8</v>
      </c>
      <c r="B5" s="5">
        <v>292.0</v>
      </c>
      <c r="C5" s="6">
        <v>5.0</v>
      </c>
      <c r="D5" s="6">
        <v>161.0</v>
      </c>
      <c r="E5" s="5" t="s">
        <v>9</v>
      </c>
    </row>
    <row r="6" ht="15.75" customHeight="1">
      <c r="A6" s="5" t="s">
        <v>10</v>
      </c>
      <c r="B6" s="6">
        <v>296.0</v>
      </c>
      <c r="C6" s="5">
        <v>5.0</v>
      </c>
      <c r="D6" s="5">
        <v>255.0</v>
      </c>
      <c r="E6" s="5" t="s">
        <v>11</v>
      </c>
      <c r="G6" s="7"/>
    </row>
    <row r="7" ht="15.75" customHeight="1">
      <c r="A7" s="5" t="s">
        <v>12</v>
      </c>
      <c r="B7" s="6">
        <v>281.0</v>
      </c>
      <c r="C7" s="5">
        <v>5.0</v>
      </c>
      <c r="D7" s="5">
        <v>290.0</v>
      </c>
      <c r="E7" s="6" t="s">
        <v>13</v>
      </c>
    </row>
    <row r="8" ht="15.75" customHeight="1">
      <c r="A8" s="8" t="s">
        <v>14</v>
      </c>
      <c r="B8" s="8">
        <v>247.0</v>
      </c>
      <c r="C8" s="9">
        <v>5.0</v>
      </c>
      <c r="D8" s="9">
        <v>164.0</v>
      </c>
      <c r="E8" s="9" t="s">
        <v>15</v>
      </c>
    </row>
    <row r="9" ht="15.75" customHeight="1">
      <c r="A9" s="9" t="s">
        <v>16</v>
      </c>
      <c r="B9" s="8">
        <v>210.0</v>
      </c>
      <c r="C9" s="8">
        <v>2.0</v>
      </c>
      <c r="D9" s="8">
        <v>93.0</v>
      </c>
      <c r="E9" s="10">
        <v>44593.0</v>
      </c>
    </row>
    <row r="10" ht="15.75" customHeight="1">
      <c r="A10" s="8" t="s">
        <v>17</v>
      </c>
      <c r="B10" s="8">
        <v>277.0</v>
      </c>
      <c r="C10" s="8">
        <v>1.0</v>
      </c>
      <c r="D10" s="8">
        <v>238.0</v>
      </c>
      <c r="E10" s="10">
        <v>44750.0</v>
      </c>
    </row>
    <row r="11" ht="15.75" customHeight="1">
      <c r="A11" s="8" t="s">
        <v>17</v>
      </c>
      <c r="B11" s="8">
        <v>277.0</v>
      </c>
      <c r="C11" s="8">
        <v>3.0</v>
      </c>
      <c r="D11" s="8">
        <v>627.0</v>
      </c>
      <c r="E11" s="10">
        <v>44639.0</v>
      </c>
      <c r="G11" s="11" t="s">
        <v>18</v>
      </c>
      <c r="H11" s="12"/>
      <c r="I11" s="12"/>
      <c r="J11" s="12"/>
      <c r="K11" s="12"/>
      <c r="L11" s="12"/>
    </row>
    <row r="12" ht="15.75" customHeight="1">
      <c r="A12" s="13" t="s">
        <v>17</v>
      </c>
      <c r="B12" s="8">
        <v>270.0</v>
      </c>
      <c r="C12" s="8">
        <v>5.0</v>
      </c>
      <c r="D12" s="8">
        <v>508.0</v>
      </c>
      <c r="E12" s="10">
        <v>44628.0</v>
      </c>
    </row>
    <row r="13" ht="15.75" customHeight="1">
      <c r="A13" s="8" t="s">
        <v>19</v>
      </c>
      <c r="B13" s="8">
        <v>236.0</v>
      </c>
      <c r="C13" s="10">
        <v>44685.0</v>
      </c>
      <c r="D13" s="8">
        <v>200.0</v>
      </c>
      <c r="E13" s="10">
        <v>44720.0</v>
      </c>
    </row>
    <row r="14" ht="15.75" customHeight="1">
      <c r="A14" s="8" t="s">
        <v>20</v>
      </c>
      <c r="B14" s="8">
        <v>150.0</v>
      </c>
      <c r="C14" s="8">
        <v>5.0</v>
      </c>
      <c r="D14" s="8">
        <v>369.0</v>
      </c>
      <c r="E14" s="10">
        <v>44653.0</v>
      </c>
      <c r="G14" s="14" t="s">
        <v>21</v>
      </c>
      <c r="H14" s="15"/>
      <c r="I14" s="15"/>
    </row>
    <row r="15" ht="15.75" customHeight="1">
      <c r="A15" s="8" t="s">
        <v>22</v>
      </c>
      <c r="B15" s="8">
        <v>332.0</v>
      </c>
      <c r="C15" s="10">
        <v>44682.0</v>
      </c>
      <c r="D15" s="8">
        <v>64.0</v>
      </c>
      <c r="E15" s="10">
        <v>44713.0</v>
      </c>
    </row>
    <row r="16" ht="15.75" customHeight="1">
      <c r="A16" s="8" t="s">
        <v>23</v>
      </c>
      <c r="B16" s="8">
        <v>248.0</v>
      </c>
      <c r="C16" s="8">
        <v>1.0</v>
      </c>
      <c r="D16" s="16">
        <v>22638.0</v>
      </c>
      <c r="E16" s="8" t="s">
        <v>24</v>
      </c>
    </row>
    <row r="17" ht="15.75" customHeight="1">
      <c r="A17" s="13" t="s">
        <v>23</v>
      </c>
      <c r="B17" s="8">
        <v>245.0</v>
      </c>
      <c r="C17" s="8">
        <v>2.0</v>
      </c>
      <c r="D17" s="8" t="s">
        <v>25</v>
      </c>
      <c r="E17" s="8" t="s">
        <v>26</v>
      </c>
    </row>
    <row r="18" ht="15.75" customHeight="1">
      <c r="A18" s="13" t="s">
        <v>23</v>
      </c>
      <c r="B18" s="17">
        <v>250.0</v>
      </c>
      <c r="C18" s="17">
        <v>3.0</v>
      </c>
      <c r="D18" s="17" t="s">
        <v>27</v>
      </c>
      <c r="E18" s="18">
        <v>44867.0</v>
      </c>
      <c r="F18" s="19"/>
    </row>
    <row r="19" ht="15.75" customHeight="1">
      <c r="A19" s="13" t="s">
        <v>23</v>
      </c>
      <c r="B19" s="8">
        <v>243.0</v>
      </c>
      <c r="C19" s="8">
        <v>4.0</v>
      </c>
      <c r="D19" s="8" t="s">
        <v>28</v>
      </c>
      <c r="E19" s="8" t="s">
        <v>29</v>
      </c>
      <c r="I19" s="20"/>
    </row>
    <row r="20" ht="15.75" customHeight="1">
      <c r="A20" s="13" t="s">
        <v>23</v>
      </c>
      <c r="B20" s="8">
        <v>247.0</v>
      </c>
      <c r="C20" s="8">
        <v>5.0</v>
      </c>
      <c r="D20" s="8" t="s">
        <v>30</v>
      </c>
      <c r="E20" s="8" t="s">
        <v>31</v>
      </c>
    </row>
    <row r="21" ht="15.75" customHeight="1">
      <c r="A21" s="21" t="s">
        <v>32</v>
      </c>
      <c r="B21" s="8"/>
      <c r="C21" s="8" t="s">
        <v>33</v>
      </c>
      <c r="D21" s="8" t="s">
        <v>34</v>
      </c>
      <c r="E21" s="22" t="s">
        <v>35</v>
      </c>
    </row>
    <row r="22" ht="15.75" customHeight="1">
      <c r="A22" s="21" t="s">
        <v>32</v>
      </c>
      <c r="B22" s="8"/>
      <c r="C22" s="8">
        <v>1.0</v>
      </c>
      <c r="D22" s="8" t="s">
        <v>36</v>
      </c>
      <c r="E22" s="8" t="s">
        <v>37</v>
      </c>
    </row>
    <row r="23" ht="15.75" customHeight="1">
      <c r="A23" s="21" t="s">
        <v>32</v>
      </c>
      <c r="B23" s="8"/>
      <c r="C23" s="10">
        <v>44682.0</v>
      </c>
      <c r="D23" s="8" t="s">
        <v>38</v>
      </c>
      <c r="E23" s="8" t="s">
        <v>39</v>
      </c>
    </row>
    <row r="24" ht="15.75" customHeight="1">
      <c r="A24" s="21" t="s">
        <v>40</v>
      </c>
      <c r="B24" s="8"/>
      <c r="C24" s="8" t="s">
        <v>33</v>
      </c>
      <c r="D24" s="8" t="s">
        <v>41</v>
      </c>
      <c r="E24" s="8" t="s">
        <v>42</v>
      </c>
    </row>
    <row r="25" ht="15.75" customHeight="1">
      <c r="A25" s="21" t="s">
        <v>40</v>
      </c>
      <c r="B25" s="8"/>
      <c r="C25" s="8">
        <v>1.0</v>
      </c>
      <c r="D25" s="8" t="s">
        <v>43</v>
      </c>
      <c r="E25" s="8" t="s">
        <v>44</v>
      </c>
    </row>
    <row r="26" ht="15.75" customHeight="1">
      <c r="A26" s="21" t="s">
        <v>40</v>
      </c>
      <c r="B26" s="8"/>
      <c r="C26" s="10">
        <v>44682.0</v>
      </c>
      <c r="D26" s="8" t="s">
        <v>45</v>
      </c>
      <c r="E26" s="8" t="s">
        <v>46</v>
      </c>
    </row>
    <row r="27" ht="15.75" customHeight="1">
      <c r="A27" s="21" t="s">
        <v>47</v>
      </c>
      <c r="B27" s="8"/>
      <c r="C27" s="8" t="s">
        <v>33</v>
      </c>
      <c r="D27" s="23">
        <v>44763.0</v>
      </c>
      <c r="E27" s="8" t="s">
        <v>48</v>
      </c>
    </row>
    <row r="28" ht="15.75" customHeight="1">
      <c r="A28" s="21" t="s">
        <v>47</v>
      </c>
      <c r="B28" s="8"/>
      <c r="C28" s="8">
        <v>1.0</v>
      </c>
      <c r="D28" s="8" t="s">
        <v>49</v>
      </c>
      <c r="E28" s="8" t="s">
        <v>50</v>
      </c>
    </row>
    <row r="29" ht="15.75" customHeight="1">
      <c r="A29" s="21" t="s">
        <v>47</v>
      </c>
      <c r="B29" s="8"/>
      <c r="C29" s="10">
        <v>44682.0</v>
      </c>
      <c r="D29" s="8" t="s">
        <v>51</v>
      </c>
      <c r="E29" s="8" t="s">
        <v>52</v>
      </c>
    </row>
    <row r="30" ht="15.75" customHeight="1">
      <c r="A30" s="21" t="s">
        <v>53</v>
      </c>
      <c r="B30" s="8"/>
      <c r="C30" s="8" t="s">
        <v>33</v>
      </c>
      <c r="D30" s="8" t="s">
        <v>54</v>
      </c>
      <c r="E30" s="8" t="s">
        <v>55</v>
      </c>
    </row>
    <row r="31" ht="15.75" customHeight="1">
      <c r="A31" s="21" t="s">
        <v>53</v>
      </c>
      <c r="B31" s="8"/>
      <c r="C31" s="8">
        <v>1.0</v>
      </c>
      <c r="D31" s="8" t="s">
        <v>56</v>
      </c>
      <c r="E31" s="8" t="s">
        <v>57</v>
      </c>
    </row>
    <row r="32" ht="15.75" customHeight="1">
      <c r="A32" s="21" t="s">
        <v>53</v>
      </c>
      <c r="B32" s="8"/>
      <c r="C32" s="10">
        <v>44682.0</v>
      </c>
      <c r="D32" s="8" t="s">
        <v>58</v>
      </c>
      <c r="E32" s="8" t="s">
        <v>59</v>
      </c>
    </row>
    <row r="33" ht="15.75" customHeight="1">
      <c r="A33" s="24" t="s">
        <v>60</v>
      </c>
      <c r="B33" s="24">
        <v>316.0</v>
      </c>
      <c r="C33" s="24">
        <v>2.0</v>
      </c>
      <c r="D33" s="24" t="s">
        <v>61</v>
      </c>
      <c r="E33" s="24" t="s">
        <v>62</v>
      </c>
      <c r="F33" s="25" t="s">
        <v>63</v>
      </c>
    </row>
    <row r="34" ht="15.75" customHeight="1">
      <c r="A34" s="24" t="s">
        <v>64</v>
      </c>
      <c r="B34" s="24">
        <v>322.0</v>
      </c>
      <c r="C34" s="24">
        <v>5.0</v>
      </c>
      <c r="D34" s="24" t="s">
        <v>65</v>
      </c>
      <c r="E34" s="24" t="s">
        <v>66</v>
      </c>
      <c r="F34" s="25" t="s">
        <v>63</v>
      </c>
    </row>
    <row r="35" ht="15.75" customHeight="1">
      <c r="A35" s="21" t="s">
        <v>67</v>
      </c>
      <c r="B35" s="13">
        <v>95.0</v>
      </c>
      <c r="C35" s="13">
        <v>5.0</v>
      </c>
      <c r="D35" s="13" t="s">
        <v>68</v>
      </c>
      <c r="E35" s="13" t="s">
        <v>69</v>
      </c>
      <c r="F35" s="25" t="s">
        <v>63</v>
      </c>
    </row>
    <row r="36" ht="15.75" customHeight="1">
      <c r="A36" s="21" t="s">
        <v>70</v>
      </c>
      <c r="B36" s="13">
        <v>132.0</v>
      </c>
      <c r="C36" s="13">
        <v>5.0</v>
      </c>
      <c r="D36" s="13" t="s">
        <v>71</v>
      </c>
      <c r="E36" s="13" t="s">
        <v>72</v>
      </c>
      <c r="F36" s="25" t="s">
        <v>63</v>
      </c>
    </row>
    <row r="37" ht="15.75" customHeight="1">
      <c r="A37" s="21" t="s">
        <v>19</v>
      </c>
      <c r="B37" s="13">
        <v>247.0</v>
      </c>
      <c r="C37" s="26">
        <v>5.0</v>
      </c>
      <c r="D37" s="8"/>
      <c r="E37" s="13" t="s">
        <v>66</v>
      </c>
      <c r="F37" s="25" t="s">
        <v>63</v>
      </c>
    </row>
    <row r="38" ht="15.75" customHeight="1">
      <c r="A38" s="21" t="s">
        <v>73</v>
      </c>
      <c r="B38" s="26">
        <v>281.0</v>
      </c>
      <c r="C38" s="26">
        <v>5.0</v>
      </c>
      <c r="D38" s="26">
        <v>160.0</v>
      </c>
      <c r="E38" s="13" t="s">
        <v>74</v>
      </c>
      <c r="F38" s="25" t="s">
        <v>63</v>
      </c>
    </row>
    <row r="39" ht="15.75" customHeight="1">
      <c r="A39" s="21" t="s">
        <v>75</v>
      </c>
      <c r="B39" s="13">
        <v>340.0</v>
      </c>
      <c r="C39" s="13">
        <v>3.0</v>
      </c>
      <c r="D39" s="8"/>
      <c r="E39" s="13" t="s">
        <v>52</v>
      </c>
      <c r="F39" s="25" t="s">
        <v>63</v>
      </c>
    </row>
    <row r="40" ht="15.75" customHeight="1">
      <c r="A40" s="21" t="s">
        <v>76</v>
      </c>
      <c r="B40" s="26">
        <v>85.0</v>
      </c>
      <c r="C40" s="26">
        <v>5.0</v>
      </c>
      <c r="D40" s="26">
        <v>225.0</v>
      </c>
      <c r="E40" s="13" t="s">
        <v>77</v>
      </c>
      <c r="F40" s="25" t="s">
        <v>63</v>
      </c>
    </row>
    <row r="41" ht="15.75" customHeight="1">
      <c r="A41" s="21" t="s">
        <v>78</v>
      </c>
      <c r="B41" s="26">
        <v>364.0</v>
      </c>
      <c r="C41" s="26" t="s">
        <v>79</v>
      </c>
      <c r="D41" s="13" t="s">
        <v>80</v>
      </c>
      <c r="E41" s="26" t="s">
        <v>81</v>
      </c>
      <c r="F41" s="25" t="s">
        <v>63</v>
      </c>
    </row>
    <row r="42" ht="15.75" customHeight="1">
      <c r="A42" s="21" t="s">
        <v>82</v>
      </c>
      <c r="B42" s="13">
        <v>92.0</v>
      </c>
      <c r="C42" s="26">
        <v>5.0</v>
      </c>
      <c r="D42" s="26" t="s">
        <v>83</v>
      </c>
      <c r="E42" s="27">
        <v>44595.0</v>
      </c>
      <c r="F42" s="25" t="s">
        <v>63</v>
      </c>
    </row>
    <row r="43" ht="15.75" customHeight="1">
      <c r="A43" s="21" t="s">
        <v>84</v>
      </c>
      <c r="B43" s="26">
        <v>117.0</v>
      </c>
      <c r="C43" s="26">
        <v>5.0</v>
      </c>
      <c r="D43" s="13" t="s">
        <v>85</v>
      </c>
      <c r="E43" s="26" t="s">
        <v>86</v>
      </c>
      <c r="F43" s="25" t="s">
        <v>63</v>
      </c>
    </row>
    <row r="44" ht="15.75" customHeight="1">
      <c r="A44" s="21" t="s">
        <v>87</v>
      </c>
      <c r="B44" s="26">
        <v>125.0</v>
      </c>
      <c r="C44" s="26">
        <v>5.0</v>
      </c>
      <c r="D44" s="13" t="s">
        <v>88</v>
      </c>
      <c r="E44" s="26" t="s">
        <v>89</v>
      </c>
      <c r="F44" s="25" t="s">
        <v>63</v>
      </c>
    </row>
    <row r="45" ht="15.75" customHeight="1">
      <c r="A45" s="21" t="s">
        <v>90</v>
      </c>
      <c r="B45" s="26">
        <v>132.0</v>
      </c>
      <c r="C45" s="26">
        <v>5.0</v>
      </c>
      <c r="D45" s="26" t="s">
        <v>91</v>
      </c>
      <c r="E45" s="26" t="s">
        <v>92</v>
      </c>
      <c r="F45" s="25" t="s">
        <v>63</v>
      </c>
    </row>
    <row r="46" ht="15.75" customHeight="1">
      <c r="A46" s="28" t="s">
        <v>93</v>
      </c>
      <c r="B46" s="26">
        <v>307.0</v>
      </c>
      <c r="C46" s="13" t="s">
        <v>79</v>
      </c>
      <c r="D46" s="26" t="s">
        <v>94</v>
      </c>
      <c r="E46" s="26" t="s">
        <v>57</v>
      </c>
      <c r="F46" s="25" t="s">
        <v>63</v>
      </c>
    </row>
    <row r="47" ht="15.75" customHeight="1">
      <c r="A47" s="29" t="s">
        <v>95</v>
      </c>
      <c r="B47" s="2">
        <v>215.0</v>
      </c>
      <c r="C47" s="2">
        <v>5.0</v>
      </c>
      <c r="D47" s="2">
        <v>230.0</v>
      </c>
      <c r="E47" s="2" t="s">
        <v>96</v>
      </c>
      <c r="F47" s="30" t="s">
        <v>97</v>
      </c>
    </row>
    <row r="48" ht="15.75" customHeight="1">
      <c r="A48" s="29" t="s">
        <v>98</v>
      </c>
      <c r="B48" s="2">
        <v>162.0</v>
      </c>
      <c r="C48" s="2">
        <v>5.0</v>
      </c>
      <c r="D48" s="2">
        <v>123.0</v>
      </c>
      <c r="E48" s="2" t="s">
        <v>99</v>
      </c>
      <c r="F48" s="30" t="s">
        <v>97</v>
      </c>
    </row>
    <row r="49" ht="15.75" customHeight="1">
      <c r="A49" s="29" t="s">
        <v>100</v>
      </c>
      <c r="B49" s="2">
        <v>312.0</v>
      </c>
      <c r="C49" s="2">
        <v>5.0</v>
      </c>
      <c r="D49" s="2" t="s">
        <v>101</v>
      </c>
      <c r="E49" s="31">
        <v>44568.0</v>
      </c>
      <c r="F49" s="30" t="s">
        <v>97</v>
      </c>
    </row>
    <row r="50" ht="15.75" customHeight="1">
      <c r="A50" s="29" t="s">
        <v>102</v>
      </c>
      <c r="B50" s="2">
        <v>235.0</v>
      </c>
      <c r="C50" s="2">
        <v>5.0</v>
      </c>
      <c r="D50" s="2">
        <v>192.0</v>
      </c>
      <c r="E50" s="2" t="s">
        <v>103</v>
      </c>
      <c r="F50" s="30" t="s">
        <v>97</v>
      </c>
    </row>
    <row r="51" ht="15.75" customHeight="1">
      <c r="A51" s="29" t="s">
        <v>104</v>
      </c>
      <c r="B51" s="2">
        <v>160.0</v>
      </c>
      <c r="C51" s="2">
        <v>5.0</v>
      </c>
      <c r="D51" s="2" t="s">
        <v>105</v>
      </c>
      <c r="E51" s="2" t="s">
        <v>106</v>
      </c>
      <c r="F51" s="30" t="s">
        <v>97</v>
      </c>
    </row>
    <row r="52" ht="15.75" customHeight="1">
      <c r="A52" s="29" t="s">
        <v>107</v>
      </c>
      <c r="B52" s="2">
        <v>267.0</v>
      </c>
      <c r="C52" s="2">
        <v>5.0</v>
      </c>
      <c r="D52" s="2">
        <v>264.0</v>
      </c>
      <c r="E52" s="2" t="s">
        <v>108</v>
      </c>
      <c r="F52" s="30" t="s">
        <v>97</v>
      </c>
    </row>
    <row r="53" ht="15.75" customHeight="1">
      <c r="A53" s="32"/>
    </row>
    <row r="54" ht="15.75" customHeight="1">
      <c r="A54" s="33"/>
    </row>
    <row r="55" ht="15.75" customHeight="1">
      <c r="A55" s="32"/>
    </row>
    <row r="56" ht="15.75" customHeight="1">
      <c r="A56" s="33"/>
    </row>
    <row r="57" ht="15.75" customHeight="1">
      <c r="A57" s="34"/>
    </row>
    <row r="58" ht="15.75" customHeight="1">
      <c r="A58" s="33"/>
    </row>
    <row r="59" ht="15.75" customHeight="1">
      <c r="A59" s="35"/>
    </row>
    <row r="60" ht="15.75" customHeight="1">
      <c r="A60" s="36"/>
    </row>
    <row r="61" ht="15.75" customHeight="1">
      <c r="A61" s="37"/>
    </row>
    <row r="62" ht="15.75" customHeight="1">
      <c r="A62" s="38"/>
      <c r="B62" s="39" t="s">
        <v>109</v>
      </c>
      <c r="C62" s="39" t="s">
        <v>110</v>
      </c>
      <c r="D62" s="38"/>
      <c r="E62" s="40"/>
      <c r="F62" s="40"/>
      <c r="G62" s="38"/>
    </row>
    <row r="63" ht="15.75" customHeight="1">
      <c r="A63" s="41">
        <v>26.0</v>
      </c>
      <c r="B63" s="42" t="s">
        <v>111</v>
      </c>
      <c r="C63" s="43" t="s">
        <v>112</v>
      </c>
      <c r="D63" s="44"/>
      <c r="E63" s="45">
        <v>1.0</v>
      </c>
      <c r="F63" s="45">
        <v>26.0</v>
      </c>
      <c r="G63" s="38"/>
    </row>
    <row r="64" ht="15.75" customHeight="1">
      <c r="A64" s="41">
        <v>60.0</v>
      </c>
      <c r="B64" s="42" t="s">
        <v>113</v>
      </c>
      <c r="C64" s="43" t="s">
        <v>114</v>
      </c>
      <c r="D64" s="44"/>
      <c r="E64" s="45">
        <v>2.0</v>
      </c>
      <c r="F64" s="45">
        <v>339.0</v>
      </c>
      <c r="G64" s="38"/>
    </row>
    <row r="65" ht="15.75" customHeight="1">
      <c r="A65" s="41">
        <v>73.0</v>
      </c>
      <c r="B65" s="42" t="s">
        <v>115</v>
      </c>
      <c r="C65" s="43" t="s">
        <v>116</v>
      </c>
      <c r="D65" s="44"/>
      <c r="E65" s="45">
        <v>3.0</v>
      </c>
      <c r="F65" s="45">
        <v>84.0</v>
      </c>
      <c r="G65" s="38"/>
    </row>
    <row r="66" ht="15.75" customHeight="1">
      <c r="A66" s="41">
        <v>77.0</v>
      </c>
      <c r="B66" s="42" t="s">
        <v>117</v>
      </c>
      <c r="C66" s="43" t="s">
        <v>118</v>
      </c>
      <c r="D66" s="44"/>
      <c r="E66" s="45">
        <v>4.0</v>
      </c>
      <c r="F66" s="45">
        <v>87.0</v>
      </c>
      <c r="G66" s="38"/>
    </row>
    <row r="67" ht="15.75" customHeight="1">
      <c r="A67" s="41">
        <v>78.0</v>
      </c>
      <c r="B67" s="46" t="s">
        <v>119</v>
      </c>
      <c r="C67" s="43" t="s">
        <v>120</v>
      </c>
      <c r="D67" s="44"/>
      <c r="E67" s="45">
        <v>5.0</v>
      </c>
      <c r="F67" s="45">
        <v>283.0</v>
      </c>
      <c r="G67" s="38"/>
    </row>
    <row r="68" ht="15.75" customHeight="1">
      <c r="A68" s="41">
        <v>84.0</v>
      </c>
      <c r="B68" s="42" t="s">
        <v>121</v>
      </c>
      <c r="C68" s="47" t="s">
        <v>122</v>
      </c>
      <c r="D68" s="44"/>
      <c r="E68" s="45">
        <v>6.0</v>
      </c>
      <c r="F68" s="45">
        <v>310.0</v>
      </c>
      <c r="G68" s="38"/>
    </row>
    <row r="69" ht="15.75" customHeight="1">
      <c r="A69" s="41">
        <v>87.0</v>
      </c>
      <c r="B69" s="42" t="s">
        <v>123</v>
      </c>
      <c r="C69" s="47" t="s">
        <v>124</v>
      </c>
      <c r="D69" s="44"/>
      <c r="E69" s="45">
        <v>7.0</v>
      </c>
      <c r="F69" s="45">
        <v>134.0</v>
      </c>
      <c r="G69" s="38"/>
    </row>
    <row r="70" ht="15.75" customHeight="1">
      <c r="A70" s="41">
        <v>100.0</v>
      </c>
      <c r="B70" s="42" t="s">
        <v>125</v>
      </c>
      <c r="C70" s="43" t="s">
        <v>126</v>
      </c>
      <c r="D70" s="44"/>
      <c r="E70" s="45">
        <v>8.0</v>
      </c>
      <c r="F70" s="45">
        <v>203.0</v>
      </c>
      <c r="G70" s="38"/>
    </row>
    <row r="71" ht="15.75" customHeight="1">
      <c r="A71" s="41">
        <v>134.0</v>
      </c>
      <c r="B71" s="42" t="s">
        <v>127</v>
      </c>
      <c r="C71" s="43" t="s">
        <v>128</v>
      </c>
      <c r="D71" s="44"/>
      <c r="E71" s="45">
        <v>9.0</v>
      </c>
      <c r="F71" s="45">
        <v>387.0</v>
      </c>
      <c r="G71" s="38"/>
    </row>
    <row r="72" ht="15.75" customHeight="1">
      <c r="A72" s="41">
        <v>176.0</v>
      </c>
      <c r="B72" s="42" t="s">
        <v>129</v>
      </c>
      <c r="C72" s="43" t="s">
        <v>130</v>
      </c>
      <c r="D72" s="44"/>
      <c r="E72" s="45">
        <v>10.0</v>
      </c>
      <c r="F72" s="45">
        <v>252.0</v>
      </c>
      <c r="G72" s="38"/>
    </row>
    <row r="73" ht="15.75" customHeight="1">
      <c r="A73" s="41">
        <v>180.0</v>
      </c>
      <c r="B73" s="42" t="s">
        <v>131</v>
      </c>
      <c r="C73" s="43" t="s">
        <v>132</v>
      </c>
      <c r="D73" s="44"/>
      <c r="E73" s="45">
        <v>11.0</v>
      </c>
      <c r="F73" s="45">
        <v>194.0</v>
      </c>
      <c r="G73" s="38"/>
    </row>
    <row r="74" ht="15.75" customHeight="1">
      <c r="A74" s="41">
        <v>189.0</v>
      </c>
      <c r="B74" s="42" t="s">
        <v>133</v>
      </c>
      <c r="C74" s="43" t="s">
        <v>134</v>
      </c>
      <c r="D74" s="44"/>
      <c r="E74" s="45">
        <v>12.0</v>
      </c>
      <c r="F74" s="45">
        <v>78.0</v>
      </c>
      <c r="G74" s="38"/>
    </row>
    <row r="75" ht="15.75" customHeight="1">
      <c r="A75" s="41">
        <v>193.0</v>
      </c>
      <c r="B75" s="42" t="s">
        <v>135</v>
      </c>
      <c r="C75" s="43" t="s">
        <v>136</v>
      </c>
      <c r="D75" s="44"/>
      <c r="E75" s="45">
        <v>13.0</v>
      </c>
      <c r="F75" s="45">
        <v>100.0</v>
      </c>
      <c r="G75" s="38"/>
    </row>
    <row r="76" ht="15.75" customHeight="1">
      <c r="A76" s="41">
        <v>194.0</v>
      </c>
      <c r="B76" s="42" t="s">
        <v>137</v>
      </c>
      <c r="C76" s="43" t="s">
        <v>138</v>
      </c>
      <c r="D76" s="44"/>
      <c r="E76" s="45">
        <v>14.0</v>
      </c>
      <c r="F76" s="45">
        <v>225.0</v>
      </c>
      <c r="G76" s="38"/>
    </row>
    <row r="77" ht="15.75" customHeight="1">
      <c r="A77" s="41">
        <v>203.0</v>
      </c>
      <c r="B77" s="42" t="s">
        <v>139</v>
      </c>
      <c r="C77" s="43" t="s">
        <v>140</v>
      </c>
      <c r="D77" s="44"/>
      <c r="E77" s="45">
        <v>15.0</v>
      </c>
      <c r="F77" s="45">
        <v>77.0</v>
      </c>
      <c r="G77" s="38"/>
    </row>
    <row r="78" ht="15.75" customHeight="1">
      <c r="A78" s="41">
        <v>210.0</v>
      </c>
      <c r="B78" s="42" t="s">
        <v>141</v>
      </c>
      <c r="C78" s="43" t="s">
        <v>142</v>
      </c>
      <c r="D78" s="44"/>
      <c r="E78" s="45">
        <v>16.0</v>
      </c>
      <c r="F78" s="45">
        <v>180.0</v>
      </c>
      <c r="G78" s="38"/>
    </row>
    <row r="79" ht="15.75" customHeight="1">
      <c r="A79" s="41">
        <v>225.0</v>
      </c>
      <c r="B79" s="42" t="s">
        <v>143</v>
      </c>
      <c r="C79" s="43" t="s">
        <v>144</v>
      </c>
      <c r="D79" s="44"/>
      <c r="E79" s="45">
        <v>17.0</v>
      </c>
      <c r="F79" s="45">
        <v>193.0</v>
      </c>
      <c r="G79" s="38"/>
    </row>
    <row r="80" ht="15.75" customHeight="1">
      <c r="A80" s="41">
        <v>234.0</v>
      </c>
      <c r="B80" s="46" t="s">
        <v>145</v>
      </c>
      <c r="C80" s="43" t="s">
        <v>146</v>
      </c>
      <c r="D80" s="44"/>
      <c r="E80" s="45">
        <v>18.0</v>
      </c>
      <c r="F80" s="45">
        <v>60.0</v>
      </c>
      <c r="G80" s="38"/>
    </row>
    <row r="81" ht="15.75" customHeight="1">
      <c r="A81" s="41">
        <v>247.0</v>
      </c>
      <c r="B81" s="42" t="s">
        <v>147</v>
      </c>
      <c r="C81" s="43" t="s">
        <v>148</v>
      </c>
      <c r="D81" s="44"/>
      <c r="E81" s="45">
        <v>19.0</v>
      </c>
      <c r="F81" s="45">
        <v>176.0</v>
      </c>
      <c r="G81" s="38"/>
    </row>
    <row r="82" ht="15.75" customHeight="1">
      <c r="A82" s="41">
        <v>251.0</v>
      </c>
      <c r="B82" s="46" t="s">
        <v>149</v>
      </c>
      <c r="C82" s="43" t="s">
        <v>150</v>
      </c>
      <c r="D82" s="44"/>
      <c r="E82" s="45">
        <v>20.0</v>
      </c>
      <c r="F82" s="45">
        <v>234.0</v>
      </c>
      <c r="G82" s="38"/>
    </row>
    <row r="83" ht="15.75" customHeight="1">
      <c r="A83" s="41">
        <v>252.0</v>
      </c>
      <c r="B83" s="42" t="s">
        <v>151</v>
      </c>
      <c r="C83" s="43" t="s">
        <v>152</v>
      </c>
      <c r="D83" s="44"/>
      <c r="E83" s="45">
        <v>21.0</v>
      </c>
      <c r="F83" s="45">
        <v>251.0</v>
      </c>
      <c r="G83" s="38"/>
    </row>
    <row r="84" ht="15.75" customHeight="1">
      <c r="A84" s="41">
        <v>283.0</v>
      </c>
      <c r="B84" s="42" t="s">
        <v>153</v>
      </c>
      <c r="C84" s="43" t="s">
        <v>154</v>
      </c>
      <c r="D84" s="44"/>
      <c r="E84" s="45">
        <v>22.0</v>
      </c>
      <c r="F84" s="45">
        <v>189.0</v>
      </c>
      <c r="G84" s="38"/>
    </row>
    <row r="85" ht="15.75" customHeight="1">
      <c r="A85" s="41">
        <v>310.0</v>
      </c>
      <c r="B85" s="42" t="s">
        <v>155</v>
      </c>
      <c r="C85" s="43" t="s">
        <v>156</v>
      </c>
      <c r="D85" s="44"/>
      <c r="E85" s="45">
        <v>23.0</v>
      </c>
      <c r="F85" s="45">
        <v>247.0</v>
      </c>
      <c r="G85" s="38"/>
    </row>
    <row r="86" ht="15.75" customHeight="1">
      <c r="A86" s="41">
        <v>339.0</v>
      </c>
      <c r="B86" s="42" t="s">
        <v>157</v>
      </c>
      <c r="C86" s="43" t="s">
        <v>158</v>
      </c>
      <c r="D86" s="48"/>
      <c r="E86" s="45">
        <v>24.0</v>
      </c>
      <c r="F86" s="45">
        <v>73.0</v>
      </c>
      <c r="G86" s="38"/>
    </row>
    <row r="87" ht="15.75" customHeight="1">
      <c r="A87" s="41">
        <v>387.0</v>
      </c>
      <c r="B87" s="42" t="s">
        <v>159</v>
      </c>
      <c r="C87" s="43" t="s">
        <v>160</v>
      </c>
      <c r="D87" s="44"/>
      <c r="E87" s="45">
        <v>25.0</v>
      </c>
      <c r="F87" s="45">
        <v>210.0</v>
      </c>
      <c r="G87" s="38"/>
    </row>
    <row r="88" ht="15.75" customHeight="1">
      <c r="A88" s="42"/>
      <c r="B88" s="42"/>
      <c r="C88" s="42"/>
      <c r="D88" s="38"/>
      <c r="E88" s="38"/>
      <c r="F88" s="38"/>
      <c r="G88" s="38"/>
    </row>
    <row r="89" ht="15.75" customHeight="1">
      <c r="A89" s="38"/>
      <c r="B89" s="38"/>
      <c r="C89" s="38"/>
      <c r="D89" s="38"/>
      <c r="E89" s="38"/>
      <c r="F89" s="38"/>
      <c r="G89" s="38"/>
    </row>
    <row r="90" ht="15.75" customHeight="1">
      <c r="A90" s="38"/>
      <c r="B90" s="38"/>
      <c r="C90" s="38"/>
      <c r="D90" s="38"/>
      <c r="E90" s="38"/>
      <c r="F90" s="38"/>
      <c r="G90" s="38"/>
    </row>
    <row r="91" ht="15.75" customHeight="1">
      <c r="A91" s="38"/>
      <c r="B91" s="38"/>
      <c r="C91" s="38"/>
      <c r="D91" s="38"/>
      <c r="E91" s="38"/>
      <c r="F91" s="38"/>
      <c r="G91" s="38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11"/>
    <hyperlink r:id="rId2" ref="G14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60" t="s">
        <v>4758</v>
      </c>
      <c r="B1" s="60" t="s">
        <v>4759</v>
      </c>
      <c r="C1" s="60" t="s">
        <v>4760</v>
      </c>
    </row>
    <row r="2" ht="15.75" customHeight="1">
      <c r="A2" s="60" t="s">
        <v>4761</v>
      </c>
      <c r="B2" s="60" t="s">
        <v>4762</v>
      </c>
      <c r="C2" s="56" t="s">
        <v>4763</v>
      </c>
      <c r="D2" s="60" t="s">
        <v>4764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15.75" customHeight="1">
      <c r="A3" s="60" t="s">
        <v>4765</v>
      </c>
      <c r="B3" s="60" t="s">
        <v>4766</v>
      </c>
      <c r="C3" s="60" t="s">
        <v>4767</v>
      </c>
      <c r="F3" s="60" t="s">
        <v>4768</v>
      </c>
    </row>
    <row r="4" ht="15.75" customHeight="1">
      <c r="C4" s="60" t="s">
        <v>4769</v>
      </c>
      <c r="F4" s="60" t="s">
        <v>4770</v>
      </c>
    </row>
    <row r="5" ht="15.75" customHeight="1">
      <c r="C5" s="60"/>
      <c r="F5" s="60" t="s">
        <v>4771</v>
      </c>
    </row>
    <row r="6" ht="15.75" customHeight="1">
      <c r="C6" s="60" t="s">
        <v>4772</v>
      </c>
      <c r="F6" s="60" t="s">
        <v>4773</v>
      </c>
    </row>
    <row r="7" ht="15.75" customHeight="1">
      <c r="C7" s="60" t="s">
        <v>4774</v>
      </c>
      <c r="F7" s="60" t="s">
        <v>4775</v>
      </c>
    </row>
    <row r="8" ht="15.75" customHeight="1">
      <c r="C8" s="60" t="s">
        <v>4776</v>
      </c>
      <c r="F8" s="60" t="s">
        <v>4777</v>
      </c>
    </row>
    <row r="9" ht="15.75" customHeight="1">
      <c r="C9" s="60" t="s">
        <v>4778</v>
      </c>
    </row>
    <row r="10" ht="15.75" customHeight="1">
      <c r="C10" s="60" t="s">
        <v>4779</v>
      </c>
    </row>
    <row r="11" ht="15.75" customHeight="1">
      <c r="C11" s="60" t="s">
        <v>4780</v>
      </c>
    </row>
    <row r="12" ht="15.75" customHeight="1">
      <c r="B12" s="60"/>
      <c r="C12" s="60" t="s">
        <v>4781</v>
      </c>
    </row>
    <row r="13" ht="15.75" customHeight="1">
      <c r="B13" s="60" t="s">
        <v>4782</v>
      </c>
      <c r="C13" s="60" t="s">
        <v>4783</v>
      </c>
    </row>
    <row r="14" ht="15.75" customHeight="1">
      <c r="C14" s="60" t="s">
        <v>4784</v>
      </c>
    </row>
    <row r="15" ht="15.75" customHeight="1">
      <c r="C15" s="60" t="s">
        <v>4785</v>
      </c>
    </row>
    <row r="16" ht="15.75" customHeight="1">
      <c r="C16" s="60" t="s">
        <v>4786</v>
      </c>
    </row>
    <row r="17" ht="15.75" customHeight="1">
      <c r="C17" s="60" t="s">
        <v>4787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0"/>
  </cols>
  <sheetData>
    <row r="1">
      <c r="A1" s="49" t="s">
        <v>161</v>
      </c>
      <c r="B1" s="49" t="s">
        <v>162</v>
      </c>
      <c r="C1" s="49" t="s">
        <v>163</v>
      </c>
      <c r="D1" s="49" t="s">
        <v>164</v>
      </c>
      <c r="E1" s="49" t="s">
        <v>165</v>
      </c>
      <c r="F1" s="49" t="s">
        <v>166</v>
      </c>
      <c r="G1" s="49" t="s">
        <v>167</v>
      </c>
      <c r="H1" s="49" t="s">
        <v>168</v>
      </c>
    </row>
    <row r="2">
      <c r="A2" s="50" t="s">
        <v>169</v>
      </c>
      <c r="B2" s="50" t="s">
        <v>170</v>
      </c>
      <c r="C2" s="51">
        <v>5.474</v>
      </c>
      <c r="D2" s="51">
        <v>5.465</v>
      </c>
      <c r="E2" s="51">
        <v>7.736</v>
      </c>
      <c r="F2" s="51">
        <v>231.494</v>
      </c>
      <c r="G2" s="50">
        <v>35.0</v>
      </c>
      <c r="H2" s="50">
        <v>1840.0</v>
      </c>
    </row>
    <row r="3">
      <c r="A3" s="50" t="s">
        <v>171</v>
      </c>
      <c r="B3" s="50" t="s">
        <v>17</v>
      </c>
      <c r="C3" s="51">
        <v>5.463</v>
      </c>
      <c r="D3" s="51">
        <v>7.697</v>
      </c>
      <c r="E3" s="51">
        <v>5.45</v>
      </c>
      <c r="F3" s="51">
        <v>229.212</v>
      </c>
      <c r="G3" s="50"/>
      <c r="H3" s="50"/>
    </row>
    <row r="4">
      <c r="A4" s="50" t="s">
        <v>172</v>
      </c>
      <c r="B4" s="50" t="s">
        <v>32</v>
      </c>
      <c r="C4" s="51">
        <v>5.47252640057275</v>
      </c>
      <c r="D4" s="51">
        <v>7.720257997737495</v>
      </c>
      <c r="E4" s="51">
        <v>5.44561750492214</v>
      </c>
      <c r="F4" s="51">
        <v>229.32</v>
      </c>
      <c r="G4" s="50">
        <v>25.0</v>
      </c>
      <c r="H4" s="50"/>
    </row>
    <row r="5">
      <c r="A5" s="50" t="s">
        <v>173</v>
      </c>
      <c r="B5" s="50" t="s">
        <v>174</v>
      </c>
      <c r="C5" s="52">
        <v>5.4789</v>
      </c>
      <c r="D5" s="53">
        <v>5.4538</v>
      </c>
      <c r="E5" s="53">
        <v>7.7004</v>
      </c>
      <c r="F5" s="53">
        <v>230.097</v>
      </c>
      <c r="G5" s="54">
        <v>25.0</v>
      </c>
      <c r="H5" s="50"/>
    </row>
    <row r="6">
      <c r="A6" s="50" t="s">
        <v>175</v>
      </c>
      <c r="B6" s="50" t="s">
        <v>176</v>
      </c>
      <c r="C6" s="52">
        <v>5.43</v>
      </c>
      <c r="D6" s="52">
        <v>5.45</v>
      </c>
      <c r="E6" s="52">
        <v>7.67</v>
      </c>
      <c r="F6" s="52">
        <v>227.0</v>
      </c>
      <c r="G6" s="55"/>
      <c r="H6" s="50"/>
    </row>
    <row r="15">
      <c r="M15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88"/>
    <col customWidth="1" min="2" max="2" width="20.38"/>
    <col customWidth="1" min="5" max="14" width="15.88"/>
    <col customWidth="1" min="15" max="15" width="39.13"/>
    <col customWidth="1" min="16" max="16" width="17.38"/>
    <col customWidth="1" min="17" max="17" width="25.75"/>
    <col customWidth="1" min="18" max="18" width="27.38"/>
  </cols>
  <sheetData>
    <row r="1" ht="15.75" customHeight="1">
      <c r="A1" s="57" t="s">
        <v>177</v>
      </c>
      <c r="B1" s="58" t="s">
        <v>178</v>
      </c>
      <c r="C1" s="58" t="s">
        <v>179</v>
      </c>
      <c r="D1" s="58" t="s">
        <v>180</v>
      </c>
      <c r="E1" s="58" t="s">
        <v>181</v>
      </c>
      <c r="F1" s="58" t="s">
        <v>182</v>
      </c>
      <c r="G1" s="58" t="s">
        <v>183</v>
      </c>
      <c r="H1" s="58" t="s">
        <v>184</v>
      </c>
      <c r="I1" s="58" t="s">
        <v>185</v>
      </c>
      <c r="J1" s="58" t="s">
        <v>186</v>
      </c>
      <c r="K1" s="58" t="s">
        <v>187</v>
      </c>
      <c r="L1" s="58" t="s">
        <v>188</v>
      </c>
      <c r="M1" s="58" t="s">
        <v>189</v>
      </c>
      <c r="N1" s="58" t="s">
        <v>190</v>
      </c>
      <c r="O1" s="58" t="s">
        <v>191</v>
      </c>
      <c r="P1" s="59" t="s">
        <v>192</v>
      </c>
      <c r="Q1" s="58" t="s">
        <v>193</v>
      </c>
      <c r="R1" s="58" t="s">
        <v>194</v>
      </c>
      <c r="S1" s="60" t="s">
        <v>195</v>
      </c>
    </row>
    <row r="2" ht="15.75" customHeight="1">
      <c r="A2" s="61" t="s">
        <v>196</v>
      </c>
      <c r="B2" s="57" t="s">
        <v>1</v>
      </c>
      <c r="C2" s="62">
        <v>309.0</v>
      </c>
      <c r="D2" s="58"/>
      <c r="E2" s="58"/>
      <c r="F2" s="63">
        <v>49.0</v>
      </c>
      <c r="G2" s="58">
        <v>0.9941</v>
      </c>
      <c r="H2" s="58"/>
      <c r="I2" s="58"/>
      <c r="J2" s="58" t="s">
        <v>197</v>
      </c>
      <c r="K2" s="58"/>
      <c r="L2" s="58"/>
      <c r="M2" s="58"/>
      <c r="N2" s="58">
        <f>C3*C4/ABS(C2-$Y$3)</f>
        <v>69.60201818</v>
      </c>
      <c r="O2" s="58"/>
      <c r="P2" s="58"/>
      <c r="Q2" s="60" t="s">
        <v>198</v>
      </c>
      <c r="R2" s="58" t="s">
        <v>199</v>
      </c>
      <c r="S2" s="60" t="s">
        <v>200</v>
      </c>
      <c r="V2" s="60" t="s">
        <v>201</v>
      </c>
      <c r="W2" s="60" t="s">
        <v>202</v>
      </c>
      <c r="Y2" s="60" t="s">
        <v>203</v>
      </c>
    </row>
    <row r="3" ht="15.75" customHeight="1">
      <c r="A3" s="61" t="s">
        <v>196</v>
      </c>
      <c r="B3" s="58" t="s">
        <v>204</v>
      </c>
      <c r="C3" s="64" t="s">
        <v>6</v>
      </c>
      <c r="D3" s="58">
        <v>5.0</v>
      </c>
      <c r="E3" s="65"/>
      <c r="F3" s="66">
        <v>49.0</v>
      </c>
      <c r="G3" s="58">
        <v>0.9941</v>
      </c>
      <c r="H3" s="65"/>
      <c r="I3" s="65"/>
      <c r="J3" s="58" t="s">
        <v>197</v>
      </c>
      <c r="K3" s="65"/>
      <c r="L3" s="65"/>
      <c r="M3" s="65"/>
      <c r="N3" s="65"/>
      <c r="O3" s="65"/>
      <c r="P3" s="58"/>
      <c r="Q3" s="60" t="s">
        <v>198</v>
      </c>
      <c r="R3" s="58" t="s">
        <v>199</v>
      </c>
      <c r="S3" s="60" t="s">
        <v>200</v>
      </c>
      <c r="V3" s="60" t="s">
        <v>205</v>
      </c>
      <c r="W3" s="60" t="s">
        <v>206</v>
      </c>
      <c r="Y3" s="60">
        <v>298.0</v>
      </c>
    </row>
    <row r="4" ht="15.75" customHeight="1">
      <c r="A4" s="61" t="s">
        <v>196</v>
      </c>
      <c r="B4" s="67" t="s">
        <v>207</v>
      </c>
      <c r="C4" s="68">
        <v>3.57</v>
      </c>
      <c r="D4" s="58">
        <v>5.0</v>
      </c>
      <c r="E4" s="65"/>
      <c r="F4" s="66">
        <v>49.0</v>
      </c>
      <c r="G4" s="58">
        <v>0.9941</v>
      </c>
      <c r="H4" s="65"/>
      <c r="I4" s="65"/>
      <c r="J4" s="58" t="s">
        <v>197</v>
      </c>
      <c r="K4" s="65"/>
      <c r="L4" s="65"/>
      <c r="M4" s="65"/>
      <c r="N4" s="65"/>
      <c r="O4" s="65"/>
      <c r="P4" s="58"/>
      <c r="Q4" s="60" t="s">
        <v>198</v>
      </c>
      <c r="R4" s="58" t="s">
        <v>199</v>
      </c>
      <c r="S4" s="60" t="s">
        <v>200</v>
      </c>
      <c r="V4" s="60" t="s">
        <v>208</v>
      </c>
      <c r="W4" s="60" t="s">
        <v>209</v>
      </c>
    </row>
    <row r="5" ht="15.75" customHeight="1">
      <c r="A5" s="69" t="s">
        <v>95</v>
      </c>
      <c r="B5" s="57" t="s">
        <v>1</v>
      </c>
      <c r="C5" s="70">
        <v>215.0</v>
      </c>
      <c r="D5" s="58"/>
      <c r="E5" s="71"/>
      <c r="F5" s="70">
        <v>53.0</v>
      </c>
      <c r="G5" s="58">
        <v>0.9444</v>
      </c>
      <c r="H5" s="58"/>
      <c r="I5" s="58"/>
      <c r="J5" s="58" t="s">
        <v>197</v>
      </c>
      <c r="K5" s="58"/>
      <c r="L5" s="58"/>
      <c r="M5" s="58"/>
      <c r="N5" s="58">
        <f>C6*C7/ABS(C5-$Y$3)</f>
        <v>5.459036145</v>
      </c>
      <c r="O5" s="71"/>
      <c r="P5" s="58"/>
      <c r="Q5" s="60" t="s">
        <v>210</v>
      </c>
      <c r="R5" s="58" t="s">
        <v>199</v>
      </c>
      <c r="S5" s="60" t="s">
        <v>200</v>
      </c>
      <c r="V5" s="60" t="s">
        <v>211</v>
      </c>
      <c r="W5" s="60" t="s">
        <v>212</v>
      </c>
    </row>
    <row r="6" ht="15.75" customHeight="1">
      <c r="A6" s="69" t="s">
        <v>95</v>
      </c>
      <c r="B6" s="58" t="s">
        <v>204</v>
      </c>
      <c r="C6" s="70">
        <v>230.0</v>
      </c>
      <c r="D6" s="58">
        <v>5.0</v>
      </c>
      <c r="E6" s="72"/>
      <c r="F6" s="70">
        <v>53.0</v>
      </c>
      <c r="G6" s="72">
        <v>0.9444</v>
      </c>
      <c r="H6" s="72"/>
      <c r="I6" s="72"/>
      <c r="J6" s="58" t="s">
        <v>197</v>
      </c>
      <c r="K6" s="72"/>
      <c r="L6" s="72"/>
      <c r="M6" s="72"/>
      <c r="N6" s="72"/>
      <c r="O6" s="72"/>
      <c r="P6" s="58"/>
      <c r="Q6" s="60" t="s">
        <v>210</v>
      </c>
      <c r="R6" s="58" t="s">
        <v>199</v>
      </c>
      <c r="S6" s="60" t="s">
        <v>200</v>
      </c>
      <c r="V6" s="60" t="s">
        <v>213</v>
      </c>
      <c r="W6" s="60" t="s">
        <v>214</v>
      </c>
    </row>
    <row r="7" ht="15.75" customHeight="1">
      <c r="A7" s="69" t="s">
        <v>95</v>
      </c>
      <c r="B7" s="67" t="s">
        <v>207</v>
      </c>
      <c r="C7" s="70">
        <v>1.97</v>
      </c>
      <c r="D7" s="58">
        <v>5.0</v>
      </c>
      <c r="E7" s="71"/>
      <c r="F7" s="70">
        <v>53.0</v>
      </c>
      <c r="G7" s="71">
        <v>0.9444</v>
      </c>
      <c r="H7" s="71"/>
      <c r="I7" s="71"/>
      <c r="J7" s="58" t="s">
        <v>197</v>
      </c>
      <c r="K7" s="71"/>
      <c r="L7" s="71"/>
      <c r="M7" s="71"/>
      <c r="N7" s="71"/>
      <c r="O7" s="71"/>
      <c r="P7" s="58"/>
      <c r="Q7" s="60" t="s">
        <v>210</v>
      </c>
      <c r="R7" s="58" t="s">
        <v>199</v>
      </c>
      <c r="S7" s="60" t="s">
        <v>200</v>
      </c>
      <c r="V7" s="60" t="s">
        <v>215</v>
      </c>
      <c r="W7" s="60" t="s">
        <v>166</v>
      </c>
    </row>
    <row r="8" ht="15.75" customHeight="1">
      <c r="A8" s="73" t="s">
        <v>98</v>
      </c>
      <c r="B8" s="58" t="s">
        <v>1</v>
      </c>
      <c r="C8" s="70">
        <v>162.0</v>
      </c>
      <c r="D8" s="58"/>
      <c r="E8" s="74">
        <v>239.0</v>
      </c>
      <c r="F8" s="70">
        <v>48.0</v>
      </c>
      <c r="G8" s="58">
        <v>0.9476</v>
      </c>
      <c r="H8" s="58"/>
      <c r="I8" s="58"/>
      <c r="J8" s="58" t="s">
        <v>197</v>
      </c>
      <c r="K8" s="58"/>
      <c r="L8" s="58"/>
      <c r="M8" s="58"/>
      <c r="N8" s="58">
        <f>C9*C10/ABS(C8-$Y$3)</f>
        <v>1.781691176</v>
      </c>
      <c r="O8" s="72"/>
      <c r="P8" s="58"/>
      <c r="Q8" s="60" t="s">
        <v>210</v>
      </c>
      <c r="R8" s="58" t="s">
        <v>199</v>
      </c>
      <c r="S8" s="60" t="s">
        <v>200</v>
      </c>
      <c r="V8" s="60" t="s">
        <v>216</v>
      </c>
      <c r="W8" s="60" t="s">
        <v>217</v>
      </c>
    </row>
    <row r="9" ht="15.75" customHeight="1">
      <c r="A9" s="73" t="s">
        <v>98</v>
      </c>
      <c r="B9" s="58" t="s">
        <v>204</v>
      </c>
      <c r="C9" s="70">
        <v>123.0</v>
      </c>
      <c r="D9" s="58">
        <v>5.0</v>
      </c>
      <c r="E9" s="74">
        <v>239.0</v>
      </c>
      <c r="F9" s="70">
        <v>48.0</v>
      </c>
      <c r="G9" s="71">
        <v>0.9476</v>
      </c>
      <c r="H9" s="71"/>
      <c r="I9" s="71"/>
      <c r="J9" s="58" t="s">
        <v>197</v>
      </c>
      <c r="K9" s="71"/>
      <c r="L9" s="71"/>
      <c r="M9" s="71"/>
      <c r="N9" s="71"/>
      <c r="O9" s="71"/>
      <c r="P9" s="58"/>
      <c r="Q9" s="60" t="s">
        <v>210</v>
      </c>
      <c r="R9" s="58" t="s">
        <v>199</v>
      </c>
      <c r="S9" s="60" t="s">
        <v>200</v>
      </c>
      <c r="V9" s="60" t="s">
        <v>218</v>
      </c>
      <c r="W9" s="60" t="s">
        <v>219</v>
      </c>
    </row>
    <row r="10" ht="15.75" customHeight="1">
      <c r="A10" s="73" t="s">
        <v>98</v>
      </c>
      <c r="B10" s="75" t="s">
        <v>207</v>
      </c>
      <c r="C10" s="70">
        <v>1.97</v>
      </c>
      <c r="D10" s="58">
        <v>5.0</v>
      </c>
      <c r="E10" s="74">
        <v>239.0</v>
      </c>
      <c r="F10" s="70">
        <v>48.0</v>
      </c>
      <c r="G10" s="71">
        <v>0.9476</v>
      </c>
      <c r="H10" s="71"/>
      <c r="I10" s="71"/>
      <c r="J10" s="58" t="s">
        <v>197</v>
      </c>
      <c r="K10" s="71"/>
      <c r="L10" s="71"/>
      <c r="M10" s="71"/>
      <c r="N10" s="71"/>
      <c r="O10" s="71"/>
      <c r="P10" s="58"/>
      <c r="Q10" s="60" t="s">
        <v>210</v>
      </c>
      <c r="R10" s="58" t="s">
        <v>199</v>
      </c>
      <c r="S10" s="60" t="s">
        <v>200</v>
      </c>
      <c r="V10" s="60" t="s">
        <v>220</v>
      </c>
      <c r="W10" s="60" t="s">
        <v>221</v>
      </c>
    </row>
    <row r="11" ht="15.75" customHeight="1">
      <c r="A11" s="76" t="s">
        <v>222</v>
      </c>
      <c r="B11" s="58" t="s">
        <v>1</v>
      </c>
      <c r="C11" s="68">
        <v>131.0</v>
      </c>
      <c r="D11" s="58"/>
      <c r="E11" s="74">
        <v>77.0</v>
      </c>
      <c r="F11" s="70">
        <v>32.0</v>
      </c>
      <c r="G11" s="58">
        <v>0.9543</v>
      </c>
      <c r="H11" s="58"/>
      <c r="I11" s="58"/>
      <c r="J11" s="58" t="s">
        <v>197</v>
      </c>
      <c r="K11" s="58"/>
      <c r="L11" s="58"/>
      <c r="M11" s="58"/>
      <c r="N11" s="58">
        <f>C12*C13/ABS(C11-$Y$3)</f>
        <v>0.2413173653</v>
      </c>
      <c r="O11" s="72"/>
      <c r="P11" s="58"/>
      <c r="Q11" s="60" t="s">
        <v>210</v>
      </c>
      <c r="R11" s="58" t="s">
        <v>199</v>
      </c>
      <c r="S11" s="60" t="s">
        <v>200</v>
      </c>
      <c r="V11" s="60" t="s">
        <v>223</v>
      </c>
      <c r="W11" s="60" t="s">
        <v>224</v>
      </c>
    </row>
    <row r="12" ht="15.75" customHeight="1">
      <c r="A12" s="76" t="s">
        <v>222</v>
      </c>
      <c r="B12" s="58" t="s">
        <v>204</v>
      </c>
      <c r="C12" s="68">
        <v>62.0</v>
      </c>
      <c r="D12" s="58">
        <v>5.0</v>
      </c>
      <c r="E12" s="74">
        <v>77.0</v>
      </c>
      <c r="F12" s="70">
        <v>32.0</v>
      </c>
      <c r="G12" s="58">
        <v>0.9543</v>
      </c>
      <c r="H12" s="71"/>
      <c r="I12" s="71"/>
      <c r="J12" s="58" t="s">
        <v>197</v>
      </c>
      <c r="K12" s="71"/>
      <c r="L12" s="71"/>
      <c r="M12" s="71"/>
      <c r="N12" s="71"/>
      <c r="O12" s="71"/>
      <c r="P12" s="58"/>
      <c r="Q12" s="60" t="s">
        <v>210</v>
      </c>
      <c r="R12" s="58" t="s">
        <v>199</v>
      </c>
      <c r="S12" s="60" t="s">
        <v>200</v>
      </c>
      <c r="V12" s="60" t="s">
        <v>225</v>
      </c>
      <c r="W12" s="60" t="s">
        <v>219</v>
      </c>
    </row>
    <row r="13" ht="15.75" customHeight="1">
      <c r="A13" s="76" t="s">
        <v>222</v>
      </c>
      <c r="B13" s="75" t="s">
        <v>207</v>
      </c>
      <c r="C13" s="68">
        <v>0.65</v>
      </c>
      <c r="D13" s="58">
        <v>5.0</v>
      </c>
      <c r="E13" s="74">
        <v>77.0</v>
      </c>
      <c r="F13" s="70">
        <v>32.0</v>
      </c>
      <c r="G13" s="58">
        <v>0.9543</v>
      </c>
      <c r="H13" s="72"/>
      <c r="I13" s="72"/>
      <c r="J13" s="58" t="s">
        <v>197</v>
      </c>
      <c r="K13" s="72"/>
      <c r="L13" s="72"/>
      <c r="M13" s="72"/>
      <c r="N13" s="72"/>
      <c r="O13" s="72"/>
      <c r="P13" s="58"/>
      <c r="Q13" s="60" t="s">
        <v>210</v>
      </c>
      <c r="R13" s="58" t="s">
        <v>199</v>
      </c>
      <c r="S13" s="60" t="s">
        <v>200</v>
      </c>
      <c r="V13" s="60" t="s">
        <v>226</v>
      </c>
      <c r="W13" s="60" t="s">
        <v>227</v>
      </c>
    </row>
    <row r="14" ht="15.75" customHeight="1">
      <c r="A14" s="77" t="s">
        <v>102</v>
      </c>
      <c r="B14" s="78" t="s">
        <v>1</v>
      </c>
      <c r="C14" s="79">
        <v>235.0</v>
      </c>
      <c r="D14" s="78"/>
      <c r="E14" s="80"/>
      <c r="F14" s="81">
        <v>34.51</v>
      </c>
      <c r="G14" s="58"/>
      <c r="H14" s="58"/>
      <c r="I14" s="58"/>
      <c r="J14" s="58" t="s">
        <v>197</v>
      </c>
      <c r="K14" s="58"/>
      <c r="L14" s="58"/>
      <c r="M14" s="58"/>
      <c r="N14" s="58">
        <f>C15*C16/ABS(C14-$Y$3)</f>
        <v>10.75809524</v>
      </c>
      <c r="O14" s="62" t="s">
        <v>228</v>
      </c>
      <c r="P14" s="58">
        <v>0.0</v>
      </c>
      <c r="Q14" s="82" t="s">
        <v>229</v>
      </c>
      <c r="R14" s="58" t="s">
        <v>230</v>
      </c>
      <c r="S14" s="60" t="s">
        <v>200</v>
      </c>
      <c r="V14" s="60" t="s">
        <v>231</v>
      </c>
      <c r="W14" s="60" t="s">
        <v>232</v>
      </c>
    </row>
    <row r="15" ht="15.75" customHeight="1">
      <c r="A15" s="77" t="s">
        <v>102</v>
      </c>
      <c r="B15" s="78" t="s">
        <v>204</v>
      </c>
      <c r="C15" s="79">
        <v>192.0</v>
      </c>
      <c r="D15" s="78">
        <v>5.0</v>
      </c>
      <c r="E15" s="83"/>
      <c r="F15" s="81">
        <v>34.51</v>
      </c>
      <c r="G15" s="62"/>
      <c r="H15" s="62"/>
      <c r="I15" s="62"/>
      <c r="J15" s="58" t="s">
        <v>197</v>
      </c>
      <c r="K15" s="62"/>
      <c r="L15" s="62"/>
      <c r="M15" s="62"/>
      <c r="N15" s="62"/>
      <c r="O15" s="62" t="s">
        <v>228</v>
      </c>
      <c r="P15" s="58">
        <v>0.0</v>
      </c>
      <c r="Q15" s="60" t="s">
        <v>229</v>
      </c>
      <c r="R15" s="58" t="s">
        <v>230</v>
      </c>
      <c r="S15" s="60" t="s">
        <v>200</v>
      </c>
      <c r="V15" s="60" t="s">
        <v>233</v>
      </c>
      <c r="W15" s="60" t="s">
        <v>234</v>
      </c>
    </row>
    <row r="16" ht="15.75" customHeight="1">
      <c r="A16" s="77" t="s">
        <v>102</v>
      </c>
      <c r="B16" s="84" t="s">
        <v>207</v>
      </c>
      <c r="C16" s="79" t="s">
        <v>103</v>
      </c>
      <c r="D16" s="78">
        <v>5.0</v>
      </c>
      <c r="E16" s="83"/>
      <c r="F16" s="81">
        <v>34.51</v>
      </c>
      <c r="G16" s="62"/>
      <c r="H16" s="62"/>
      <c r="I16" s="62"/>
      <c r="J16" s="58" t="s">
        <v>197</v>
      </c>
      <c r="K16" s="62"/>
      <c r="L16" s="62"/>
      <c r="M16" s="62"/>
      <c r="N16" s="62"/>
      <c r="O16" s="62" t="s">
        <v>228</v>
      </c>
      <c r="P16" s="58">
        <v>0.0</v>
      </c>
      <c r="Q16" s="60" t="s">
        <v>229</v>
      </c>
      <c r="R16" s="58" t="s">
        <v>230</v>
      </c>
      <c r="S16" s="60" t="s">
        <v>200</v>
      </c>
      <c r="V16" s="60" t="s">
        <v>214</v>
      </c>
      <c r="W16" s="60" t="s">
        <v>235</v>
      </c>
    </row>
    <row r="17" ht="15.75" customHeight="1">
      <c r="A17" s="77" t="s">
        <v>102</v>
      </c>
      <c r="B17" s="78" t="s">
        <v>1</v>
      </c>
      <c r="C17" s="81">
        <v>262.0</v>
      </c>
      <c r="D17" s="78"/>
      <c r="E17" s="83"/>
      <c r="F17" s="81">
        <v>40.2</v>
      </c>
      <c r="J17" s="58" t="s">
        <v>236</v>
      </c>
      <c r="K17" s="62">
        <f t="shared" ref="K17:K19" si="1">1400+273</f>
        <v>1673</v>
      </c>
      <c r="L17" s="62">
        <v>24.0</v>
      </c>
      <c r="M17" s="62"/>
      <c r="N17" s="62"/>
      <c r="O17" s="62"/>
      <c r="P17" s="58"/>
      <c r="Q17" s="60" t="s">
        <v>229</v>
      </c>
      <c r="R17" s="58"/>
      <c r="S17" s="60"/>
      <c r="V17" s="60"/>
      <c r="W17" s="60"/>
    </row>
    <row r="18" ht="15.75" customHeight="1">
      <c r="A18" s="77" t="s">
        <v>102</v>
      </c>
      <c r="B18" s="78" t="s">
        <v>204</v>
      </c>
      <c r="C18" s="81">
        <v>293.0</v>
      </c>
      <c r="D18" s="78">
        <v>5.0</v>
      </c>
      <c r="E18" s="83"/>
      <c r="F18" s="81">
        <v>40.2</v>
      </c>
      <c r="G18" s="62"/>
      <c r="H18" s="62"/>
      <c r="I18" s="62"/>
      <c r="J18" s="58" t="s">
        <v>236</v>
      </c>
      <c r="K18" s="62">
        <f t="shared" si="1"/>
        <v>1673</v>
      </c>
      <c r="L18" s="62">
        <v>24.0</v>
      </c>
      <c r="M18" s="62"/>
      <c r="N18" s="62"/>
      <c r="O18" s="62"/>
      <c r="P18" s="58"/>
      <c r="Q18" s="60" t="s">
        <v>229</v>
      </c>
      <c r="R18" s="58"/>
      <c r="S18" s="60"/>
      <c r="V18" s="60"/>
      <c r="W18" s="60"/>
    </row>
    <row r="19" ht="15.75" customHeight="1">
      <c r="A19" s="77" t="s">
        <v>102</v>
      </c>
      <c r="B19" s="84" t="s">
        <v>207</v>
      </c>
      <c r="C19" s="81">
        <v>3.27</v>
      </c>
      <c r="D19" s="78">
        <v>5.0</v>
      </c>
      <c r="E19" s="83"/>
      <c r="F19" s="81">
        <v>40.2</v>
      </c>
      <c r="G19" s="62"/>
      <c r="H19" s="62"/>
      <c r="I19" s="62"/>
      <c r="J19" s="58" t="s">
        <v>236</v>
      </c>
      <c r="K19" s="62">
        <f t="shared" si="1"/>
        <v>1673</v>
      </c>
      <c r="L19" s="62">
        <v>24.0</v>
      </c>
      <c r="M19" s="62"/>
      <c r="N19" s="62"/>
      <c r="O19" s="62"/>
      <c r="P19" s="58"/>
      <c r="Q19" s="60" t="s">
        <v>229</v>
      </c>
      <c r="R19" s="58"/>
      <c r="S19" s="60"/>
      <c r="V19" s="60"/>
      <c r="W19" s="60"/>
    </row>
    <row r="20" ht="15.75" customHeight="1">
      <c r="A20" s="85" t="s">
        <v>237</v>
      </c>
      <c r="B20" s="86" t="s">
        <v>1</v>
      </c>
      <c r="C20" s="87">
        <v>257.0</v>
      </c>
      <c r="D20" s="86"/>
      <c r="E20" s="81"/>
      <c r="F20" s="81">
        <v>73.0</v>
      </c>
      <c r="G20" s="58"/>
      <c r="H20" s="58"/>
      <c r="I20" s="58"/>
      <c r="J20" s="58" t="s">
        <v>197</v>
      </c>
      <c r="K20" s="62">
        <f t="shared" ref="K20:K22" si="2">1000+273</f>
        <v>1273</v>
      </c>
      <c r="L20" s="58"/>
      <c r="M20" s="58"/>
      <c r="N20" s="58">
        <f>C21*C22/ABS(C20-$Y$3)</f>
        <v>36.1404878</v>
      </c>
      <c r="O20" s="88" t="s">
        <v>238</v>
      </c>
      <c r="P20" s="58">
        <v>0.0</v>
      </c>
      <c r="Q20" s="82" t="s">
        <v>239</v>
      </c>
      <c r="R20" s="58" t="s">
        <v>230</v>
      </c>
      <c r="S20" s="60" t="s">
        <v>200</v>
      </c>
      <c r="V20" s="60" t="s">
        <v>240</v>
      </c>
      <c r="W20" s="60" t="s">
        <v>241</v>
      </c>
    </row>
    <row r="21" ht="15.75" customHeight="1">
      <c r="A21" s="85" t="s">
        <v>237</v>
      </c>
      <c r="B21" s="86" t="s">
        <v>204</v>
      </c>
      <c r="C21" s="87">
        <v>252.0</v>
      </c>
      <c r="D21" s="86">
        <v>5.0</v>
      </c>
      <c r="E21" s="80"/>
      <c r="F21" s="80">
        <v>73.0</v>
      </c>
      <c r="G21" s="88"/>
      <c r="H21" s="88"/>
      <c r="I21" s="88"/>
      <c r="J21" s="58" t="s">
        <v>197</v>
      </c>
      <c r="K21" s="62">
        <f t="shared" si="2"/>
        <v>1273</v>
      </c>
      <c r="L21" s="88"/>
      <c r="M21" s="88"/>
      <c r="N21" s="88"/>
      <c r="O21" s="88" t="s">
        <v>238</v>
      </c>
      <c r="P21" s="58">
        <v>0.0</v>
      </c>
      <c r="Q21" s="60" t="s">
        <v>239</v>
      </c>
      <c r="R21" s="58" t="s">
        <v>230</v>
      </c>
      <c r="S21" s="60" t="s">
        <v>200</v>
      </c>
      <c r="V21" s="60" t="s">
        <v>242</v>
      </c>
      <c r="W21" s="60" t="s">
        <v>243</v>
      </c>
    </row>
    <row r="22" ht="15.75" customHeight="1">
      <c r="A22" s="85" t="s">
        <v>237</v>
      </c>
      <c r="B22" s="86" t="s">
        <v>207</v>
      </c>
      <c r="C22" s="87" t="s">
        <v>244</v>
      </c>
      <c r="D22" s="86">
        <v>5.0</v>
      </c>
      <c r="E22" s="80"/>
      <c r="F22" s="80">
        <v>73.0</v>
      </c>
      <c r="G22" s="88"/>
      <c r="H22" s="88"/>
      <c r="I22" s="88"/>
      <c r="J22" s="58" t="s">
        <v>197</v>
      </c>
      <c r="K22" s="62">
        <f t="shared" si="2"/>
        <v>1273</v>
      </c>
      <c r="L22" s="88"/>
      <c r="M22" s="88"/>
      <c r="N22" s="88"/>
      <c r="O22" s="88" t="s">
        <v>238</v>
      </c>
      <c r="P22" s="58">
        <v>0.0</v>
      </c>
      <c r="Q22" s="60" t="s">
        <v>239</v>
      </c>
      <c r="R22" s="58" t="s">
        <v>230</v>
      </c>
      <c r="S22" s="60" t="s">
        <v>200</v>
      </c>
      <c r="V22" s="60" t="s">
        <v>245</v>
      </c>
    </row>
    <row r="23" ht="15.75" customHeight="1">
      <c r="A23" s="85" t="s">
        <v>237</v>
      </c>
      <c r="B23" s="86" t="s">
        <v>1</v>
      </c>
      <c r="C23" s="87">
        <v>320.0</v>
      </c>
      <c r="D23" s="86"/>
      <c r="E23" s="80"/>
      <c r="F23" s="80">
        <v>90.0</v>
      </c>
      <c r="G23" s="88"/>
      <c r="H23" s="88"/>
      <c r="I23" s="88"/>
      <c r="J23" s="58" t="s">
        <v>236</v>
      </c>
      <c r="L23" s="88"/>
      <c r="M23" s="88"/>
      <c r="N23" s="88"/>
      <c r="O23" s="88"/>
      <c r="P23" s="58"/>
      <c r="Q23" s="38" t="s">
        <v>239</v>
      </c>
      <c r="R23" s="58"/>
      <c r="S23" s="60"/>
      <c r="V23" s="60"/>
    </row>
    <row r="24" ht="15.75" customHeight="1">
      <c r="A24" s="85" t="s">
        <v>237</v>
      </c>
      <c r="B24" s="86" t="s">
        <v>204</v>
      </c>
      <c r="C24" s="89">
        <v>218.0</v>
      </c>
      <c r="D24" s="86">
        <v>5.0</v>
      </c>
      <c r="E24" s="80"/>
      <c r="F24" s="80">
        <v>90.0</v>
      </c>
      <c r="I24" s="88"/>
      <c r="J24" s="58" t="s">
        <v>236</v>
      </c>
      <c r="L24" s="88"/>
      <c r="M24" s="88"/>
      <c r="N24" s="88"/>
      <c r="O24" s="88"/>
      <c r="P24" s="58"/>
      <c r="Q24" s="38" t="s">
        <v>239</v>
      </c>
      <c r="R24" s="58"/>
      <c r="S24" s="60"/>
      <c r="V24" s="60"/>
    </row>
    <row r="25" ht="15.75" customHeight="1">
      <c r="A25" s="85" t="s">
        <v>237</v>
      </c>
      <c r="B25" s="86" t="s">
        <v>207</v>
      </c>
      <c r="C25" s="89">
        <v>4.77</v>
      </c>
      <c r="D25" s="86">
        <v>5.0</v>
      </c>
      <c r="E25" s="80"/>
      <c r="F25" s="80">
        <v>90.0</v>
      </c>
      <c r="G25" s="88"/>
      <c r="H25" s="88"/>
      <c r="I25" s="88"/>
      <c r="J25" s="58" t="s">
        <v>236</v>
      </c>
      <c r="K25" s="88"/>
      <c r="L25" s="88"/>
      <c r="M25" s="88"/>
      <c r="N25" s="88"/>
      <c r="O25" s="88"/>
      <c r="P25" s="58"/>
      <c r="Q25" s="38" t="s">
        <v>239</v>
      </c>
      <c r="R25" s="58"/>
      <c r="S25" s="60"/>
      <c r="V25" s="60"/>
    </row>
    <row r="26" ht="15.75" customHeight="1">
      <c r="A26" s="90" t="s">
        <v>246</v>
      </c>
      <c r="B26" s="91" t="s">
        <v>1</v>
      </c>
      <c r="C26" s="92">
        <v>146.0</v>
      </c>
      <c r="D26" s="93"/>
      <c r="E26" s="92">
        <v>55.0</v>
      </c>
      <c r="F26" s="92">
        <v>52.0</v>
      </c>
      <c r="G26" s="88"/>
      <c r="H26" s="88"/>
      <c r="I26" s="88"/>
      <c r="J26" s="58" t="s">
        <v>197</v>
      </c>
      <c r="K26" s="88">
        <f>600+273.15</f>
        <v>873.15</v>
      </c>
      <c r="L26" s="94">
        <v>7.0</v>
      </c>
      <c r="M26" s="94"/>
      <c r="N26" s="88"/>
      <c r="O26" s="88"/>
      <c r="P26" s="58"/>
      <c r="Q26" s="60" t="s">
        <v>247</v>
      </c>
      <c r="R26" s="58"/>
      <c r="S26" s="60"/>
      <c r="V26" s="60"/>
    </row>
    <row r="27" ht="15.75" customHeight="1">
      <c r="A27" s="90" t="s">
        <v>246</v>
      </c>
      <c r="B27" s="91" t="s">
        <v>1</v>
      </c>
      <c r="C27" s="92">
        <v>247.4</v>
      </c>
      <c r="D27" s="93"/>
      <c r="E27" s="60">
        <v>78.0</v>
      </c>
      <c r="F27" s="60">
        <v>66.0</v>
      </c>
      <c r="J27" s="58" t="s">
        <v>197</v>
      </c>
      <c r="K27" s="88">
        <f>800+273.15</f>
        <v>1073.15</v>
      </c>
      <c r="L27" s="94">
        <v>7.0</v>
      </c>
      <c r="M27" s="94"/>
      <c r="N27" s="88"/>
      <c r="O27" s="88"/>
      <c r="P27" s="58"/>
      <c r="Q27" s="60" t="s">
        <v>247</v>
      </c>
      <c r="R27" s="58"/>
      <c r="S27" s="60"/>
      <c r="V27" s="60"/>
    </row>
    <row r="28" ht="15.75" customHeight="1">
      <c r="A28" s="90" t="s">
        <v>246</v>
      </c>
      <c r="B28" s="91" t="s">
        <v>1</v>
      </c>
      <c r="C28" s="92">
        <v>255.5</v>
      </c>
      <c r="D28" s="93"/>
      <c r="E28" s="92">
        <v>163.0</v>
      </c>
      <c r="F28" s="92">
        <v>73.0</v>
      </c>
      <c r="G28" s="88"/>
      <c r="H28" s="88"/>
      <c r="I28" s="88"/>
      <c r="J28" s="58" t="s">
        <v>197</v>
      </c>
      <c r="K28" s="88">
        <f>900+273.15</f>
        <v>1173.15</v>
      </c>
      <c r="L28" s="94">
        <v>7.0</v>
      </c>
      <c r="M28" s="94"/>
      <c r="N28" s="88"/>
      <c r="O28" s="88"/>
      <c r="P28" s="58"/>
      <c r="Q28" s="60" t="s">
        <v>247</v>
      </c>
      <c r="R28" s="58"/>
      <c r="S28" s="60"/>
      <c r="V28" s="60"/>
    </row>
    <row r="29" ht="15.75" customHeight="1">
      <c r="A29" s="90" t="s">
        <v>246</v>
      </c>
      <c r="B29" s="91" t="s">
        <v>1</v>
      </c>
      <c r="C29" s="92">
        <v>281.0</v>
      </c>
      <c r="D29" s="93"/>
      <c r="E29" s="92">
        <v>216.0</v>
      </c>
      <c r="F29" s="92">
        <v>94.0</v>
      </c>
      <c r="G29" s="88"/>
      <c r="H29" s="88"/>
      <c r="I29" s="88"/>
      <c r="J29" s="58" t="s">
        <v>197</v>
      </c>
      <c r="K29" s="88">
        <f>1000+273.15</f>
        <v>1273.15</v>
      </c>
      <c r="L29" s="94">
        <v>7.0</v>
      </c>
      <c r="M29" s="94"/>
      <c r="N29" s="88"/>
      <c r="O29" s="88"/>
      <c r="P29" s="58"/>
      <c r="Q29" s="60" t="s">
        <v>247</v>
      </c>
      <c r="R29" s="58"/>
      <c r="S29" s="60"/>
      <c r="V29" s="60"/>
    </row>
    <row r="30" ht="15.75" customHeight="1">
      <c r="A30" s="90" t="s">
        <v>246</v>
      </c>
      <c r="B30" s="93" t="s">
        <v>204</v>
      </c>
      <c r="C30" s="60">
        <v>171.33</v>
      </c>
      <c r="D30" s="93">
        <v>5.0</v>
      </c>
      <c r="E30" s="92">
        <v>55.0</v>
      </c>
      <c r="F30" s="92">
        <v>52.0</v>
      </c>
      <c r="G30" s="88"/>
      <c r="H30" s="88"/>
      <c r="I30" s="88"/>
      <c r="J30" s="58" t="s">
        <v>197</v>
      </c>
      <c r="K30" s="88">
        <f>600+273.15</f>
        <v>873.15</v>
      </c>
      <c r="L30" s="94">
        <v>7.0</v>
      </c>
      <c r="M30" s="94"/>
      <c r="N30" s="88"/>
      <c r="O30" s="88"/>
      <c r="P30" s="58"/>
      <c r="Q30" s="60" t="s">
        <v>247</v>
      </c>
      <c r="R30" s="58"/>
      <c r="S30" s="60"/>
      <c r="V30" s="60"/>
    </row>
    <row r="31" ht="15.75" customHeight="1">
      <c r="A31" s="90" t="s">
        <v>246</v>
      </c>
      <c r="B31" s="93" t="s">
        <v>204</v>
      </c>
      <c r="C31" s="60">
        <v>216.18</v>
      </c>
      <c r="D31" s="93">
        <v>5.0</v>
      </c>
      <c r="E31" s="60">
        <v>78.0</v>
      </c>
      <c r="F31" s="60">
        <v>66.0</v>
      </c>
      <c r="G31" s="88"/>
      <c r="H31" s="88"/>
      <c r="I31" s="88"/>
      <c r="J31" s="58" t="s">
        <v>197</v>
      </c>
      <c r="K31" s="88">
        <f>800+273.15</f>
        <v>1073.15</v>
      </c>
      <c r="L31" s="94">
        <v>7.0</v>
      </c>
      <c r="M31" s="94"/>
      <c r="N31" s="88"/>
      <c r="O31" s="88"/>
      <c r="P31" s="58"/>
      <c r="Q31" s="60" t="s">
        <v>247</v>
      </c>
      <c r="R31" s="58"/>
      <c r="S31" s="60"/>
      <c r="V31" s="60"/>
    </row>
    <row r="32" ht="15.75" customHeight="1">
      <c r="A32" s="90" t="s">
        <v>246</v>
      </c>
      <c r="B32" s="93" t="s">
        <v>204</v>
      </c>
      <c r="C32" s="60">
        <v>253.16</v>
      </c>
      <c r="D32" s="93">
        <v>5.0</v>
      </c>
      <c r="E32" s="92">
        <v>163.0</v>
      </c>
      <c r="F32" s="92">
        <v>73.0</v>
      </c>
      <c r="G32" s="88"/>
      <c r="H32" s="88"/>
      <c r="I32" s="88"/>
      <c r="J32" s="58" t="s">
        <v>197</v>
      </c>
      <c r="K32" s="88">
        <f>900+273.15</f>
        <v>1173.15</v>
      </c>
      <c r="L32" s="94">
        <v>7.0</v>
      </c>
      <c r="M32" s="94"/>
      <c r="N32" s="88"/>
      <c r="O32" s="88"/>
      <c r="P32" s="58"/>
      <c r="Q32" s="60" t="s">
        <v>247</v>
      </c>
      <c r="R32" s="58"/>
      <c r="S32" s="60"/>
      <c r="V32" s="60"/>
    </row>
    <row r="33" ht="15.75" customHeight="1">
      <c r="A33" s="90" t="s">
        <v>246</v>
      </c>
      <c r="B33" s="93" t="s">
        <v>204</v>
      </c>
      <c r="C33" s="60">
        <v>257.4</v>
      </c>
      <c r="D33" s="93">
        <v>5.0</v>
      </c>
      <c r="E33" s="92">
        <v>216.0</v>
      </c>
      <c r="F33" s="92">
        <v>94.0</v>
      </c>
      <c r="G33" s="88"/>
      <c r="H33" s="88"/>
      <c r="I33" s="88"/>
      <c r="J33" s="58" t="s">
        <v>197</v>
      </c>
      <c r="K33" s="88">
        <f>1000+273.15</f>
        <v>1273.15</v>
      </c>
      <c r="L33" s="94">
        <v>7.0</v>
      </c>
      <c r="M33" s="94"/>
      <c r="N33" s="88"/>
      <c r="O33" s="88"/>
      <c r="P33" s="58"/>
      <c r="Q33" s="60" t="s">
        <v>247</v>
      </c>
      <c r="R33" s="58"/>
      <c r="S33" s="60"/>
      <c r="V33" s="60"/>
    </row>
    <row r="34" ht="15.75" customHeight="1">
      <c r="A34" s="90" t="s">
        <v>246</v>
      </c>
      <c r="B34" s="91" t="s">
        <v>207</v>
      </c>
      <c r="C34" s="60">
        <v>0.89</v>
      </c>
      <c r="D34" s="60">
        <v>5.0</v>
      </c>
      <c r="E34" s="92">
        <v>55.0</v>
      </c>
      <c r="F34" s="92">
        <v>52.0</v>
      </c>
      <c r="G34" s="88"/>
      <c r="H34" s="88"/>
      <c r="I34" s="88"/>
      <c r="J34" s="58" t="s">
        <v>197</v>
      </c>
      <c r="K34" s="88">
        <f>600+273.15</f>
        <v>873.15</v>
      </c>
      <c r="L34" s="94">
        <v>7.0</v>
      </c>
      <c r="M34" s="94"/>
      <c r="N34" s="88"/>
      <c r="O34" s="88"/>
      <c r="P34" s="58"/>
      <c r="Q34" s="60" t="s">
        <v>247</v>
      </c>
      <c r="R34" s="58"/>
      <c r="S34" s="60"/>
      <c r="V34" s="60"/>
    </row>
    <row r="35" ht="15.75" customHeight="1">
      <c r="A35" s="90" t="s">
        <v>246</v>
      </c>
      <c r="B35" s="91" t="s">
        <v>207</v>
      </c>
      <c r="C35" s="60">
        <v>2.82</v>
      </c>
      <c r="D35" s="60">
        <v>5.0</v>
      </c>
      <c r="E35" s="60">
        <v>78.0</v>
      </c>
      <c r="F35" s="60">
        <v>66.0</v>
      </c>
      <c r="G35" s="88"/>
      <c r="H35" s="88"/>
      <c r="I35" s="88"/>
      <c r="J35" s="58" t="s">
        <v>197</v>
      </c>
      <c r="K35" s="88">
        <f>800+273.15</f>
        <v>1073.15</v>
      </c>
      <c r="L35" s="94">
        <v>7.0</v>
      </c>
      <c r="M35" s="94"/>
      <c r="N35" s="88"/>
      <c r="O35" s="88"/>
      <c r="P35" s="58"/>
      <c r="Q35" s="60" t="s">
        <v>247</v>
      </c>
      <c r="R35" s="58"/>
      <c r="S35" s="60"/>
      <c r="V35" s="60"/>
    </row>
    <row r="36" ht="15.75" customHeight="1">
      <c r="A36" s="90" t="s">
        <v>246</v>
      </c>
      <c r="B36" s="91" t="s">
        <v>207</v>
      </c>
      <c r="C36" s="95">
        <v>3.34</v>
      </c>
      <c r="D36" s="93">
        <v>5.0</v>
      </c>
      <c r="E36" s="92">
        <v>163.0</v>
      </c>
      <c r="F36" s="92">
        <v>73.0</v>
      </c>
      <c r="G36" s="88"/>
      <c r="H36" s="88"/>
      <c r="I36" s="88"/>
      <c r="J36" s="58" t="s">
        <v>197</v>
      </c>
      <c r="K36" s="88">
        <f>900+273.15</f>
        <v>1173.15</v>
      </c>
      <c r="L36" s="94">
        <v>7.0</v>
      </c>
      <c r="M36" s="94"/>
      <c r="N36" s="88"/>
      <c r="O36" s="88"/>
      <c r="P36" s="58"/>
      <c r="Q36" s="60" t="s">
        <v>247</v>
      </c>
      <c r="R36" s="58"/>
      <c r="S36" s="60"/>
      <c r="V36" s="60"/>
    </row>
    <row r="37" ht="15.75" customHeight="1">
      <c r="A37" s="90" t="s">
        <v>246</v>
      </c>
      <c r="B37" s="91" t="s">
        <v>207</v>
      </c>
      <c r="C37" s="95">
        <v>3.82</v>
      </c>
      <c r="D37" s="93">
        <v>5.0</v>
      </c>
      <c r="E37" s="92">
        <v>216.0</v>
      </c>
      <c r="F37" s="92">
        <v>94.0</v>
      </c>
      <c r="G37" s="88"/>
      <c r="H37" s="88"/>
      <c r="I37" s="88"/>
      <c r="J37" s="58" t="s">
        <v>197</v>
      </c>
      <c r="K37" s="88">
        <f>1000+273.15</f>
        <v>1273.15</v>
      </c>
      <c r="L37" s="94">
        <v>7.0</v>
      </c>
      <c r="M37" s="94"/>
      <c r="N37" s="88"/>
      <c r="O37" s="88"/>
      <c r="P37" s="58"/>
      <c r="Q37" s="60" t="s">
        <v>247</v>
      </c>
      <c r="R37" s="58"/>
      <c r="S37" s="60"/>
      <c r="V37" s="60"/>
    </row>
    <row r="38" ht="15.75" customHeight="1">
      <c r="A38" s="42" t="s">
        <v>107</v>
      </c>
      <c r="B38" s="91" t="s">
        <v>1</v>
      </c>
      <c r="C38" s="95">
        <v>267.0</v>
      </c>
      <c r="D38" s="93"/>
      <c r="E38" s="96"/>
      <c r="F38" s="96"/>
      <c r="G38" s="58"/>
      <c r="H38" s="58"/>
      <c r="I38" s="58"/>
      <c r="J38" s="58" t="s">
        <v>197</v>
      </c>
      <c r="K38" s="58">
        <f t="shared" ref="K38:K40" si="3">900+273</f>
        <v>1173</v>
      </c>
      <c r="L38" s="58">
        <v>24.0</v>
      </c>
      <c r="M38" s="58"/>
      <c r="N38" s="58">
        <f>C39*C40/ABS(C38-$Y$3)</f>
        <v>70.17290323</v>
      </c>
      <c r="O38" s="96"/>
      <c r="P38" s="93">
        <v>0.0</v>
      </c>
      <c r="Q38" s="97" t="s">
        <v>248</v>
      </c>
      <c r="R38" s="93" t="s">
        <v>230</v>
      </c>
      <c r="S38" s="60" t="s">
        <v>200</v>
      </c>
      <c r="V38" s="60" t="s">
        <v>249</v>
      </c>
    </row>
    <row r="39" ht="15.75" customHeight="1">
      <c r="A39" s="42" t="s">
        <v>107</v>
      </c>
      <c r="B39" s="93" t="s">
        <v>204</v>
      </c>
      <c r="C39" s="95">
        <v>264.0</v>
      </c>
      <c r="D39" s="93">
        <v>5.0</v>
      </c>
      <c r="E39" s="96"/>
      <c r="F39" s="96"/>
      <c r="G39" s="96"/>
      <c r="H39" s="96"/>
      <c r="I39" s="96"/>
      <c r="J39" s="58" t="s">
        <v>197</v>
      </c>
      <c r="K39" s="58">
        <f t="shared" si="3"/>
        <v>1173</v>
      </c>
      <c r="L39" s="58">
        <v>24.0</v>
      </c>
      <c r="M39" s="58"/>
      <c r="N39" s="96"/>
      <c r="O39" s="96"/>
      <c r="P39" s="93">
        <v>0.0</v>
      </c>
      <c r="Q39" s="97" t="s">
        <v>248</v>
      </c>
      <c r="R39" s="93" t="s">
        <v>230</v>
      </c>
      <c r="S39" s="60" t="s">
        <v>200</v>
      </c>
      <c r="V39" s="60" t="s">
        <v>250</v>
      </c>
    </row>
    <row r="40" ht="15.75" customHeight="1">
      <c r="A40" s="42" t="s">
        <v>107</v>
      </c>
      <c r="B40" s="91" t="s">
        <v>207</v>
      </c>
      <c r="C40" s="95" t="s">
        <v>108</v>
      </c>
      <c r="D40" s="93">
        <v>5.0</v>
      </c>
      <c r="E40" s="96"/>
      <c r="F40" s="96"/>
      <c r="G40" s="96"/>
      <c r="H40" s="96"/>
      <c r="I40" s="96"/>
      <c r="J40" s="58" t="s">
        <v>197</v>
      </c>
      <c r="K40" s="58">
        <f t="shared" si="3"/>
        <v>1173</v>
      </c>
      <c r="L40" s="58">
        <v>24.0</v>
      </c>
      <c r="M40" s="58"/>
      <c r="N40" s="96"/>
      <c r="O40" s="96"/>
      <c r="P40" s="93">
        <v>0.0</v>
      </c>
      <c r="Q40" s="97" t="s">
        <v>248</v>
      </c>
      <c r="R40" s="93" t="s">
        <v>230</v>
      </c>
      <c r="S40" s="60" t="s">
        <v>200</v>
      </c>
      <c r="V40" s="60" t="s">
        <v>251</v>
      </c>
    </row>
    <row r="41" ht="15.75" customHeight="1">
      <c r="A41" s="42" t="s">
        <v>252</v>
      </c>
      <c r="B41" s="91" t="s">
        <v>1</v>
      </c>
      <c r="C41" s="95">
        <v>145.0</v>
      </c>
      <c r="D41" s="93"/>
      <c r="E41" s="96">
        <v>177.0</v>
      </c>
      <c r="F41" s="96"/>
      <c r="G41" s="58"/>
      <c r="H41" s="58"/>
      <c r="I41" s="58"/>
      <c r="J41" s="58"/>
      <c r="K41" s="58"/>
      <c r="L41" s="58"/>
      <c r="M41" s="58"/>
      <c r="N41" s="58">
        <f>C42*C43/ABS(C41-$Y$3)</f>
        <v>6.772222222</v>
      </c>
      <c r="O41" s="96"/>
      <c r="P41" s="93">
        <v>1.0</v>
      </c>
      <c r="Q41" s="60" t="s">
        <v>253</v>
      </c>
      <c r="R41" s="93" t="s">
        <v>230</v>
      </c>
    </row>
    <row r="42" ht="15.75" customHeight="1">
      <c r="A42" s="42" t="s">
        <v>252</v>
      </c>
      <c r="B42" s="93" t="s">
        <v>204</v>
      </c>
      <c r="C42" s="95">
        <v>265.0</v>
      </c>
      <c r="D42" s="93">
        <v>5.0</v>
      </c>
      <c r="E42" s="96">
        <v>177.0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3">
        <v>1.0</v>
      </c>
      <c r="Q42" s="60" t="s">
        <v>253</v>
      </c>
      <c r="R42" s="93" t="s">
        <v>230</v>
      </c>
    </row>
    <row r="43" ht="15.75" customHeight="1">
      <c r="A43" s="42" t="s">
        <v>252</v>
      </c>
      <c r="B43" s="91" t="s">
        <v>207</v>
      </c>
      <c r="C43" s="95">
        <v>3.91</v>
      </c>
      <c r="D43" s="93">
        <v>5.0</v>
      </c>
      <c r="E43" s="96">
        <v>177.0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3">
        <v>1.0</v>
      </c>
      <c r="Q43" s="60" t="s">
        <v>253</v>
      </c>
      <c r="R43" s="93" t="s">
        <v>230</v>
      </c>
    </row>
    <row r="44" ht="15.75" customHeight="1">
      <c r="A44" s="42" t="s">
        <v>254</v>
      </c>
      <c r="B44" s="91" t="s">
        <v>1</v>
      </c>
      <c r="C44" s="63">
        <v>134.0</v>
      </c>
      <c r="D44" s="93"/>
      <c r="E44" s="96">
        <v>261.0</v>
      </c>
      <c r="F44" s="96"/>
      <c r="G44" s="58"/>
      <c r="H44" s="58"/>
      <c r="I44" s="58"/>
      <c r="J44" s="58"/>
      <c r="K44" s="58"/>
      <c r="L44" s="58"/>
      <c r="M44" s="58"/>
      <c r="N44" s="58">
        <f>C45*C46/ABS(C44-$Y$3)</f>
        <v>4.382560976</v>
      </c>
      <c r="O44" s="96"/>
      <c r="P44" s="93">
        <v>1.0</v>
      </c>
      <c r="Q44" s="60" t="s">
        <v>253</v>
      </c>
      <c r="R44" s="93" t="s">
        <v>230</v>
      </c>
    </row>
    <row r="45" ht="15.75" customHeight="1">
      <c r="A45" s="42" t="s">
        <v>254</v>
      </c>
      <c r="B45" s="91" t="s">
        <v>207</v>
      </c>
      <c r="C45" s="63">
        <v>2.97</v>
      </c>
      <c r="D45" s="93">
        <v>5.0</v>
      </c>
      <c r="E45" s="96">
        <v>261.0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3">
        <v>1.0</v>
      </c>
      <c r="Q45" s="60" t="s">
        <v>253</v>
      </c>
      <c r="R45" s="93" t="s">
        <v>230</v>
      </c>
    </row>
    <row r="46" ht="15.75" customHeight="1">
      <c r="A46" s="42" t="s">
        <v>254</v>
      </c>
      <c r="B46" s="93" t="s">
        <v>204</v>
      </c>
      <c r="C46" s="63">
        <v>242.0</v>
      </c>
      <c r="D46" s="93">
        <v>5.0</v>
      </c>
      <c r="E46" s="96">
        <v>261.0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3">
        <v>1.0</v>
      </c>
      <c r="Q46" s="60" t="s">
        <v>253</v>
      </c>
      <c r="R46" s="93" t="s">
        <v>230</v>
      </c>
    </row>
    <row r="47" ht="15.75" customHeight="1">
      <c r="A47" s="38" t="s">
        <v>12</v>
      </c>
      <c r="B47" s="91" t="s">
        <v>1</v>
      </c>
      <c r="C47" s="63">
        <v>281.0</v>
      </c>
      <c r="D47" s="93"/>
      <c r="E47" s="93"/>
      <c r="F47" s="93"/>
      <c r="G47" s="58"/>
      <c r="H47" s="58"/>
      <c r="I47" s="58"/>
      <c r="J47" s="58"/>
      <c r="K47" s="58"/>
      <c r="L47" s="58"/>
      <c r="M47" s="58"/>
      <c r="N47" s="58">
        <f>C48*C49/ABS(C47-$Y$3)</f>
        <v>76.93529412</v>
      </c>
      <c r="O47" s="93"/>
      <c r="P47" s="93">
        <v>0.0</v>
      </c>
      <c r="Q47" s="60" t="s">
        <v>255</v>
      </c>
      <c r="R47" s="93" t="s">
        <v>199</v>
      </c>
      <c r="S47" s="60" t="s">
        <v>200</v>
      </c>
    </row>
    <row r="48" ht="15.75" customHeight="1">
      <c r="A48" s="38" t="s">
        <v>12</v>
      </c>
      <c r="B48" s="93" t="s">
        <v>204</v>
      </c>
      <c r="C48" s="63">
        <v>290.0</v>
      </c>
      <c r="D48" s="93">
        <v>5.0</v>
      </c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3">
        <v>0.0</v>
      </c>
      <c r="Q48" s="60" t="s">
        <v>255</v>
      </c>
      <c r="R48" s="93" t="s">
        <v>199</v>
      </c>
      <c r="S48" s="60" t="s">
        <v>200</v>
      </c>
    </row>
    <row r="49" ht="15.75" customHeight="1">
      <c r="A49" s="38" t="s">
        <v>12</v>
      </c>
      <c r="B49" s="91" t="s">
        <v>207</v>
      </c>
      <c r="C49" s="63">
        <v>4.51</v>
      </c>
      <c r="D49" s="93">
        <v>5.0</v>
      </c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3">
        <v>0.0</v>
      </c>
      <c r="Q49" s="60" t="s">
        <v>255</v>
      </c>
      <c r="R49" s="93" t="s">
        <v>199</v>
      </c>
      <c r="S49" s="60" t="s">
        <v>200</v>
      </c>
    </row>
    <row r="50" ht="15.75" customHeight="1">
      <c r="A50" s="42" t="s">
        <v>67</v>
      </c>
      <c r="B50" s="91" t="s">
        <v>1</v>
      </c>
      <c r="C50" s="63">
        <v>95.0</v>
      </c>
      <c r="D50" s="93"/>
      <c r="E50" s="93"/>
      <c r="F50" s="93"/>
      <c r="G50" s="58"/>
      <c r="H50" s="58"/>
      <c r="I50" s="58"/>
      <c r="J50" s="58"/>
      <c r="K50" s="58"/>
      <c r="L50" s="58"/>
      <c r="M50" s="58"/>
      <c r="N50" s="58">
        <f>C51*C52/ABS(C50-$Y$3)</f>
        <v>7.19337931</v>
      </c>
      <c r="O50" s="98" t="s">
        <v>256</v>
      </c>
      <c r="P50" s="93">
        <v>0.0</v>
      </c>
      <c r="Q50" s="60" t="s">
        <v>257</v>
      </c>
      <c r="R50" s="93" t="s">
        <v>230</v>
      </c>
    </row>
    <row r="51" ht="15.75" customHeight="1">
      <c r="A51" s="42" t="s">
        <v>67</v>
      </c>
      <c r="B51" s="93" t="s">
        <v>204</v>
      </c>
      <c r="C51" s="63">
        <v>222.6</v>
      </c>
      <c r="D51" s="93">
        <v>5.0</v>
      </c>
      <c r="E51" s="93"/>
      <c r="F51" s="93"/>
      <c r="G51" s="98"/>
      <c r="H51" s="98"/>
      <c r="I51" s="98"/>
      <c r="J51" s="98"/>
      <c r="K51" s="98"/>
      <c r="L51" s="98"/>
      <c r="M51" s="98"/>
      <c r="N51" s="98"/>
      <c r="O51" s="98" t="s">
        <v>256</v>
      </c>
      <c r="P51" s="93">
        <v>0.0</v>
      </c>
      <c r="Q51" s="60" t="s">
        <v>257</v>
      </c>
      <c r="R51" s="93" t="s">
        <v>230</v>
      </c>
    </row>
    <row r="52" ht="15.75" customHeight="1">
      <c r="A52" s="42" t="s">
        <v>67</v>
      </c>
      <c r="B52" s="91" t="s">
        <v>207</v>
      </c>
      <c r="C52" s="63">
        <v>6.56</v>
      </c>
      <c r="D52" s="93">
        <v>5.0</v>
      </c>
      <c r="E52" s="93"/>
      <c r="F52" s="93"/>
      <c r="G52" s="98"/>
      <c r="H52" s="98"/>
      <c r="I52" s="98"/>
      <c r="J52" s="98"/>
      <c r="K52" s="98"/>
      <c r="L52" s="98"/>
      <c r="M52" s="98"/>
      <c r="N52" s="98"/>
      <c r="O52" s="98" t="s">
        <v>256</v>
      </c>
      <c r="P52" s="93">
        <v>0.0</v>
      </c>
      <c r="Q52" s="60" t="s">
        <v>257</v>
      </c>
      <c r="R52" s="93" t="s">
        <v>230</v>
      </c>
    </row>
    <row r="53" ht="15.75" customHeight="1">
      <c r="A53" s="99" t="s">
        <v>70</v>
      </c>
      <c r="B53" s="91" t="s">
        <v>1</v>
      </c>
      <c r="C53" s="63">
        <v>132.0</v>
      </c>
      <c r="D53" s="93"/>
      <c r="E53" s="93"/>
      <c r="F53" s="93"/>
      <c r="G53" s="58"/>
      <c r="H53" s="58"/>
      <c r="I53" s="58"/>
      <c r="J53" s="58"/>
      <c r="K53" s="58"/>
      <c r="L53" s="58"/>
      <c r="M53" s="58"/>
      <c r="N53" s="58">
        <f>C54*C55/ABS(C53-$Y$3)</f>
        <v>11.13237831</v>
      </c>
      <c r="O53" s="98" t="s">
        <v>256</v>
      </c>
      <c r="P53" s="93">
        <v>0.0</v>
      </c>
      <c r="Q53" s="60" t="s">
        <v>257</v>
      </c>
      <c r="R53" s="93"/>
    </row>
    <row r="54" ht="15.75" customHeight="1">
      <c r="A54" s="99" t="s">
        <v>70</v>
      </c>
      <c r="B54" s="93" t="s">
        <v>204</v>
      </c>
      <c r="C54" s="63">
        <v>258.82</v>
      </c>
      <c r="D54" s="93">
        <v>5.0</v>
      </c>
      <c r="E54" s="93"/>
      <c r="F54" s="93"/>
      <c r="G54" s="98"/>
      <c r="H54" s="98"/>
      <c r="I54" s="98"/>
      <c r="J54" s="98"/>
      <c r="K54" s="98"/>
      <c r="L54" s="98"/>
      <c r="M54" s="98"/>
      <c r="N54" s="98"/>
      <c r="O54" s="98" t="s">
        <v>256</v>
      </c>
      <c r="P54" s="93">
        <v>0.0</v>
      </c>
      <c r="Q54" s="60" t="s">
        <v>257</v>
      </c>
      <c r="R54" s="93"/>
    </row>
    <row r="55" ht="15.75" customHeight="1">
      <c r="A55" s="99" t="s">
        <v>70</v>
      </c>
      <c r="B55" s="91" t="s">
        <v>207</v>
      </c>
      <c r="C55" s="63">
        <v>7.14</v>
      </c>
      <c r="D55" s="93">
        <v>5.0</v>
      </c>
      <c r="E55" s="93"/>
      <c r="F55" s="93"/>
      <c r="G55" s="98"/>
      <c r="H55" s="98"/>
      <c r="I55" s="98"/>
      <c r="J55" s="98"/>
      <c r="K55" s="98"/>
      <c r="L55" s="98"/>
      <c r="M55" s="98"/>
      <c r="N55" s="98"/>
      <c r="O55" s="98" t="s">
        <v>256</v>
      </c>
      <c r="P55" s="93">
        <v>0.0</v>
      </c>
      <c r="Q55" s="60" t="s">
        <v>257</v>
      </c>
      <c r="R55" s="93"/>
    </row>
    <row r="56" ht="15.75" customHeight="1">
      <c r="A56" s="100" t="s">
        <v>19</v>
      </c>
      <c r="B56" s="91" t="s">
        <v>1</v>
      </c>
      <c r="C56" s="63">
        <v>247.0</v>
      </c>
      <c r="D56" s="93"/>
      <c r="E56" s="93"/>
      <c r="F56" s="93"/>
      <c r="G56" s="58"/>
      <c r="H56" s="58"/>
      <c r="I56" s="58"/>
      <c r="J56" s="58"/>
      <c r="K56" s="58"/>
      <c r="L56" s="58"/>
      <c r="M56" s="58"/>
      <c r="N56" s="58">
        <f>C59*C60/ABS(C56-$Y$3)</f>
        <v>13.66666667</v>
      </c>
      <c r="O56" s="93"/>
      <c r="P56" s="93">
        <v>0.0</v>
      </c>
      <c r="Q56" s="60" t="s">
        <v>258</v>
      </c>
      <c r="R56" s="93"/>
    </row>
    <row r="57" ht="15.75" customHeight="1">
      <c r="A57" s="100" t="s">
        <v>19</v>
      </c>
      <c r="B57" s="93" t="s">
        <v>204</v>
      </c>
      <c r="C57" s="63">
        <v>60.0</v>
      </c>
      <c r="D57" s="93">
        <v>2.0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>
        <v>0.0</v>
      </c>
      <c r="Q57" s="60" t="s">
        <v>258</v>
      </c>
      <c r="R57" s="93"/>
    </row>
    <row r="58" ht="15.75" customHeight="1">
      <c r="A58" s="100" t="s">
        <v>19</v>
      </c>
      <c r="B58" s="91" t="s">
        <v>207</v>
      </c>
      <c r="C58" s="63">
        <v>2.4</v>
      </c>
      <c r="D58" s="93">
        <v>2.0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>
        <v>0.0</v>
      </c>
      <c r="Q58" s="60" t="s">
        <v>258</v>
      </c>
      <c r="R58" s="93"/>
    </row>
    <row r="59" ht="15.75" customHeight="1">
      <c r="A59" s="100" t="s">
        <v>19</v>
      </c>
      <c r="B59" s="93" t="s">
        <v>204</v>
      </c>
      <c r="C59" s="63">
        <v>164.0</v>
      </c>
      <c r="D59" s="93">
        <v>5.0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>
        <v>0.0</v>
      </c>
      <c r="Q59" s="60" t="s">
        <v>258</v>
      </c>
      <c r="R59" s="93"/>
    </row>
    <row r="60" ht="15.75" customHeight="1">
      <c r="A60" s="100" t="s">
        <v>19</v>
      </c>
      <c r="B60" s="91" t="s">
        <v>207</v>
      </c>
      <c r="C60" s="63">
        <v>4.25</v>
      </c>
      <c r="D60" s="93">
        <v>5.0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>
        <v>0.0</v>
      </c>
      <c r="Q60" s="60" t="s">
        <v>258</v>
      </c>
      <c r="R60" s="93"/>
    </row>
    <row r="61" ht="15.75" customHeight="1">
      <c r="A61" s="42" t="s">
        <v>73</v>
      </c>
      <c r="B61" s="91" t="s">
        <v>1</v>
      </c>
      <c r="C61" s="63">
        <v>281.0</v>
      </c>
      <c r="D61" s="93"/>
      <c r="E61" s="93"/>
      <c r="F61" s="93"/>
      <c r="G61" s="58"/>
      <c r="H61" s="58"/>
      <c r="I61" s="58"/>
      <c r="J61" s="58"/>
      <c r="K61" s="58"/>
      <c r="L61" s="58"/>
      <c r="M61" s="58"/>
      <c r="N61" s="58">
        <f>C62*C63/ABS(C61-$Y$3)</f>
        <v>34.91764706</v>
      </c>
      <c r="O61" s="93"/>
      <c r="P61" s="93">
        <v>0.0</v>
      </c>
      <c r="Q61" s="60" t="s">
        <v>258</v>
      </c>
      <c r="R61" s="93"/>
    </row>
    <row r="62" ht="15.75" customHeight="1">
      <c r="A62" s="42" t="s">
        <v>73</v>
      </c>
      <c r="B62" s="93" t="s">
        <v>204</v>
      </c>
      <c r="C62" s="63">
        <v>160.0</v>
      </c>
      <c r="D62" s="93">
        <v>5.0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>
        <v>0.0</v>
      </c>
      <c r="Q62" s="60" t="s">
        <v>258</v>
      </c>
      <c r="R62" s="93"/>
    </row>
    <row r="63" ht="15.75" customHeight="1">
      <c r="A63" s="42" t="s">
        <v>73</v>
      </c>
      <c r="B63" s="91" t="s">
        <v>207</v>
      </c>
      <c r="C63" s="63" t="s">
        <v>74</v>
      </c>
      <c r="D63" s="93">
        <v>5.0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>
        <v>0.0</v>
      </c>
      <c r="Q63" s="60" t="s">
        <v>258</v>
      </c>
      <c r="R63" s="93"/>
    </row>
    <row r="64" ht="15.75" customHeight="1">
      <c r="A64" s="42" t="s">
        <v>73</v>
      </c>
      <c r="B64" s="93" t="s">
        <v>204</v>
      </c>
      <c r="C64" s="63">
        <v>63.0</v>
      </c>
      <c r="D64" s="93">
        <v>2.0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>
        <v>0.0</v>
      </c>
      <c r="Q64" s="60" t="s">
        <v>258</v>
      </c>
      <c r="R64" s="93"/>
    </row>
    <row r="65" ht="15.75" customHeight="1">
      <c r="A65" s="42" t="s">
        <v>73</v>
      </c>
      <c r="B65" s="91" t="s">
        <v>207</v>
      </c>
      <c r="C65" s="63">
        <v>1.91</v>
      </c>
      <c r="D65" s="93">
        <v>2.0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>
        <v>0.0</v>
      </c>
      <c r="Q65" s="60" t="s">
        <v>258</v>
      </c>
      <c r="R65" s="93"/>
    </row>
    <row r="66" ht="15.75" customHeight="1">
      <c r="A66" s="42" t="s">
        <v>259</v>
      </c>
      <c r="B66" s="91" t="s">
        <v>1</v>
      </c>
      <c r="C66" s="95">
        <v>228.0</v>
      </c>
      <c r="D66" s="93"/>
      <c r="E66" s="93"/>
      <c r="F66" s="93">
        <v>62.0</v>
      </c>
      <c r="G66" s="58"/>
      <c r="H66" s="58"/>
      <c r="I66" s="58"/>
      <c r="J66" s="58"/>
      <c r="K66" s="58"/>
      <c r="L66" s="58"/>
      <c r="M66" s="58"/>
      <c r="N66" s="58">
        <f>C67*C68/ABS(C66-$Y$3)</f>
        <v>5.628228571</v>
      </c>
      <c r="O66" s="93" t="s">
        <v>260</v>
      </c>
      <c r="P66" s="93">
        <v>1.0</v>
      </c>
      <c r="Q66" s="60" t="s">
        <v>261</v>
      </c>
      <c r="R66" s="93"/>
      <c r="S66" s="60" t="s">
        <v>200</v>
      </c>
    </row>
    <row r="67" ht="15.75" customHeight="1">
      <c r="A67" s="42" t="s">
        <v>259</v>
      </c>
      <c r="B67" s="91" t="s">
        <v>204</v>
      </c>
      <c r="C67" s="95" t="s">
        <v>262</v>
      </c>
      <c r="D67" s="93">
        <v>5.0</v>
      </c>
      <c r="E67" s="93"/>
      <c r="F67" s="93">
        <v>62.0</v>
      </c>
      <c r="G67" s="93"/>
      <c r="H67" s="93"/>
      <c r="I67" s="93"/>
      <c r="J67" s="93"/>
      <c r="K67" s="93"/>
      <c r="L67" s="93"/>
      <c r="M67" s="93"/>
      <c r="N67" s="93"/>
      <c r="O67" s="93" t="s">
        <v>260</v>
      </c>
      <c r="P67" s="93">
        <v>1.0</v>
      </c>
      <c r="Q67" s="60" t="s">
        <v>261</v>
      </c>
      <c r="R67" s="93"/>
      <c r="S67" s="60" t="s">
        <v>200</v>
      </c>
    </row>
    <row r="68" ht="15.75" customHeight="1">
      <c r="A68" s="42" t="s">
        <v>259</v>
      </c>
      <c r="B68" s="91" t="s">
        <v>207</v>
      </c>
      <c r="C68" s="95" t="s">
        <v>263</v>
      </c>
      <c r="D68" s="93">
        <v>5.0</v>
      </c>
      <c r="E68" s="93"/>
      <c r="F68" s="93">
        <v>62.0</v>
      </c>
      <c r="G68" s="93"/>
      <c r="H68" s="93"/>
      <c r="I68" s="93"/>
      <c r="J68" s="93"/>
      <c r="K68" s="93"/>
      <c r="L68" s="93"/>
      <c r="M68" s="93"/>
      <c r="N68" s="93"/>
      <c r="O68" s="93" t="s">
        <v>260</v>
      </c>
      <c r="P68" s="93">
        <v>1.0</v>
      </c>
      <c r="Q68" s="60" t="s">
        <v>261</v>
      </c>
      <c r="R68" s="93"/>
      <c r="S68" s="60" t="s">
        <v>200</v>
      </c>
    </row>
    <row r="69" ht="15.75" customHeight="1">
      <c r="A69" s="42" t="s">
        <v>264</v>
      </c>
      <c r="B69" s="91" t="s">
        <v>1</v>
      </c>
      <c r="C69" s="63">
        <v>187.0</v>
      </c>
      <c r="D69" s="93"/>
      <c r="E69" s="93"/>
      <c r="F69" s="93">
        <v>62.0</v>
      </c>
      <c r="G69" s="93"/>
      <c r="H69" s="93"/>
      <c r="I69" s="93"/>
      <c r="J69" s="93"/>
      <c r="K69" s="93"/>
      <c r="L69" s="93"/>
      <c r="M69" s="93"/>
      <c r="N69" s="93"/>
      <c r="O69" s="93" t="s">
        <v>260</v>
      </c>
      <c r="P69" s="93">
        <v>1.0</v>
      </c>
      <c r="Q69" s="60" t="s">
        <v>261</v>
      </c>
      <c r="R69" s="93"/>
      <c r="S69" s="60" t="s">
        <v>200</v>
      </c>
    </row>
    <row r="70" ht="15.75" customHeight="1">
      <c r="A70" s="101" t="s">
        <v>264</v>
      </c>
      <c r="B70" s="93" t="s">
        <v>204</v>
      </c>
      <c r="C70" s="95">
        <v>221.31</v>
      </c>
      <c r="D70" s="93">
        <v>5.0</v>
      </c>
      <c r="E70" s="93"/>
      <c r="F70" s="93">
        <v>62.0</v>
      </c>
      <c r="G70" s="93"/>
      <c r="H70" s="93"/>
      <c r="I70" s="93"/>
      <c r="J70" s="93"/>
      <c r="K70" s="93"/>
      <c r="L70" s="93"/>
      <c r="M70" s="93"/>
      <c r="N70" s="93"/>
      <c r="O70" s="93" t="s">
        <v>260</v>
      </c>
      <c r="P70" s="93">
        <v>1.0</v>
      </c>
      <c r="Q70" s="60" t="s">
        <v>261</v>
      </c>
      <c r="R70" s="93"/>
      <c r="S70" s="60" t="s">
        <v>200</v>
      </c>
    </row>
    <row r="71" ht="15.75" customHeight="1">
      <c r="A71" s="101" t="s">
        <v>264</v>
      </c>
      <c r="B71" s="91" t="s">
        <v>207</v>
      </c>
      <c r="C71" s="95">
        <v>2.42</v>
      </c>
      <c r="D71" s="93">
        <v>5.0</v>
      </c>
      <c r="E71" s="93"/>
      <c r="F71" s="93">
        <v>62.0</v>
      </c>
      <c r="G71" s="93"/>
      <c r="H71" s="93"/>
      <c r="I71" s="93"/>
      <c r="J71" s="93"/>
      <c r="K71" s="93"/>
      <c r="L71" s="93"/>
      <c r="M71" s="93"/>
      <c r="N71" s="93"/>
      <c r="O71" s="93" t="s">
        <v>260</v>
      </c>
      <c r="P71" s="93">
        <v>1.0</v>
      </c>
      <c r="Q71" s="60" t="s">
        <v>261</v>
      </c>
      <c r="R71" s="93"/>
      <c r="S71" s="60" t="s">
        <v>200</v>
      </c>
    </row>
    <row r="72" ht="15.75" customHeight="1">
      <c r="A72" s="38" t="s">
        <v>265</v>
      </c>
      <c r="B72" s="91" t="s">
        <v>1</v>
      </c>
      <c r="C72" s="63">
        <v>340.0</v>
      </c>
      <c r="D72" s="93"/>
      <c r="E72" s="93"/>
      <c r="F72" s="93"/>
      <c r="G72" s="58"/>
      <c r="H72" s="58"/>
      <c r="I72" s="58"/>
      <c r="J72" s="58"/>
      <c r="K72" s="58"/>
      <c r="L72" s="58"/>
      <c r="M72" s="58"/>
      <c r="N72" s="58">
        <f>C73*C74/ABS(C72-$Y$3)</f>
        <v>5.28</v>
      </c>
      <c r="O72" s="93"/>
      <c r="P72" s="93">
        <v>0.0</v>
      </c>
      <c r="Q72" s="60" t="s">
        <v>266</v>
      </c>
      <c r="R72" s="93"/>
      <c r="S72" s="60" t="s">
        <v>200</v>
      </c>
    </row>
    <row r="73" ht="15.75" customHeight="1">
      <c r="A73" s="38" t="s">
        <v>265</v>
      </c>
      <c r="B73" s="91" t="s">
        <v>207</v>
      </c>
      <c r="C73" s="63">
        <v>1.65</v>
      </c>
      <c r="D73" s="93">
        <v>5.0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>
        <v>0.0</v>
      </c>
      <c r="Q73" s="60" t="s">
        <v>266</v>
      </c>
      <c r="R73" s="93"/>
      <c r="S73" s="60" t="s">
        <v>200</v>
      </c>
    </row>
    <row r="74" ht="15.75" customHeight="1">
      <c r="A74" s="38" t="s">
        <v>265</v>
      </c>
      <c r="B74" s="93" t="s">
        <v>204</v>
      </c>
      <c r="C74" s="63">
        <v>134.4</v>
      </c>
      <c r="D74" s="93">
        <v>5.0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>
        <v>0.0</v>
      </c>
      <c r="Q74" s="60" t="s">
        <v>266</v>
      </c>
      <c r="R74" s="93"/>
      <c r="S74" s="60" t="s">
        <v>200</v>
      </c>
    </row>
    <row r="75" ht="15.75" customHeight="1">
      <c r="A75" s="38" t="s">
        <v>267</v>
      </c>
      <c r="B75" s="93" t="s">
        <v>1</v>
      </c>
      <c r="C75" s="63">
        <v>310.0</v>
      </c>
      <c r="D75" s="93"/>
      <c r="E75" s="93"/>
      <c r="F75" s="93">
        <v>32.49</v>
      </c>
      <c r="G75" s="58"/>
      <c r="H75" s="58"/>
      <c r="I75" s="58"/>
      <c r="J75" s="58"/>
      <c r="K75" s="58"/>
      <c r="L75" s="58"/>
      <c r="M75" s="58"/>
      <c r="N75" s="58">
        <f>C76*C77/ABS(C75-$Y$3)</f>
        <v>37.69583333</v>
      </c>
      <c r="O75" s="96"/>
      <c r="P75" s="93">
        <v>0.0</v>
      </c>
      <c r="Q75" s="60" t="s">
        <v>268</v>
      </c>
      <c r="R75" s="93"/>
      <c r="S75" s="60" t="s">
        <v>200</v>
      </c>
    </row>
    <row r="76" ht="15.75" customHeight="1">
      <c r="A76" s="38" t="s">
        <v>267</v>
      </c>
      <c r="B76" s="93" t="s">
        <v>207</v>
      </c>
      <c r="C76" s="63">
        <v>1.66</v>
      </c>
      <c r="D76" s="93">
        <v>5.0</v>
      </c>
      <c r="E76" s="93"/>
      <c r="F76" s="93">
        <v>32.49</v>
      </c>
      <c r="G76" s="96"/>
      <c r="H76" s="96"/>
      <c r="I76" s="96"/>
      <c r="J76" s="96"/>
      <c r="K76" s="96"/>
      <c r="L76" s="96"/>
      <c r="M76" s="96"/>
      <c r="N76" s="96"/>
      <c r="O76" s="96"/>
      <c r="P76" s="93">
        <v>0.0</v>
      </c>
      <c r="Q76" s="60" t="s">
        <v>268</v>
      </c>
      <c r="R76" s="93"/>
      <c r="S76" s="60" t="s">
        <v>200</v>
      </c>
    </row>
    <row r="77" ht="15.75" customHeight="1">
      <c r="A77" s="38" t="s">
        <v>267</v>
      </c>
      <c r="B77" s="93" t="s">
        <v>204</v>
      </c>
      <c r="C77" s="63">
        <v>272.5</v>
      </c>
      <c r="D77" s="93">
        <v>5.0</v>
      </c>
      <c r="E77" s="93"/>
      <c r="F77" s="93">
        <v>32.49</v>
      </c>
      <c r="G77" s="96"/>
      <c r="H77" s="96"/>
      <c r="I77" s="96"/>
      <c r="J77" s="96"/>
      <c r="K77" s="96"/>
      <c r="L77" s="96"/>
      <c r="M77" s="96"/>
      <c r="N77" s="96"/>
      <c r="O77" s="96"/>
      <c r="P77" s="93">
        <v>0.0</v>
      </c>
      <c r="Q77" s="60" t="s">
        <v>268</v>
      </c>
      <c r="R77" s="93"/>
      <c r="S77" s="60" t="s">
        <v>200</v>
      </c>
    </row>
    <row r="78" ht="15.75" customHeight="1">
      <c r="A78" s="101" t="s">
        <v>269</v>
      </c>
      <c r="B78" s="93" t="s">
        <v>1</v>
      </c>
      <c r="C78" s="102">
        <v>270.0</v>
      </c>
      <c r="D78" s="93"/>
      <c r="E78" s="93"/>
      <c r="F78" s="93">
        <v>26.9</v>
      </c>
      <c r="G78" s="58"/>
      <c r="H78" s="58"/>
      <c r="I78" s="58"/>
      <c r="J78" s="58"/>
      <c r="K78" s="58"/>
      <c r="L78" s="58"/>
      <c r="M78" s="58"/>
      <c r="N78" s="58">
        <f>C79*C80/ABS(C78-$Y$3)</f>
        <v>30.23271429</v>
      </c>
      <c r="O78" s="96"/>
      <c r="P78" s="93">
        <v>0.0</v>
      </c>
      <c r="Q78" s="60" t="s">
        <v>268</v>
      </c>
      <c r="R78" s="93"/>
      <c r="S78" s="60" t="s">
        <v>200</v>
      </c>
    </row>
    <row r="79" ht="15.75" customHeight="1">
      <c r="A79" s="101" t="s">
        <v>269</v>
      </c>
      <c r="B79" s="93" t="s">
        <v>207</v>
      </c>
      <c r="C79" s="63">
        <v>3.18</v>
      </c>
      <c r="D79" s="93">
        <v>5.0</v>
      </c>
      <c r="E79" s="93"/>
      <c r="F79" s="93">
        <v>26.9</v>
      </c>
      <c r="G79" s="96"/>
      <c r="H79" s="96"/>
      <c r="I79" s="96"/>
      <c r="J79" s="96"/>
      <c r="K79" s="96"/>
      <c r="L79" s="96"/>
      <c r="M79" s="96"/>
      <c r="N79" s="96"/>
      <c r="O79" s="96"/>
      <c r="P79" s="93">
        <v>0.0</v>
      </c>
      <c r="Q79" s="60" t="s">
        <v>268</v>
      </c>
      <c r="R79" s="93"/>
      <c r="S79" s="60" t="s">
        <v>200</v>
      </c>
    </row>
    <row r="80" ht="15.75" customHeight="1">
      <c r="A80" s="101" t="s">
        <v>269</v>
      </c>
      <c r="B80" s="93" t="s">
        <v>204</v>
      </c>
      <c r="C80" s="63">
        <v>266.2</v>
      </c>
      <c r="D80" s="93">
        <v>5.0</v>
      </c>
      <c r="E80" s="93"/>
      <c r="F80" s="93">
        <v>26.9</v>
      </c>
      <c r="G80" s="96"/>
      <c r="H80" s="96"/>
      <c r="I80" s="96"/>
      <c r="J80" s="96"/>
      <c r="K80" s="96"/>
      <c r="L80" s="96"/>
      <c r="M80" s="96"/>
      <c r="N80" s="96"/>
      <c r="O80" s="96"/>
      <c r="P80" s="93">
        <v>0.0</v>
      </c>
      <c r="Q80" s="60" t="s">
        <v>268</v>
      </c>
      <c r="R80" s="93"/>
      <c r="S80" s="60" t="s">
        <v>200</v>
      </c>
    </row>
    <row r="81" ht="15.75" customHeight="1">
      <c r="A81" s="101" t="s">
        <v>269</v>
      </c>
      <c r="B81" s="93" t="s">
        <v>207</v>
      </c>
      <c r="C81" s="63">
        <v>1.6</v>
      </c>
      <c r="D81" s="93">
        <v>2.0</v>
      </c>
      <c r="E81" s="93"/>
      <c r="F81" s="93">
        <v>26.9</v>
      </c>
      <c r="G81" s="96"/>
      <c r="H81" s="96"/>
      <c r="I81" s="96"/>
      <c r="J81" s="96"/>
      <c r="K81" s="96"/>
      <c r="L81" s="96"/>
      <c r="M81" s="96"/>
      <c r="N81" s="96"/>
      <c r="O81" s="96"/>
      <c r="P81" s="93">
        <v>0.0</v>
      </c>
      <c r="Q81" s="60" t="s">
        <v>268</v>
      </c>
      <c r="R81" s="93"/>
      <c r="S81" s="60" t="s">
        <v>200</v>
      </c>
    </row>
    <row r="82" ht="15.75" customHeight="1">
      <c r="A82" s="101" t="s">
        <v>269</v>
      </c>
      <c r="B82" s="93" t="s">
        <v>204</v>
      </c>
      <c r="C82" s="63">
        <v>89.9</v>
      </c>
      <c r="D82" s="93">
        <v>2.0</v>
      </c>
      <c r="E82" s="93"/>
      <c r="F82" s="93">
        <v>26.9</v>
      </c>
      <c r="G82" s="96"/>
      <c r="H82" s="96"/>
      <c r="I82" s="96"/>
      <c r="J82" s="96"/>
      <c r="K82" s="96"/>
      <c r="L82" s="96"/>
      <c r="M82" s="96"/>
      <c r="N82" s="96"/>
      <c r="O82" s="96"/>
      <c r="P82" s="93">
        <v>0.0</v>
      </c>
      <c r="Q82" s="60" t="s">
        <v>268</v>
      </c>
      <c r="R82" s="93"/>
      <c r="S82" s="60" t="s">
        <v>200</v>
      </c>
    </row>
    <row r="83" ht="15.75" customHeight="1">
      <c r="A83" s="42" t="s">
        <v>270</v>
      </c>
      <c r="B83" s="91" t="s">
        <v>1</v>
      </c>
      <c r="C83" s="95">
        <v>342.0</v>
      </c>
      <c r="D83" s="96"/>
      <c r="E83" s="96"/>
      <c r="F83" s="96"/>
      <c r="G83" s="58"/>
      <c r="H83" s="58"/>
      <c r="I83" s="58"/>
      <c r="J83" s="58"/>
      <c r="K83" s="58"/>
      <c r="L83" s="58"/>
      <c r="M83" s="58"/>
      <c r="N83" s="58"/>
      <c r="O83" s="96"/>
      <c r="P83" s="93">
        <v>0.0</v>
      </c>
      <c r="Q83" s="60" t="s">
        <v>271</v>
      </c>
      <c r="R83" s="93"/>
      <c r="S83" s="58"/>
    </row>
    <row r="84" ht="15.75" customHeight="1">
      <c r="A84" s="42" t="s">
        <v>270</v>
      </c>
      <c r="B84" s="93" t="s">
        <v>204</v>
      </c>
      <c r="C84" s="63">
        <v>44.0</v>
      </c>
      <c r="D84" s="93">
        <v>1.0</v>
      </c>
      <c r="E84" s="93"/>
      <c r="F84" s="96"/>
      <c r="G84" s="93"/>
      <c r="H84" s="93"/>
      <c r="I84" s="93"/>
      <c r="J84" s="93"/>
      <c r="K84" s="93"/>
      <c r="L84" s="93"/>
      <c r="M84" s="93"/>
      <c r="N84" s="93"/>
      <c r="O84" s="93"/>
      <c r="P84" s="93">
        <v>0.0</v>
      </c>
      <c r="Q84" s="60" t="s">
        <v>271</v>
      </c>
      <c r="R84" s="93"/>
      <c r="S84" s="58"/>
    </row>
    <row r="85" ht="15.75" customHeight="1">
      <c r="A85" s="103" t="s">
        <v>270</v>
      </c>
      <c r="B85" s="91" t="s">
        <v>207</v>
      </c>
      <c r="C85" s="63" t="s">
        <v>272</v>
      </c>
      <c r="D85" s="93">
        <v>1.0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>
        <v>0.0</v>
      </c>
      <c r="Q85" s="60" t="s">
        <v>271</v>
      </c>
      <c r="R85" s="93"/>
      <c r="S85" s="58"/>
    </row>
    <row r="86" ht="15.75" customHeight="1">
      <c r="A86" s="104" t="s">
        <v>273</v>
      </c>
      <c r="B86" s="91" t="s">
        <v>1</v>
      </c>
      <c r="C86" s="63">
        <v>92.0</v>
      </c>
      <c r="D86" s="93"/>
      <c r="E86" s="93">
        <v>3100.0</v>
      </c>
      <c r="F86" s="93">
        <v>81.55</v>
      </c>
      <c r="G86" s="58"/>
      <c r="H86" s="58"/>
      <c r="I86" s="58"/>
      <c r="J86" s="58"/>
      <c r="K86" s="58"/>
      <c r="L86" s="58"/>
      <c r="M86" s="58"/>
      <c r="N86" s="58">
        <f>C89*C90/ABS(C86-$Y$3)</f>
        <v>5.852193204</v>
      </c>
      <c r="O86" s="93"/>
      <c r="P86" s="93">
        <v>1.0</v>
      </c>
      <c r="Q86" s="60" t="s">
        <v>274</v>
      </c>
      <c r="R86" s="93"/>
      <c r="S86" s="58" t="s">
        <v>200</v>
      </c>
    </row>
    <row r="87" ht="15.75" customHeight="1">
      <c r="A87" s="104" t="s">
        <v>273</v>
      </c>
      <c r="B87" s="93" t="s">
        <v>204</v>
      </c>
      <c r="C87" s="95">
        <v>101.58</v>
      </c>
      <c r="D87" s="96">
        <v>2.0</v>
      </c>
      <c r="E87" s="93">
        <v>3100.0</v>
      </c>
      <c r="F87" s="93">
        <v>81.55</v>
      </c>
      <c r="G87" s="96"/>
      <c r="H87" s="96"/>
      <c r="I87" s="96"/>
      <c r="J87" s="96"/>
      <c r="K87" s="96"/>
      <c r="L87" s="96"/>
      <c r="M87" s="96"/>
      <c r="N87" s="96"/>
      <c r="O87" s="96"/>
      <c r="P87" s="93">
        <v>1.0</v>
      </c>
      <c r="Q87" s="60" t="s">
        <v>274</v>
      </c>
      <c r="R87" s="93"/>
      <c r="S87" s="58" t="s">
        <v>200</v>
      </c>
    </row>
    <row r="88" ht="15.75" customHeight="1">
      <c r="A88" s="104" t="s">
        <v>273</v>
      </c>
      <c r="B88" s="91" t="s">
        <v>207</v>
      </c>
      <c r="C88" s="95">
        <v>2.48</v>
      </c>
      <c r="D88" s="96">
        <v>2.0</v>
      </c>
      <c r="E88" s="93">
        <v>3100.0</v>
      </c>
      <c r="F88" s="93">
        <v>81.55</v>
      </c>
      <c r="G88" s="96"/>
      <c r="H88" s="96"/>
      <c r="I88" s="96"/>
      <c r="J88" s="96"/>
      <c r="K88" s="96"/>
      <c r="L88" s="96"/>
      <c r="M88" s="96"/>
      <c r="N88" s="96"/>
      <c r="O88" s="96"/>
      <c r="P88" s="93">
        <v>1.0</v>
      </c>
      <c r="Q88" s="60" t="s">
        <v>274</v>
      </c>
      <c r="R88" s="93"/>
      <c r="S88" s="58" t="s">
        <v>200</v>
      </c>
    </row>
    <row r="89" ht="15.75" customHeight="1">
      <c r="A89" s="104" t="s">
        <v>273</v>
      </c>
      <c r="B89" s="93" t="s">
        <v>204</v>
      </c>
      <c r="C89" s="95">
        <v>355.62</v>
      </c>
      <c r="D89" s="96">
        <v>5.0</v>
      </c>
      <c r="E89" s="93">
        <v>3100.0</v>
      </c>
      <c r="F89" s="93">
        <v>81.55</v>
      </c>
      <c r="G89" s="96"/>
      <c r="H89" s="96"/>
      <c r="I89" s="96"/>
      <c r="J89" s="96"/>
      <c r="K89" s="96"/>
      <c r="L89" s="96"/>
      <c r="M89" s="96"/>
      <c r="N89" s="96"/>
      <c r="O89" s="96"/>
      <c r="P89" s="93">
        <v>1.0</v>
      </c>
      <c r="Q89" s="60" t="s">
        <v>274</v>
      </c>
      <c r="R89" s="93"/>
      <c r="S89" s="58" t="s">
        <v>200</v>
      </c>
    </row>
    <row r="90" ht="15.75" customHeight="1">
      <c r="A90" s="105" t="s">
        <v>273</v>
      </c>
      <c r="B90" s="91" t="s">
        <v>207</v>
      </c>
      <c r="C90" s="63">
        <v>3.39</v>
      </c>
      <c r="D90" s="96">
        <v>5.0</v>
      </c>
      <c r="E90" s="93">
        <v>3100.0</v>
      </c>
      <c r="F90" s="93">
        <v>81.55</v>
      </c>
      <c r="G90" s="93"/>
      <c r="H90" s="93"/>
      <c r="I90" s="93"/>
      <c r="J90" s="93"/>
      <c r="K90" s="93"/>
      <c r="L90" s="93"/>
      <c r="M90" s="93"/>
      <c r="N90" s="93"/>
      <c r="O90" s="93"/>
      <c r="P90" s="93">
        <v>1.0</v>
      </c>
      <c r="Q90" s="60" t="s">
        <v>274</v>
      </c>
      <c r="R90" s="93"/>
      <c r="S90" s="58" t="s">
        <v>200</v>
      </c>
    </row>
    <row r="91" ht="15.75" customHeight="1">
      <c r="A91" s="99" t="s">
        <v>84</v>
      </c>
      <c r="B91" s="91" t="s">
        <v>1</v>
      </c>
      <c r="C91" s="63">
        <v>117.0</v>
      </c>
      <c r="D91" s="96"/>
      <c r="E91" s="93"/>
      <c r="F91" s="93">
        <v>77.02</v>
      </c>
      <c r="G91" s="58"/>
      <c r="H91" s="58"/>
      <c r="I91" s="58"/>
      <c r="J91" s="58"/>
      <c r="K91" s="58"/>
      <c r="L91" s="58"/>
      <c r="M91" s="58"/>
      <c r="N91" s="58">
        <f>C94*C95/ABS(C91-$Y$3)</f>
        <v>6.195420994</v>
      </c>
      <c r="O91" s="93"/>
      <c r="P91" s="93">
        <v>1.0</v>
      </c>
      <c r="Q91" s="60" t="s">
        <v>274</v>
      </c>
      <c r="R91" s="93"/>
      <c r="S91" s="58" t="s">
        <v>200</v>
      </c>
    </row>
    <row r="92" ht="15.75" customHeight="1">
      <c r="A92" s="99" t="s">
        <v>84</v>
      </c>
      <c r="B92" s="93" t="s">
        <v>204</v>
      </c>
      <c r="C92" s="63">
        <v>116.54</v>
      </c>
      <c r="D92" s="96">
        <v>2.0</v>
      </c>
      <c r="E92" s="93"/>
      <c r="F92" s="93">
        <v>77.02</v>
      </c>
      <c r="G92" s="93"/>
      <c r="H92" s="93"/>
      <c r="I92" s="93"/>
      <c r="J92" s="93"/>
      <c r="K92" s="93"/>
      <c r="L92" s="93"/>
      <c r="M92" s="93"/>
      <c r="N92" s="93"/>
      <c r="O92" s="93"/>
      <c r="P92" s="93">
        <v>1.0</v>
      </c>
      <c r="Q92" s="60" t="s">
        <v>274</v>
      </c>
      <c r="R92" s="93"/>
      <c r="S92" s="58" t="s">
        <v>200</v>
      </c>
    </row>
    <row r="93" ht="15.75" customHeight="1">
      <c r="A93" s="99" t="s">
        <v>84</v>
      </c>
      <c r="B93" s="91" t="s">
        <v>207</v>
      </c>
      <c r="C93" s="95">
        <v>1.63</v>
      </c>
      <c r="D93" s="96">
        <v>2.0</v>
      </c>
      <c r="E93" s="96"/>
      <c r="F93" s="93">
        <v>77.02</v>
      </c>
      <c r="G93" s="96"/>
      <c r="H93" s="96"/>
      <c r="I93" s="96"/>
      <c r="J93" s="96"/>
      <c r="K93" s="96"/>
      <c r="L93" s="96"/>
      <c r="M93" s="96"/>
      <c r="N93" s="96"/>
      <c r="O93" s="96"/>
      <c r="P93" s="93">
        <v>1.0</v>
      </c>
      <c r="Q93" s="60" t="s">
        <v>274</v>
      </c>
      <c r="R93" s="93"/>
      <c r="S93" s="58" t="s">
        <v>200</v>
      </c>
    </row>
    <row r="94" ht="15.75" customHeight="1">
      <c r="A94" s="99" t="s">
        <v>84</v>
      </c>
      <c r="B94" s="93" t="s">
        <v>204</v>
      </c>
      <c r="C94" s="95">
        <v>325.98</v>
      </c>
      <c r="D94" s="96">
        <v>5.0</v>
      </c>
      <c r="E94" s="96"/>
      <c r="F94" s="93">
        <v>77.02</v>
      </c>
      <c r="G94" s="96"/>
      <c r="H94" s="96"/>
      <c r="I94" s="96"/>
      <c r="J94" s="96"/>
      <c r="K94" s="96"/>
      <c r="L94" s="96"/>
      <c r="M94" s="96"/>
      <c r="N94" s="96"/>
      <c r="O94" s="96"/>
      <c r="P94" s="93">
        <v>1.0</v>
      </c>
      <c r="Q94" s="60" t="s">
        <v>274</v>
      </c>
      <c r="R94" s="93"/>
      <c r="S94" s="58" t="s">
        <v>200</v>
      </c>
    </row>
    <row r="95" ht="15.75" customHeight="1">
      <c r="A95" s="99" t="s">
        <v>84</v>
      </c>
      <c r="B95" s="91" t="s">
        <v>207</v>
      </c>
      <c r="C95" s="95">
        <v>3.44</v>
      </c>
      <c r="D95" s="96">
        <v>5.0</v>
      </c>
      <c r="E95" s="96"/>
      <c r="F95" s="93">
        <v>77.02</v>
      </c>
      <c r="G95" s="96"/>
      <c r="H95" s="96"/>
      <c r="I95" s="96"/>
      <c r="J95" s="96"/>
      <c r="K95" s="96"/>
      <c r="L95" s="96"/>
      <c r="M95" s="96"/>
      <c r="N95" s="96"/>
      <c r="O95" s="96"/>
      <c r="P95" s="93">
        <v>1.0</v>
      </c>
      <c r="Q95" s="60" t="s">
        <v>274</v>
      </c>
      <c r="R95" s="93"/>
      <c r="S95" s="58" t="s">
        <v>200</v>
      </c>
    </row>
    <row r="96" ht="15.75" customHeight="1">
      <c r="A96" s="99" t="s">
        <v>87</v>
      </c>
      <c r="B96" s="91" t="s">
        <v>1</v>
      </c>
      <c r="C96" s="95">
        <v>125.0</v>
      </c>
      <c r="D96" s="96"/>
      <c r="E96" s="96">
        <v>3660.0</v>
      </c>
      <c r="F96" s="96">
        <v>115.53</v>
      </c>
      <c r="G96" s="58"/>
      <c r="H96" s="58"/>
      <c r="I96" s="58"/>
      <c r="J96" s="58"/>
      <c r="K96" s="58"/>
      <c r="L96" s="58"/>
      <c r="M96" s="58"/>
      <c r="N96" s="58">
        <f>C99*C100/ABS(C96-$Y$3)</f>
        <v>5.608305202</v>
      </c>
      <c r="O96" s="96"/>
      <c r="P96" s="93">
        <v>1.0</v>
      </c>
      <c r="Q96" s="60" t="s">
        <v>274</v>
      </c>
      <c r="R96" s="93"/>
      <c r="S96" s="58" t="s">
        <v>200</v>
      </c>
    </row>
    <row r="97" ht="15.75" customHeight="1">
      <c r="A97" s="99" t="s">
        <v>87</v>
      </c>
      <c r="B97" s="93" t="s">
        <v>204</v>
      </c>
      <c r="C97" s="95">
        <v>94.93</v>
      </c>
      <c r="D97" s="96">
        <v>2.0</v>
      </c>
      <c r="E97" s="96">
        <v>3660.0</v>
      </c>
      <c r="F97" s="96">
        <v>115.53</v>
      </c>
      <c r="G97" s="96"/>
      <c r="H97" s="96"/>
      <c r="I97" s="96"/>
      <c r="J97" s="96"/>
      <c r="K97" s="96"/>
      <c r="L97" s="96"/>
      <c r="M97" s="96"/>
      <c r="N97" s="96"/>
      <c r="O97" s="96"/>
      <c r="P97" s="93">
        <v>1.0</v>
      </c>
      <c r="Q97" s="60" t="s">
        <v>274</v>
      </c>
      <c r="R97" s="93"/>
      <c r="S97" s="58" t="s">
        <v>200</v>
      </c>
    </row>
    <row r="98" ht="15.75" customHeight="1">
      <c r="A98" s="99" t="s">
        <v>87</v>
      </c>
      <c r="B98" s="91" t="s">
        <v>207</v>
      </c>
      <c r="C98" s="95">
        <v>1.43</v>
      </c>
      <c r="D98" s="96">
        <v>2.0</v>
      </c>
      <c r="E98" s="96">
        <v>3660.0</v>
      </c>
      <c r="F98" s="96">
        <v>115.53</v>
      </c>
      <c r="G98" s="96"/>
      <c r="H98" s="96"/>
      <c r="I98" s="96"/>
      <c r="J98" s="96"/>
      <c r="K98" s="96"/>
      <c r="L98" s="96"/>
      <c r="M98" s="96"/>
      <c r="N98" s="96"/>
      <c r="O98" s="96"/>
      <c r="P98" s="93">
        <v>1.0</v>
      </c>
      <c r="Q98" s="60" t="s">
        <v>274</v>
      </c>
      <c r="R98" s="93"/>
      <c r="S98" s="58" t="s">
        <v>200</v>
      </c>
    </row>
    <row r="99" ht="15.75" customHeight="1">
      <c r="A99" s="99" t="s">
        <v>87</v>
      </c>
      <c r="B99" s="93" t="s">
        <v>204</v>
      </c>
      <c r="C99" s="95">
        <v>292.24</v>
      </c>
      <c r="D99" s="93">
        <v>5.0</v>
      </c>
      <c r="E99" s="96">
        <v>3660.0</v>
      </c>
      <c r="F99" s="96">
        <v>115.53</v>
      </c>
      <c r="G99" s="96"/>
      <c r="H99" s="96"/>
      <c r="I99" s="96"/>
      <c r="J99" s="96"/>
      <c r="K99" s="96"/>
      <c r="L99" s="96"/>
      <c r="M99" s="96"/>
      <c r="N99" s="96"/>
      <c r="O99" s="96"/>
      <c r="P99" s="93">
        <v>1.0</v>
      </c>
      <c r="Q99" s="60" t="s">
        <v>274</v>
      </c>
      <c r="R99" s="93"/>
      <c r="S99" s="58" t="s">
        <v>200</v>
      </c>
    </row>
    <row r="100" ht="15.75" customHeight="1">
      <c r="A100" s="99" t="s">
        <v>87</v>
      </c>
      <c r="B100" s="91" t="s">
        <v>207</v>
      </c>
      <c r="C100" s="95">
        <v>3.32</v>
      </c>
      <c r="D100" s="93">
        <v>5.0</v>
      </c>
      <c r="E100" s="96">
        <v>3660.0</v>
      </c>
      <c r="F100" s="96">
        <v>115.53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3">
        <v>1.0</v>
      </c>
      <c r="Q100" s="60" t="s">
        <v>274</v>
      </c>
      <c r="R100" s="93"/>
      <c r="S100" s="58" t="s">
        <v>200</v>
      </c>
    </row>
    <row r="101" ht="15.75" customHeight="1">
      <c r="A101" s="99" t="s">
        <v>90</v>
      </c>
      <c r="B101" s="91" t="s">
        <v>1</v>
      </c>
      <c r="C101" s="95">
        <v>134.0</v>
      </c>
      <c r="D101" s="93"/>
      <c r="E101" s="96"/>
      <c r="F101" s="96">
        <v>81.55</v>
      </c>
      <c r="G101" s="58"/>
      <c r="H101" s="58"/>
      <c r="I101" s="58"/>
      <c r="J101" s="58"/>
      <c r="K101" s="58"/>
      <c r="L101" s="58"/>
      <c r="M101" s="58"/>
      <c r="N101" s="58">
        <f>C104*C105/ABS(C101-$Y$3)</f>
        <v>5.917835976</v>
      </c>
      <c r="O101" s="96"/>
      <c r="P101" s="93">
        <v>1.0</v>
      </c>
      <c r="Q101" s="60" t="s">
        <v>274</v>
      </c>
      <c r="R101" s="93"/>
      <c r="S101" s="58" t="s">
        <v>200</v>
      </c>
    </row>
    <row r="102" ht="15.75" customHeight="1">
      <c r="A102" s="99" t="s">
        <v>90</v>
      </c>
      <c r="B102" s="93" t="s">
        <v>204</v>
      </c>
      <c r="C102" s="63">
        <v>293.21</v>
      </c>
      <c r="D102" s="93">
        <v>2.0</v>
      </c>
      <c r="E102" s="93"/>
      <c r="F102" s="96">
        <v>81.55</v>
      </c>
      <c r="G102" s="93"/>
      <c r="H102" s="93"/>
      <c r="I102" s="93"/>
      <c r="J102" s="93"/>
      <c r="K102" s="93"/>
      <c r="L102" s="93"/>
      <c r="M102" s="93"/>
      <c r="N102" s="93"/>
      <c r="O102" s="93"/>
      <c r="P102" s="93">
        <v>1.0</v>
      </c>
      <c r="Q102" s="60" t="s">
        <v>274</v>
      </c>
      <c r="R102" s="93"/>
      <c r="S102" s="58" t="s">
        <v>200</v>
      </c>
    </row>
    <row r="103" ht="15.75" customHeight="1">
      <c r="A103" s="99" t="s">
        <v>90</v>
      </c>
      <c r="B103" s="91" t="s">
        <v>207</v>
      </c>
      <c r="C103" s="63">
        <v>1.43</v>
      </c>
      <c r="D103" s="93">
        <v>2.0</v>
      </c>
      <c r="E103" s="93"/>
      <c r="F103" s="96">
        <v>81.55</v>
      </c>
      <c r="G103" s="93"/>
      <c r="H103" s="93"/>
      <c r="I103" s="93"/>
      <c r="J103" s="93"/>
      <c r="K103" s="93"/>
      <c r="L103" s="93"/>
      <c r="M103" s="93"/>
      <c r="N103" s="93"/>
      <c r="O103" s="93"/>
      <c r="P103" s="93">
        <v>1.0</v>
      </c>
      <c r="Q103" s="60" t="s">
        <v>274</v>
      </c>
      <c r="R103" s="93"/>
      <c r="S103" s="58" t="s">
        <v>200</v>
      </c>
    </row>
    <row r="104" ht="15.75" customHeight="1">
      <c r="A104" s="101" t="s">
        <v>90</v>
      </c>
      <c r="B104" s="93" t="s">
        <v>204</v>
      </c>
      <c r="C104" s="63">
        <v>293.21</v>
      </c>
      <c r="D104" s="93">
        <v>5.0</v>
      </c>
      <c r="E104" s="93"/>
      <c r="F104" s="96">
        <v>81.55</v>
      </c>
      <c r="G104" s="93"/>
      <c r="H104" s="93"/>
      <c r="I104" s="93"/>
      <c r="J104" s="93"/>
      <c r="K104" s="93"/>
      <c r="L104" s="93"/>
      <c r="M104" s="93"/>
      <c r="N104" s="93"/>
      <c r="O104" s="93"/>
      <c r="P104" s="93">
        <v>1.0</v>
      </c>
      <c r="Q104" s="60" t="s">
        <v>274</v>
      </c>
      <c r="R104" s="93"/>
      <c r="S104" s="58" t="s">
        <v>200</v>
      </c>
    </row>
    <row r="105" ht="15.75" customHeight="1">
      <c r="A105" s="99" t="s">
        <v>90</v>
      </c>
      <c r="B105" s="91" t="s">
        <v>207</v>
      </c>
      <c r="C105" s="95">
        <v>3.31</v>
      </c>
      <c r="D105" s="93">
        <v>5.0</v>
      </c>
      <c r="E105" s="96"/>
      <c r="F105" s="96">
        <v>81.55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3">
        <v>1.0</v>
      </c>
      <c r="Q105" s="60" t="s">
        <v>274</v>
      </c>
      <c r="R105" s="93"/>
      <c r="S105" s="58" t="s">
        <v>200</v>
      </c>
    </row>
    <row r="106" ht="15.75" customHeight="1">
      <c r="A106" s="106" t="s">
        <v>17</v>
      </c>
      <c r="B106" s="86" t="s">
        <v>1</v>
      </c>
      <c r="C106" s="87">
        <v>258.0</v>
      </c>
      <c r="D106" s="86"/>
      <c r="E106" s="107"/>
      <c r="F106" s="86">
        <v>45.0</v>
      </c>
      <c r="G106" s="58"/>
      <c r="H106" s="58"/>
      <c r="I106" s="58"/>
      <c r="J106" s="58"/>
      <c r="K106" s="58"/>
      <c r="L106" s="58"/>
      <c r="M106" s="58"/>
      <c r="N106" s="58">
        <f>C107*C108/ABS(C106-$Y$3)</f>
        <v>13.11</v>
      </c>
      <c r="O106" s="98" t="s">
        <v>275</v>
      </c>
      <c r="P106" s="93">
        <v>0.0</v>
      </c>
      <c r="Q106" s="60" t="s">
        <v>276</v>
      </c>
      <c r="R106" s="93"/>
      <c r="S106" s="58" t="s">
        <v>200</v>
      </c>
    </row>
    <row r="107" ht="15.75" customHeight="1">
      <c r="A107" s="106" t="s">
        <v>17</v>
      </c>
      <c r="B107" s="86" t="s">
        <v>204</v>
      </c>
      <c r="C107" s="87">
        <v>228.0</v>
      </c>
      <c r="D107" s="86">
        <v>5.0</v>
      </c>
      <c r="E107" s="107"/>
      <c r="F107" s="86">
        <v>45.0</v>
      </c>
      <c r="G107" s="98"/>
      <c r="H107" s="98"/>
      <c r="I107" s="98"/>
      <c r="J107" s="98"/>
      <c r="K107" s="98"/>
      <c r="L107" s="98"/>
      <c r="M107" s="98"/>
      <c r="N107" s="98"/>
      <c r="O107" s="98" t="s">
        <v>275</v>
      </c>
      <c r="P107" s="93">
        <v>0.0</v>
      </c>
      <c r="Q107" s="60" t="s">
        <v>276</v>
      </c>
      <c r="R107" s="93"/>
      <c r="S107" s="58" t="s">
        <v>200</v>
      </c>
    </row>
    <row r="108" ht="15.75" customHeight="1">
      <c r="A108" s="106" t="s">
        <v>17</v>
      </c>
      <c r="B108" s="86" t="s">
        <v>207</v>
      </c>
      <c r="C108" s="87">
        <v>2.3</v>
      </c>
      <c r="D108" s="86">
        <v>5.0</v>
      </c>
      <c r="E108" s="107"/>
      <c r="F108" s="86">
        <v>45.0</v>
      </c>
      <c r="G108" s="98"/>
      <c r="H108" s="98"/>
      <c r="I108" s="98"/>
      <c r="J108" s="98"/>
      <c r="K108" s="98"/>
      <c r="L108" s="98"/>
      <c r="M108" s="98"/>
      <c r="N108" s="98"/>
      <c r="O108" s="98" t="s">
        <v>275</v>
      </c>
      <c r="P108" s="93">
        <v>0.0</v>
      </c>
      <c r="Q108" s="60" t="s">
        <v>276</v>
      </c>
      <c r="R108" s="93"/>
      <c r="S108" s="58" t="s">
        <v>200</v>
      </c>
    </row>
    <row r="109" ht="15.75" customHeight="1">
      <c r="A109" s="106" t="s">
        <v>17</v>
      </c>
      <c r="B109" s="86" t="s">
        <v>1</v>
      </c>
      <c r="C109" s="87">
        <v>269.0</v>
      </c>
      <c r="D109" s="86"/>
      <c r="E109" s="107"/>
      <c r="F109" s="86">
        <v>70.0</v>
      </c>
      <c r="G109" s="58"/>
      <c r="H109" s="58"/>
      <c r="I109" s="58"/>
      <c r="J109" s="58"/>
      <c r="K109" s="58"/>
      <c r="L109" s="58"/>
      <c r="M109" s="58"/>
      <c r="N109" s="58">
        <f>C110*C111/ABS(C109-$Y$3)</f>
        <v>30.29310345</v>
      </c>
      <c r="O109" s="98" t="s">
        <v>275</v>
      </c>
      <c r="P109" s="93">
        <v>0.0</v>
      </c>
      <c r="Q109" s="60" t="s">
        <v>276</v>
      </c>
      <c r="R109" s="58"/>
      <c r="S109" s="58" t="s">
        <v>200</v>
      </c>
    </row>
    <row r="110" ht="15.75" customHeight="1">
      <c r="A110" s="106" t="s">
        <v>17</v>
      </c>
      <c r="B110" s="86" t="s">
        <v>204</v>
      </c>
      <c r="C110" s="87">
        <v>251.0</v>
      </c>
      <c r="D110" s="86">
        <v>5.0</v>
      </c>
      <c r="E110" s="107"/>
      <c r="F110" s="86">
        <v>70.0</v>
      </c>
      <c r="G110" s="98"/>
      <c r="H110" s="98"/>
      <c r="I110" s="98"/>
      <c r="J110" s="98"/>
      <c r="K110" s="98"/>
      <c r="L110" s="98"/>
      <c r="M110" s="98"/>
      <c r="N110" s="98"/>
      <c r="O110" s="98" t="s">
        <v>275</v>
      </c>
      <c r="P110" s="93">
        <v>0.0</v>
      </c>
      <c r="Q110" s="60" t="s">
        <v>276</v>
      </c>
      <c r="R110" s="58"/>
      <c r="S110" s="58" t="s">
        <v>200</v>
      </c>
    </row>
    <row r="111" ht="15.75" customHeight="1">
      <c r="A111" s="106" t="s">
        <v>17</v>
      </c>
      <c r="B111" s="86" t="s">
        <v>207</v>
      </c>
      <c r="C111" s="87">
        <v>3.5</v>
      </c>
      <c r="D111" s="86">
        <v>5.0</v>
      </c>
      <c r="E111" s="107"/>
      <c r="F111" s="86">
        <v>70.0</v>
      </c>
      <c r="G111" s="98"/>
      <c r="H111" s="98"/>
      <c r="I111" s="98"/>
      <c r="J111" s="98"/>
      <c r="K111" s="98"/>
      <c r="L111" s="98"/>
      <c r="M111" s="98"/>
      <c r="N111" s="98"/>
      <c r="O111" s="98" t="s">
        <v>275</v>
      </c>
      <c r="P111" s="93">
        <v>0.0</v>
      </c>
      <c r="Q111" s="60" t="s">
        <v>276</v>
      </c>
      <c r="R111" s="58"/>
      <c r="S111" s="58" t="s">
        <v>200</v>
      </c>
    </row>
    <row r="112" ht="15.75" customHeight="1">
      <c r="A112" s="106" t="s">
        <v>17</v>
      </c>
      <c r="B112" s="86" t="s">
        <v>1</v>
      </c>
      <c r="C112" s="87">
        <v>272.0</v>
      </c>
      <c r="D112" s="86"/>
      <c r="E112" s="107"/>
      <c r="F112" s="86">
        <v>122.0</v>
      </c>
      <c r="G112" s="58"/>
      <c r="H112" s="58"/>
      <c r="I112" s="58"/>
      <c r="J112" s="58"/>
      <c r="K112" s="58"/>
      <c r="L112" s="58"/>
      <c r="M112" s="58"/>
      <c r="N112" s="58">
        <f>C113*C114/ABS(C112-$Y$3)</f>
        <v>83.43076923</v>
      </c>
      <c r="O112" s="98" t="s">
        <v>275</v>
      </c>
      <c r="P112" s="93">
        <v>0.0</v>
      </c>
      <c r="Q112" s="60" t="s">
        <v>276</v>
      </c>
      <c r="R112" s="58"/>
      <c r="S112" s="58" t="s">
        <v>200</v>
      </c>
    </row>
    <row r="113" ht="15.75" customHeight="1">
      <c r="A113" s="106" t="s">
        <v>17</v>
      </c>
      <c r="B113" s="86" t="s">
        <v>204</v>
      </c>
      <c r="C113" s="87">
        <v>374.0</v>
      </c>
      <c r="D113" s="86">
        <v>5.0</v>
      </c>
      <c r="E113" s="107"/>
      <c r="F113" s="86">
        <v>122.0</v>
      </c>
      <c r="G113" s="98"/>
      <c r="H113" s="98"/>
      <c r="I113" s="98"/>
      <c r="J113" s="98"/>
      <c r="K113" s="98"/>
      <c r="L113" s="98"/>
      <c r="M113" s="98"/>
      <c r="N113" s="98"/>
      <c r="O113" s="98" t="s">
        <v>275</v>
      </c>
      <c r="P113" s="93">
        <v>0.0</v>
      </c>
      <c r="Q113" s="60" t="s">
        <v>276</v>
      </c>
      <c r="R113" s="58"/>
      <c r="S113" s="58" t="s">
        <v>200</v>
      </c>
    </row>
    <row r="114" ht="15.75" customHeight="1">
      <c r="A114" s="106" t="s">
        <v>17</v>
      </c>
      <c r="B114" s="86" t="s">
        <v>207</v>
      </c>
      <c r="C114" s="87">
        <v>5.8</v>
      </c>
      <c r="D114" s="86">
        <v>5.0</v>
      </c>
      <c r="E114" s="107"/>
      <c r="F114" s="86">
        <v>122.0</v>
      </c>
      <c r="G114" s="98"/>
      <c r="H114" s="98"/>
      <c r="I114" s="98"/>
      <c r="J114" s="98"/>
      <c r="K114" s="98"/>
      <c r="L114" s="98"/>
      <c r="M114" s="98"/>
      <c r="N114" s="98"/>
      <c r="O114" s="98" t="s">
        <v>275</v>
      </c>
      <c r="P114" s="93">
        <v>0.0</v>
      </c>
      <c r="Q114" s="60" t="s">
        <v>276</v>
      </c>
      <c r="R114" s="58"/>
      <c r="S114" s="58" t="s">
        <v>200</v>
      </c>
    </row>
    <row r="115" ht="15.75" customHeight="1">
      <c r="A115" s="106" t="s">
        <v>17</v>
      </c>
      <c r="B115" s="86" t="s">
        <v>1</v>
      </c>
      <c r="C115" s="87">
        <v>270.0</v>
      </c>
      <c r="D115" s="86"/>
      <c r="E115" s="107"/>
      <c r="F115" s="86">
        <v>223.0</v>
      </c>
      <c r="G115" s="58"/>
      <c r="H115" s="58"/>
      <c r="I115" s="58"/>
      <c r="J115" s="58"/>
      <c r="K115" s="58"/>
      <c r="L115" s="58"/>
      <c r="M115" s="58"/>
      <c r="N115" s="58">
        <f>C116*C117/ABS(C115-$Y$3)</f>
        <v>150.5857143</v>
      </c>
      <c r="O115" s="98" t="s">
        <v>275</v>
      </c>
      <c r="P115" s="93">
        <v>0.0</v>
      </c>
      <c r="Q115" s="60" t="s">
        <v>276</v>
      </c>
      <c r="R115" s="58"/>
      <c r="S115" s="58" t="s">
        <v>200</v>
      </c>
    </row>
    <row r="116" ht="15.75" customHeight="1">
      <c r="A116" s="106" t="s">
        <v>17</v>
      </c>
      <c r="B116" s="86" t="s">
        <v>204</v>
      </c>
      <c r="C116" s="87">
        <v>508.0</v>
      </c>
      <c r="D116" s="86">
        <v>5.0</v>
      </c>
      <c r="E116" s="107"/>
      <c r="F116" s="86">
        <v>223.0</v>
      </c>
      <c r="G116" s="98"/>
      <c r="H116" s="98"/>
      <c r="I116" s="98"/>
      <c r="J116" s="98"/>
      <c r="K116" s="98"/>
      <c r="L116" s="98"/>
      <c r="M116" s="98"/>
      <c r="N116" s="98"/>
      <c r="O116" s="98" t="s">
        <v>275</v>
      </c>
      <c r="P116" s="93">
        <v>0.0</v>
      </c>
      <c r="Q116" s="60" t="s">
        <v>276</v>
      </c>
      <c r="R116" s="58"/>
      <c r="S116" s="58" t="s">
        <v>200</v>
      </c>
    </row>
    <row r="117" ht="15.75" customHeight="1">
      <c r="A117" s="106" t="s">
        <v>17</v>
      </c>
      <c r="B117" s="86" t="s">
        <v>207</v>
      </c>
      <c r="C117" s="87">
        <v>8.3</v>
      </c>
      <c r="D117" s="86">
        <v>5.0</v>
      </c>
      <c r="E117" s="107"/>
      <c r="F117" s="86">
        <v>223.0</v>
      </c>
      <c r="G117" s="98"/>
      <c r="H117" s="98"/>
      <c r="I117" s="98"/>
      <c r="J117" s="98"/>
      <c r="K117" s="98"/>
      <c r="L117" s="98"/>
      <c r="M117" s="98"/>
      <c r="N117" s="98"/>
      <c r="O117" s="98" t="s">
        <v>275</v>
      </c>
      <c r="P117" s="93">
        <v>0.0</v>
      </c>
      <c r="Q117" s="60" t="s">
        <v>276</v>
      </c>
      <c r="R117" s="58"/>
      <c r="S117" s="58" t="s">
        <v>200</v>
      </c>
    </row>
    <row r="118" ht="15.75" customHeight="1">
      <c r="A118" s="42" t="s">
        <v>277</v>
      </c>
      <c r="B118" s="91" t="s">
        <v>1</v>
      </c>
      <c r="C118" s="63">
        <v>134.0</v>
      </c>
      <c r="D118" s="93"/>
      <c r="E118" s="96"/>
      <c r="F118" s="96"/>
      <c r="G118" s="58"/>
      <c r="H118" s="58"/>
      <c r="I118" s="58"/>
      <c r="J118" s="58"/>
      <c r="K118" s="58"/>
      <c r="L118" s="58"/>
      <c r="M118" s="58"/>
      <c r="N118" s="58">
        <f>C119*C120/ABS(C118-$Y$3)</f>
        <v>4.382560976</v>
      </c>
      <c r="O118" s="96"/>
      <c r="P118" s="93">
        <v>0.0</v>
      </c>
      <c r="Q118" s="60" t="s">
        <v>278</v>
      </c>
      <c r="R118" s="58"/>
      <c r="S118" s="58" t="s">
        <v>200</v>
      </c>
    </row>
    <row r="119" ht="15.75" customHeight="1">
      <c r="A119" s="42" t="s">
        <v>277</v>
      </c>
      <c r="B119" s="93" t="s">
        <v>204</v>
      </c>
      <c r="C119" s="95">
        <v>242.0</v>
      </c>
      <c r="D119" s="93">
        <v>5.0</v>
      </c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3">
        <v>0.0</v>
      </c>
      <c r="Q119" s="60" t="s">
        <v>278</v>
      </c>
      <c r="R119" s="58"/>
      <c r="S119" s="58" t="s">
        <v>200</v>
      </c>
    </row>
    <row r="120" ht="15.75" customHeight="1">
      <c r="A120" s="42" t="s">
        <v>277</v>
      </c>
      <c r="B120" s="91" t="s">
        <v>207</v>
      </c>
      <c r="C120" s="63" t="s">
        <v>279</v>
      </c>
      <c r="D120" s="93">
        <v>5.0</v>
      </c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>
        <v>0.0</v>
      </c>
      <c r="Q120" s="60" t="s">
        <v>278</v>
      </c>
      <c r="R120" s="58"/>
      <c r="S120" s="58" t="s">
        <v>200</v>
      </c>
    </row>
    <row r="121" ht="15.75" customHeight="1">
      <c r="A121" s="38" t="s">
        <v>280</v>
      </c>
      <c r="B121" s="91" t="s">
        <v>1</v>
      </c>
      <c r="C121" s="108">
        <v>296.0</v>
      </c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>
        <v>0.0</v>
      </c>
      <c r="Q121" s="60" t="s">
        <v>281</v>
      </c>
      <c r="R121" s="58"/>
      <c r="S121" s="58" t="s">
        <v>200</v>
      </c>
    </row>
    <row r="122" ht="15.75" customHeight="1">
      <c r="A122" s="38" t="s">
        <v>280</v>
      </c>
      <c r="B122" s="93" t="s">
        <v>204</v>
      </c>
      <c r="C122" s="63" t="s">
        <v>282</v>
      </c>
      <c r="D122" s="93">
        <v>2.0</v>
      </c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>
        <v>0.0</v>
      </c>
      <c r="Q122" s="60" t="s">
        <v>281</v>
      </c>
      <c r="R122" s="58"/>
      <c r="S122" s="58" t="s">
        <v>200</v>
      </c>
    </row>
    <row r="123" ht="15.75" customHeight="1">
      <c r="A123" s="38" t="s">
        <v>280</v>
      </c>
      <c r="B123" s="91" t="s">
        <v>207</v>
      </c>
      <c r="C123" s="63" t="s">
        <v>283</v>
      </c>
      <c r="D123" s="93">
        <v>2.0</v>
      </c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>
        <v>0.0</v>
      </c>
      <c r="Q123" s="60" t="s">
        <v>281</v>
      </c>
      <c r="R123" s="58"/>
      <c r="S123" s="58" t="s">
        <v>200</v>
      </c>
    </row>
    <row r="124" ht="15.75" customHeight="1">
      <c r="A124" s="38" t="s">
        <v>284</v>
      </c>
      <c r="B124" s="91" t="s">
        <v>1</v>
      </c>
      <c r="C124" s="63">
        <v>301.5</v>
      </c>
      <c r="D124" s="93"/>
      <c r="E124" s="93">
        <v>2120.0</v>
      </c>
      <c r="F124" s="93">
        <v>49.38</v>
      </c>
      <c r="G124" s="58"/>
      <c r="H124" s="58"/>
      <c r="I124" s="58"/>
      <c r="J124" s="58"/>
      <c r="K124" s="58"/>
      <c r="L124" s="58"/>
      <c r="M124" s="58"/>
      <c r="N124" s="58">
        <f>C125*C126/ABS(C124-$Y$3)</f>
        <v>317.4</v>
      </c>
      <c r="O124" s="93"/>
      <c r="P124" s="93">
        <v>1.0</v>
      </c>
      <c r="Q124" s="60" t="s">
        <v>285</v>
      </c>
      <c r="R124" s="58"/>
      <c r="S124" s="58" t="s">
        <v>200</v>
      </c>
    </row>
    <row r="125" ht="15.75" customHeight="1">
      <c r="A125" s="38" t="s">
        <v>284</v>
      </c>
      <c r="B125" s="93" t="s">
        <v>204</v>
      </c>
      <c r="C125" s="63">
        <v>230.0</v>
      </c>
      <c r="D125" s="93">
        <v>5.0</v>
      </c>
      <c r="E125" s="93">
        <v>2120.0</v>
      </c>
      <c r="F125" s="93">
        <v>49.38</v>
      </c>
      <c r="G125" s="93"/>
      <c r="H125" s="93"/>
      <c r="I125" s="93"/>
      <c r="J125" s="93"/>
      <c r="K125" s="93"/>
      <c r="L125" s="93"/>
      <c r="M125" s="93"/>
      <c r="N125" s="93"/>
      <c r="O125" s="93"/>
      <c r="P125" s="93">
        <v>1.0</v>
      </c>
      <c r="Q125" s="60" t="s">
        <v>285</v>
      </c>
      <c r="R125" s="58"/>
      <c r="S125" s="58" t="s">
        <v>200</v>
      </c>
    </row>
    <row r="126" ht="15.75" customHeight="1">
      <c r="A126" s="38" t="s">
        <v>284</v>
      </c>
      <c r="B126" s="91" t="s">
        <v>207</v>
      </c>
      <c r="C126" s="63">
        <v>4.83</v>
      </c>
      <c r="D126" s="93">
        <v>5.0</v>
      </c>
      <c r="E126" s="93">
        <v>2120.0</v>
      </c>
      <c r="F126" s="93">
        <v>49.38</v>
      </c>
      <c r="G126" s="93"/>
      <c r="H126" s="93"/>
      <c r="I126" s="93"/>
      <c r="J126" s="93"/>
      <c r="K126" s="93"/>
      <c r="L126" s="93"/>
      <c r="M126" s="93"/>
      <c r="N126" s="93"/>
      <c r="O126" s="93"/>
      <c r="P126" s="93">
        <v>1.0</v>
      </c>
      <c r="Q126" s="60" t="s">
        <v>285</v>
      </c>
      <c r="R126" s="58"/>
      <c r="S126" s="58" t="s">
        <v>200</v>
      </c>
    </row>
    <row r="127" ht="15.75" customHeight="1">
      <c r="A127" s="38" t="s">
        <v>286</v>
      </c>
      <c r="B127" s="91" t="s">
        <v>1</v>
      </c>
      <c r="C127" s="95">
        <v>300.0</v>
      </c>
      <c r="D127" s="93"/>
      <c r="E127" s="93">
        <v>2140.0</v>
      </c>
      <c r="F127" s="93">
        <v>50.71</v>
      </c>
      <c r="G127" s="58"/>
      <c r="H127" s="58"/>
      <c r="I127" s="58"/>
      <c r="J127" s="58"/>
      <c r="K127" s="58"/>
      <c r="L127" s="58"/>
      <c r="M127" s="58"/>
      <c r="N127" s="58">
        <f>C128*C129/ABS(C127-$Y$3)</f>
        <v>676.125</v>
      </c>
      <c r="O127" s="93"/>
      <c r="P127" s="93">
        <v>1.0</v>
      </c>
      <c r="Q127" s="60" t="s">
        <v>285</v>
      </c>
      <c r="R127" s="58"/>
      <c r="S127" s="58" t="s">
        <v>200</v>
      </c>
    </row>
    <row r="128" ht="15.75" customHeight="1">
      <c r="A128" s="38" t="s">
        <v>286</v>
      </c>
      <c r="B128" s="93" t="s">
        <v>204</v>
      </c>
      <c r="C128" s="63">
        <v>225.0</v>
      </c>
      <c r="D128" s="93">
        <v>5.0</v>
      </c>
      <c r="E128" s="93">
        <v>2140.0</v>
      </c>
      <c r="F128" s="93">
        <v>50.71</v>
      </c>
      <c r="G128" s="93"/>
      <c r="H128" s="93"/>
      <c r="I128" s="93"/>
      <c r="J128" s="93"/>
      <c r="K128" s="93"/>
      <c r="L128" s="93"/>
      <c r="M128" s="93"/>
      <c r="N128" s="93"/>
      <c r="O128" s="93"/>
      <c r="P128" s="93">
        <v>1.0</v>
      </c>
      <c r="Q128" s="60" t="s">
        <v>285</v>
      </c>
      <c r="R128" s="58"/>
      <c r="S128" s="58" t="s">
        <v>200</v>
      </c>
    </row>
    <row r="129" ht="15.75" customHeight="1">
      <c r="A129" s="38" t="s">
        <v>286</v>
      </c>
      <c r="B129" s="91" t="s">
        <v>207</v>
      </c>
      <c r="C129" s="63">
        <v>6.01</v>
      </c>
      <c r="D129" s="93">
        <v>5.0</v>
      </c>
      <c r="E129" s="93">
        <v>2140.0</v>
      </c>
      <c r="F129" s="93">
        <v>50.71</v>
      </c>
      <c r="G129" s="93"/>
      <c r="H129" s="93"/>
      <c r="I129" s="93"/>
      <c r="J129" s="93"/>
      <c r="K129" s="93"/>
      <c r="L129" s="93"/>
      <c r="M129" s="93"/>
      <c r="N129" s="93"/>
      <c r="O129" s="93"/>
      <c r="P129" s="93">
        <v>1.0</v>
      </c>
      <c r="Q129" s="60" t="s">
        <v>285</v>
      </c>
      <c r="R129" s="58"/>
      <c r="S129" s="58" t="s">
        <v>200</v>
      </c>
    </row>
    <row r="130" ht="15.75" customHeight="1">
      <c r="A130" s="101" t="s">
        <v>287</v>
      </c>
      <c r="B130" s="91" t="s">
        <v>1</v>
      </c>
      <c r="C130" s="63">
        <v>325.0</v>
      </c>
      <c r="D130" s="93"/>
      <c r="E130" s="93"/>
      <c r="F130" s="93"/>
      <c r="G130" s="58"/>
      <c r="H130" s="58"/>
      <c r="I130" s="58"/>
      <c r="J130" s="58"/>
      <c r="K130" s="58"/>
      <c r="L130" s="58"/>
      <c r="M130" s="58"/>
      <c r="N130" s="58">
        <f>C131*C132/ABS(C130-$Y$3)</f>
        <v>39.56151111</v>
      </c>
      <c r="O130" s="93"/>
      <c r="P130" s="93">
        <v>0.0</v>
      </c>
      <c r="Q130" s="60" t="s">
        <v>288</v>
      </c>
      <c r="R130" s="58"/>
      <c r="S130" s="58" t="s">
        <v>200</v>
      </c>
    </row>
    <row r="131" ht="15.75" customHeight="1">
      <c r="A131" s="101" t="s">
        <v>287</v>
      </c>
      <c r="B131" s="93" t="s">
        <v>204</v>
      </c>
      <c r="C131" s="63">
        <v>181.66</v>
      </c>
      <c r="D131" s="93">
        <v>5.0</v>
      </c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>
        <v>0.0</v>
      </c>
      <c r="Q131" s="60" t="s">
        <v>288</v>
      </c>
      <c r="R131" s="58"/>
      <c r="S131" s="58" t="s">
        <v>200</v>
      </c>
      <c r="T131" s="58"/>
      <c r="U131" s="58"/>
    </row>
    <row r="132" ht="15.75" customHeight="1">
      <c r="A132" s="101" t="s">
        <v>287</v>
      </c>
      <c r="B132" s="91" t="s">
        <v>207</v>
      </c>
      <c r="C132" s="95">
        <v>5.88</v>
      </c>
      <c r="D132" s="93">
        <v>5.0</v>
      </c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>
        <v>0.0</v>
      </c>
      <c r="Q132" s="60" t="s">
        <v>288</v>
      </c>
      <c r="R132" s="58"/>
      <c r="S132" s="58" t="s">
        <v>200</v>
      </c>
      <c r="T132" s="58"/>
      <c r="U132" s="58"/>
    </row>
    <row r="133" ht="15.75" customHeight="1">
      <c r="A133" s="101" t="s">
        <v>287</v>
      </c>
      <c r="B133" s="93" t="s">
        <v>204</v>
      </c>
      <c r="C133" s="63">
        <v>82.08</v>
      </c>
      <c r="D133" s="93">
        <v>2.0</v>
      </c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>
        <v>0.0</v>
      </c>
      <c r="Q133" s="60" t="s">
        <v>288</v>
      </c>
      <c r="R133" s="58"/>
      <c r="S133" s="58" t="s">
        <v>200</v>
      </c>
      <c r="T133" s="58"/>
      <c r="U133" s="58"/>
    </row>
    <row r="134" ht="15.75" customHeight="1">
      <c r="A134" s="101" t="s">
        <v>287</v>
      </c>
      <c r="B134" s="91" t="s">
        <v>207</v>
      </c>
      <c r="C134" s="63">
        <v>3.33</v>
      </c>
      <c r="D134" s="93">
        <v>2.0</v>
      </c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>
        <v>0.0</v>
      </c>
      <c r="Q134" s="60" t="s">
        <v>288</v>
      </c>
      <c r="R134" s="58"/>
      <c r="S134" s="58" t="s">
        <v>200</v>
      </c>
      <c r="T134" s="58"/>
      <c r="U134" s="58"/>
    </row>
    <row r="135" ht="15.75" customHeight="1">
      <c r="A135" s="99" t="s">
        <v>289</v>
      </c>
      <c r="B135" s="91" t="s">
        <v>1</v>
      </c>
      <c r="C135" s="63">
        <v>308.0</v>
      </c>
      <c r="D135" s="93"/>
      <c r="E135" s="93"/>
      <c r="F135" s="93"/>
      <c r="G135" s="58"/>
      <c r="H135" s="58"/>
      <c r="I135" s="58"/>
      <c r="J135" s="58"/>
      <c r="K135" s="58"/>
      <c r="L135" s="58"/>
      <c r="M135" s="58"/>
      <c r="N135" s="58">
        <f>C136*C137/ABS(C135-$Y$3)</f>
        <v>87.066</v>
      </c>
      <c r="O135" s="93"/>
      <c r="P135" s="93">
        <v>0.0</v>
      </c>
      <c r="Q135" s="60" t="s">
        <v>288</v>
      </c>
      <c r="R135" s="58"/>
      <c r="S135" s="58" t="s">
        <v>200</v>
      </c>
      <c r="T135" s="58"/>
      <c r="U135" s="58"/>
    </row>
    <row r="136" ht="15.75" customHeight="1">
      <c r="A136" s="99" t="s">
        <v>289</v>
      </c>
      <c r="B136" s="93" t="s">
        <v>204</v>
      </c>
      <c r="C136" s="63">
        <v>193.48</v>
      </c>
      <c r="D136" s="93">
        <v>5.0</v>
      </c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>
        <v>0.0</v>
      </c>
      <c r="Q136" s="60" t="s">
        <v>288</v>
      </c>
      <c r="R136" s="58"/>
      <c r="S136" s="58" t="s">
        <v>200</v>
      </c>
      <c r="T136" s="58"/>
      <c r="U136" s="58"/>
    </row>
    <row r="137" ht="15.75" customHeight="1">
      <c r="A137" s="99" t="s">
        <v>289</v>
      </c>
      <c r="B137" s="91" t="s">
        <v>207</v>
      </c>
      <c r="C137" s="63">
        <v>4.5</v>
      </c>
      <c r="D137" s="93">
        <v>5.0</v>
      </c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>
        <v>0.0</v>
      </c>
      <c r="Q137" s="60" t="s">
        <v>288</v>
      </c>
      <c r="R137" s="58"/>
      <c r="S137" s="58" t="s">
        <v>200</v>
      </c>
      <c r="T137" s="58"/>
      <c r="U137" s="58"/>
    </row>
    <row r="138" ht="15.75" customHeight="1">
      <c r="A138" s="99" t="s">
        <v>289</v>
      </c>
      <c r="B138" s="93" t="s">
        <v>204</v>
      </c>
      <c r="C138" s="63">
        <v>97.3</v>
      </c>
      <c r="D138" s="93">
        <v>2.0</v>
      </c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>
        <v>0.0</v>
      </c>
      <c r="Q138" s="60" t="s">
        <v>288</v>
      </c>
      <c r="R138" s="58"/>
      <c r="S138" s="58" t="s">
        <v>200</v>
      </c>
      <c r="T138" s="58"/>
      <c r="U138" s="58"/>
    </row>
    <row r="139" ht="15.75" customHeight="1">
      <c r="A139" s="99" t="s">
        <v>289</v>
      </c>
      <c r="B139" s="91" t="s">
        <v>207</v>
      </c>
      <c r="C139" s="63">
        <v>2.8</v>
      </c>
      <c r="D139" s="93">
        <v>2.0</v>
      </c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>
        <v>0.0</v>
      </c>
      <c r="Q139" s="60" t="s">
        <v>288</v>
      </c>
      <c r="R139" s="58"/>
      <c r="S139" s="58" t="s">
        <v>200</v>
      </c>
      <c r="T139" s="58"/>
      <c r="U139" s="58"/>
    </row>
    <row r="140" ht="15.75" customHeight="1">
      <c r="A140" s="99" t="s">
        <v>290</v>
      </c>
      <c r="B140" s="91" t="s">
        <v>1</v>
      </c>
      <c r="C140" s="63">
        <v>267.0</v>
      </c>
      <c r="D140" s="93"/>
      <c r="E140" s="93"/>
      <c r="F140" s="93"/>
      <c r="G140" s="58"/>
      <c r="H140" s="58"/>
      <c r="I140" s="58"/>
      <c r="J140" s="58"/>
      <c r="K140" s="58"/>
      <c r="L140" s="58"/>
      <c r="M140" s="58"/>
      <c r="N140" s="58">
        <f>C141*C142/ABS(C140-$Y$3)</f>
        <v>23.24790323</v>
      </c>
      <c r="O140" s="93"/>
      <c r="P140" s="93">
        <v>0.0</v>
      </c>
      <c r="Q140" s="60" t="s">
        <v>288</v>
      </c>
      <c r="R140" s="58"/>
      <c r="S140" s="58" t="s">
        <v>200</v>
      </c>
      <c r="T140" s="58"/>
      <c r="U140" s="58"/>
    </row>
    <row r="141" ht="15.75" customHeight="1">
      <c r="A141" s="99" t="s">
        <v>290</v>
      </c>
      <c r="B141" s="93" t="s">
        <v>204</v>
      </c>
      <c r="C141" s="63">
        <v>205.91</v>
      </c>
      <c r="D141" s="93">
        <v>5.0</v>
      </c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>
        <v>0.0</v>
      </c>
      <c r="Q141" s="60" t="s">
        <v>288</v>
      </c>
      <c r="R141" s="58"/>
      <c r="S141" s="58" t="s">
        <v>200</v>
      </c>
      <c r="T141" s="58"/>
      <c r="U141" s="58"/>
    </row>
    <row r="142" ht="15.75" customHeight="1">
      <c r="A142" s="99" t="s">
        <v>290</v>
      </c>
      <c r="B142" s="91" t="s">
        <v>207</v>
      </c>
      <c r="C142" s="63">
        <v>3.5</v>
      </c>
      <c r="D142" s="93">
        <v>5.0</v>
      </c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>
        <v>0.0</v>
      </c>
      <c r="Q142" s="60" t="s">
        <v>288</v>
      </c>
      <c r="R142" s="58"/>
      <c r="S142" s="58" t="s">
        <v>200</v>
      </c>
      <c r="T142" s="58"/>
      <c r="U142" s="58"/>
    </row>
    <row r="143" ht="15.75" customHeight="1">
      <c r="A143" s="99" t="s">
        <v>290</v>
      </c>
      <c r="B143" s="93" t="s">
        <v>204</v>
      </c>
      <c r="C143" s="63">
        <v>120.98</v>
      </c>
      <c r="D143" s="93">
        <v>2.0</v>
      </c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3">
        <v>0.0</v>
      </c>
      <c r="Q143" s="60" t="s">
        <v>288</v>
      </c>
      <c r="R143" s="58"/>
      <c r="S143" s="58" t="s">
        <v>200</v>
      </c>
      <c r="T143" s="58"/>
      <c r="U143" s="58"/>
    </row>
    <row r="144" ht="15.75" customHeight="1">
      <c r="A144" s="99" t="s">
        <v>290</v>
      </c>
      <c r="B144" s="91" t="s">
        <v>207</v>
      </c>
      <c r="C144" s="63">
        <v>2.41</v>
      </c>
      <c r="D144" s="93">
        <v>2.0</v>
      </c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>
        <v>0.0</v>
      </c>
      <c r="Q144" s="60" t="s">
        <v>288</v>
      </c>
      <c r="R144" s="58"/>
      <c r="S144" s="58" t="s">
        <v>200</v>
      </c>
      <c r="T144" s="58"/>
      <c r="U144" s="58"/>
    </row>
    <row r="145" ht="15.75" customHeight="1">
      <c r="A145" s="109" t="s">
        <v>8</v>
      </c>
      <c r="B145" s="110" t="s">
        <v>1</v>
      </c>
      <c r="C145" s="111">
        <v>346.0</v>
      </c>
      <c r="D145" s="110"/>
      <c r="E145" s="93">
        <v>220.0</v>
      </c>
      <c r="F145" s="93">
        <v>38.0</v>
      </c>
      <c r="G145" s="58"/>
      <c r="H145" s="58"/>
      <c r="I145" s="58"/>
      <c r="J145" s="58"/>
      <c r="K145" s="58"/>
      <c r="L145" s="58"/>
      <c r="M145" s="58"/>
      <c r="N145" s="58">
        <f>C146*C147/ABS(C145-$Y$3)</f>
        <v>18.24583333</v>
      </c>
      <c r="O145" s="93"/>
      <c r="P145" s="93">
        <v>1.0</v>
      </c>
      <c r="Q145" s="60" t="s">
        <v>291</v>
      </c>
      <c r="R145" s="58"/>
      <c r="S145" s="58"/>
      <c r="T145" s="58"/>
      <c r="U145" s="58"/>
    </row>
    <row r="146" ht="15.75" customHeight="1">
      <c r="A146" s="109" t="s">
        <v>8</v>
      </c>
      <c r="B146" s="110" t="s">
        <v>204</v>
      </c>
      <c r="C146" s="112">
        <v>151.0</v>
      </c>
      <c r="D146" s="110">
        <v>5.0</v>
      </c>
      <c r="E146" s="93">
        <v>220.0</v>
      </c>
      <c r="F146" s="93">
        <v>38.0</v>
      </c>
      <c r="G146" s="93"/>
      <c r="H146" s="93"/>
      <c r="I146" s="93"/>
      <c r="J146" s="93"/>
      <c r="K146" s="93"/>
      <c r="L146" s="93"/>
      <c r="M146" s="93"/>
      <c r="N146" s="93"/>
      <c r="O146" s="93"/>
      <c r="P146" s="93">
        <v>1.0</v>
      </c>
      <c r="Q146" s="60" t="s">
        <v>291</v>
      </c>
      <c r="R146" s="58"/>
      <c r="S146" s="58"/>
      <c r="T146" s="58"/>
      <c r="U146" s="58"/>
    </row>
    <row r="147" ht="15.75" customHeight="1">
      <c r="A147" s="109" t="s">
        <v>8</v>
      </c>
      <c r="B147" s="110" t="s">
        <v>207</v>
      </c>
      <c r="C147" s="112">
        <v>5.8</v>
      </c>
      <c r="D147" s="110">
        <v>5.0</v>
      </c>
      <c r="E147" s="93">
        <v>220.0</v>
      </c>
      <c r="F147" s="93">
        <v>38.0</v>
      </c>
      <c r="G147" s="93"/>
      <c r="H147" s="93"/>
      <c r="I147" s="93"/>
      <c r="J147" s="93"/>
      <c r="K147" s="93"/>
      <c r="L147" s="93"/>
      <c r="M147" s="93"/>
      <c r="N147" s="93"/>
      <c r="O147" s="93"/>
      <c r="P147" s="93">
        <v>1.0</v>
      </c>
      <c r="Q147" s="60" t="s">
        <v>291</v>
      </c>
      <c r="R147" s="58"/>
      <c r="S147" s="58"/>
      <c r="T147" s="58"/>
      <c r="U147" s="58"/>
    </row>
    <row r="148" ht="15.75" customHeight="1">
      <c r="A148" s="109" t="s">
        <v>8</v>
      </c>
      <c r="B148" s="93" t="s">
        <v>204</v>
      </c>
      <c r="C148" s="63">
        <v>39.0</v>
      </c>
      <c r="D148" s="93">
        <v>2.0</v>
      </c>
      <c r="E148" s="93">
        <v>220.0</v>
      </c>
      <c r="F148" s="93">
        <v>38.0</v>
      </c>
      <c r="G148" s="93"/>
      <c r="H148" s="93"/>
      <c r="I148" s="93"/>
      <c r="J148" s="93"/>
      <c r="K148" s="93"/>
      <c r="L148" s="93"/>
      <c r="M148" s="93"/>
      <c r="N148" s="93"/>
      <c r="O148" s="93"/>
      <c r="P148" s="93">
        <v>1.0</v>
      </c>
      <c r="Q148" s="60" t="s">
        <v>291</v>
      </c>
      <c r="R148" s="58"/>
      <c r="S148" s="58"/>
      <c r="T148" s="58"/>
      <c r="U148" s="58"/>
    </row>
    <row r="149" ht="15.75" customHeight="1">
      <c r="A149" s="109" t="s">
        <v>8</v>
      </c>
      <c r="B149" s="91" t="s">
        <v>207</v>
      </c>
      <c r="C149" s="63">
        <v>2.7</v>
      </c>
      <c r="D149" s="93">
        <v>2.0</v>
      </c>
      <c r="E149" s="93">
        <v>220.0</v>
      </c>
      <c r="F149" s="93">
        <v>38.0</v>
      </c>
      <c r="G149" s="93"/>
      <c r="H149" s="93"/>
      <c r="I149" s="93"/>
      <c r="J149" s="93"/>
      <c r="K149" s="93"/>
      <c r="L149" s="93"/>
      <c r="M149" s="93"/>
      <c r="N149" s="93"/>
      <c r="O149" s="93"/>
      <c r="P149" s="93">
        <v>1.0</v>
      </c>
      <c r="Q149" s="60" t="s">
        <v>291</v>
      </c>
      <c r="R149" s="58"/>
      <c r="S149" s="58"/>
      <c r="T149" s="58"/>
      <c r="U149" s="58"/>
    </row>
    <row r="150" ht="15.75" customHeight="1">
      <c r="A150" s="113" t="s">
        <v>292</v>
      </c>
      <c r="B150" s="91" t="s">
        <v>1</v>
      </c>
      <c r="C150" s="63">
        <v>310.0</v>
      </c>
      <c r="D150" s="93"/>
      <c r="E150" s="93">
        <v>260.0</v>
      </c>
      <c r="F150" s="93">
        <v>35.0</v>
      </c>
      <c r="G150" s="58"/>
      <c r="H150" s="58"/>
      <c r="I150" s="58"/>
      <c r="J150" s="58"/>
      <c r="K150" s="58"/>
      <c r="L150" s="58"/>
      <c r="M150" s="58"/>
      <c r="N150" s="58">
        <f>C151*C152/ABS(C150-$Y$3)</f>
        <v>127.1416667</v>
      </c>
      <c r="O150" s="93"/>
      <c r="P150" s="93">
        <v>1.0</v>
      </c>
      <c r="Q150" s="60" t="s">
        <v>291</v>
      </c>
      <c r="R150" s="58"/>
      <c r="S150" s="58"/>
      <c r="T150" s="58"/>
      <c r="U150" s="58"/>
    </row>
    <row r="151" ht="15.75" customHeight="1">
      <c r="A151" s="113" t="s">
        <v>292</v>
      </c>
      <c r="B151" s="93" t="s">
        <v>204</v>
      </c>
      <c r="C151" s="63">
        <v>209.0</v>
      </c>
      <c r="D151" s="93">
        <v>5.0</v>
      </c>
      <c r="E151" s="93">
        <v>260.0</v>
      </c>
      <c r="F151" s="93">
        <v>35.0</v>
      </c>
      <c r="G151" s="93"/>
      <c r="H151" s="93"/>
      <c r="I151" s="93"/>
      <c r="J151" s="93"/>
      <c r="K151" s="93"/>
      <c r="L151" s="93"/>
      <c r="M151" s="93"/>
      <c r="N151" s="93"/>
      <c r="O151" s="93"/>
      <c r="P151" s="93">
        <v>1.0</v>
      </c>
      <c r="Q151" s="60" t="s">
        <v>291</v>
      </c>
      <c r="R151" s="58"/>
      <c r="S151" s="58"/>
      <c r="T151" s="58"/>
      <c r="U151" s="58"/>
    </row>
    <row r="152" ht="15.75" customHeight="1">
      <c r="A152" s="113" t="s">
        <v>292</v>
      </c>
      <c r="B152" s="91" t="s">
        <v>207</v>
      </c>
      <c r="C152" s="63">
        <v>7.3</v>
      </c>
      <c r="D152" s="93">
        <v>5.0</v>
      </c>
      <c r="E152" s="93">
        <v>260.0</v>
      </c>
      <c r="F152" s="93">
        <v>35.0</v>
      </c>
      <c r="G152" s="93"/>
      <c r="H152" s="93"/>
      <c r="I152" s="93"/>
      <c r="J152" s="93"/>
      <c r="K152" s="93"/>
      <c r="L152" s="93"/>
      <c r="M152" s="93"/>
      <c r="N152" s="93"/>
      <c r="O152" s="93"/>
      <c r="P152" s="93">
        <v>1.0</v>
      </c>
      <c r="Q152" s="60" t="s">
        <v>291</v>
      </c>
      <c r="R152" s="58"/>
      <c r="S152" s="58"/>
      <c r="T152" s="58"/>
      <c r="U152" s="58"/>
    </row>
    <row r="153" ht="15.75" customHeight="1">
      <c r="A153" s="113" t="s">
        <v>292</v>
      </c>
      <c r="B153" s="93" t="s">
        <v>204</v>
      </c>
      <c r="C153" s="63">
        <v>80.0</v>
      </c>
      <c r="D153" s="93">
        <v>2.0</v>
      </c>
      <c r="E153" s="93">
        <v>260.0</v>
      </c>
      <c r="F153" s="93">
        <v>35.0</v>
      </c>
      <c r="G153" s="93"/>
      <c r="H153" s="93"/>
      <c r="I153" s="93"/>
      <c r="J153" s="93"/>
      <c r="K153" s="93"/>
      <c r="L153" s="93"/>
      <c r="M153" s="93"/>
      <c r="N153" s="93"/>
      <c r="O153" s="93"/>
      <c r="P153" s="93">
        <v>1.0</v>
      </c>
      <c r="Q153" s="60" t="s">
        <v>291</v>
      </c>
      <c r="R153" s="58"/>
      <c r="S153" s="58"/>
      <c r="T153" s="58"/>
      <c r="U153" s="58"/>
    </row>
    <row r="154" ht="15.75" customHeight="1">
      <c r="A154" s="113" t="s">
        <v>292</v>
      </c>
      <c r="B154" s="91" t="s">
        <v>207</v>
      </c>
      <c r="C154" s="63">
        <v>2.8</v>
      </c>
      <c r="D154" s="93">
        <v>2.0</v>
      </c>
      <c r="E154" s="93">
        <v>260.0</v>
      </c>
      <c r="F154" s="93">
        <v>35.0</v>
      </c>
      <c r="G154" s="93"/>
      <c r="H154" s="93"/>
      <c r="I154" s="93"/>
      <c r="J154" s="93"/>
      <c r="K154" s="93"/>
      <c r="L154" s="93"/>
      <c r="M154" s="93"/>
      <c r="N154" s="93"/>
      <c r="O154" s="93"/>
      <c r="P154" s="93">
        <v>1.0</v>
      </c>
      <c r="Q154" s="60" t="s">
        <v>291</v>
      </c>
      <c r="R154" s="58"/>
      <c r="S154" s="58"/>
      <c r="T154" s="58"/>
      <c r="U154" s="58"/>
    </row>
    <row r="155" ht="15.75" customHeight="1">
      <c r="A155" s="60" t="s">
        <v>293</v>
      </c>
      <c r="B155" s="91" t="s">
        <v>1</v>
      </c>
      <c r="C155" s="63">
        <v>314.0</v>
      </c>
      <c r="D155" s="93"/>
      <c r="E155" s="93">
        <v>2000.0</v>
      </c>
      <c r="F155" s="93">
        <v>31.51</v>
      </c>
      <c r="G155" s="58"/>
      <c r="H155" s="58"/>
      <c r="I155" s="58"/>
      <c r="J155" s="58"/>
      <c r="K155" s="58"/>
      <c r="L155" s="58"/>
      <c r="M155" s="58"/>
      <c r="N155" s="58">
        <f>C156*C157/ABS(C155-$Y$3)</f>
        <v>62.1675</v>
      </c>
      <c r="O155" s="114"/>
      <c r="P155" s="93">
        <v>1.0</v>
      </c>
      <c r="Q155" s="60" t="s">
        <v>294</v>
      </c>
      <c r="R155" s="115"/>
      <c r="S155" s="58"/>
      <c r="T155" s="58"/>
      <c r="U155" s="58"/>
    </row>
    <row r="156" ht="15.75" customHeight="1">
      <c r="A156" s="60" t="s">
        <v>293</v>
      </c>
      <c r="B156" s="93" t="s">
        <v>204</v>
      </c>
      <c r="C156" s="63">
        <v>307.0</v>
      </c>
      <c r="D156" s="93">
        <v>5.0</v>
      </c>
      <c r="E156" s="93">
        <v>2000.0</v>
      </c>
      <c r="F156" s="93">
        <v>31.51</v>
      </c>
      <c r="G156" s="114"/>
      <c r="H156" s="114"/>
      <c r="I156" s="114"/>
      <c r="J156" s="114"/>
      <c r="K156" s="114"/>
      <c r="L156" s="114"/>
      <c r="M156" s="114"/>
      <c r="N156" s="114"/>
      <c r="O156" s="114"/>
      <c r="P156" s="93">
        <v>1.0</v>
      </c>
      <c r="Q156" s="60" t="s">
        <v>294</v>
      </c>
      <c r="R156" s="115"/>
      <c r="S156" s="58"/>
      <c r="T156" s="58"/>
      <c r="U156" s="58"/>
    </row>
    <row r="157" ht="15.75" customHeight="1">
      <c r="A157" s="116" t="s">
        <v>293</v>
      </c>
      <c r="B157" s="91" t="s">
        <v>207</v>
      </c>
      <c r="C157" s="63">
        <v>3.24</v>
      </c>
      <c r="D157" s="93">
        <v>5.0</v>
      </c>
      <c r="E157" s="93">
        <v>2000.0</v>
      </c>
      <c r="F157" s="93">
        <v>31.51</v>
      </c>
      <c r="G157" s="114"/>
      <c r="H157" s="114"/>
      <c r="I157" s="114"/>
      <c r="J157" s="114"/>
      <c r="K157" s="114"/>
      <c r="L157" s="114"/>
      <c r="M157" s="114"/>
      <c r="N157" s="114"/>
      <c r="O157" s="114"/>
      <c r="P157" s="93">
        <v>1.0</v>
      </c>
      <c r="Q157" s="60" t="s">
        <v>294</v>
      </c>
      <c r="R157" s="115"/>
      <c r="S157" s="58"/>
      <c r="T157" s="58"/>
      <c r="U157" s="58"/>
    </row>
    <row r="158" ht="15.75" customHeight="1">
      <c r="A158" s="60" t="s">
        <v>293</v>
      </c>
      <c r="B158" s="93" t="s">
        <v>204</v>
      </c>
      <c r="C158" s="63">
        <v>45.0</v>
      </c>
      <c r="D158" s="93">
        <v>1.0</v>
      </c>
      <c r="E158" s="93">
        <v>2000.0</v>
      </c>
      <c r="F158" s="93">
        <v>31.51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93">
        <v>1.0</v>
      </c>
      <c r="Q158" s="60" t="s">
        <v>294</v>
      </c>
      <c r="R158" s="58"/>
      <c r="S158" s="58"/>
      <c r="T158" s="58"/>
      <c r="U158" s="58"/>
    </row>
    <row r="159" ht="15.75" customHeight="1">
      <c r="A159" s="60" t="s">
        <v>293</v>
      </c>
      <c r="B159" s="91" t="s">
        <v>207</v>
      </c>
      <c r="C159" s="63">
        <v>0.93</v>
      </c>
      <c r="D159" s="93">
        <v>1.0</v>
      </c>
      <c r="E159" s="93">
        <v>2000.0</v>
      </c>
      <c r="F159" s="93">
        <v>31.51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93">
        <v>1.0</v>
      </c>
      <c r="Q159" s="60" t="s">
        <v>294</v>
      </c>
      <c r="R159" s="58"/>
      <c r="S159" s="58"/>
      <c r="T159" s="58"/>
      <c r="U159" s="58"/>
    </row>
    <row r="160" ht="15.75" customHeight="1">
      <c r="A160" s="76" t="s">
        <v>295</v>
      </c>
      <c r="B160" s="91" t="s">
        <v>1</v>
      </c>
      <c r="C160" s="63">
        <v>295.0</v>
      </c>
      <c r="D160" s="93"/>
      <c r="E160" s="93"/>
      <c r="F160" s="93">
        <v>98.0</v>
      </c>
      <c r="G160" s="58"/>
      <c r="H160" s="58"/>
      <c r="I160" s="58"/>
      <c r="J160" s="58"/>
      <c r="K160" s="58"/>
      <c r="L160" s="58"/>
      <c r="M160" s="58"/>
      <c r="N160" s="58">
        <f>C161*C162/ABS(C160-$Y$3)</f>
        <v>318.1666667</v>
      </c>
      <c r="O160" s="38"/>
      <c r="P160" s="93">
        <v>1.0</v>
      </c>
      <c r="Q160" s="60" t="s">
        <v>296</v>
      </c>
      <c r="R160" s="58"/>
      <c r="S160" s="58" t="s">
        <v>200</v>
      </c>
      <c r="T160" s="58"/>
      <c r="U160" s="58"/>
    </row>
    <row r="161" ht="15.75" customHeight="1">
      <c r="A161" s="76" t="s">
        <v>295</v>
      </c>
      <c r="B161" s="93" t="s">
        <v>204</v>
      </c>
      <c r="C161" s="63">
        <v>230.0</v>
      </c>
      <c r="D161" s="93">
        <v>5.0</v>
      </c>
      <c r="E161" s="93"/>
      <c r="F161" s="93">
        <v>98.0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93">
        <v>1.0</v>
      </c>
      <c r="Q161" s="60" t="s">
        <v>296</v>
      </c>
      <c r="R161" s="58"/>
      <c r="S161" s="58" t="s">
        <v>200</v>
      </c>
      <c r="T161" s="58"/>
      <c r="U161" s="58"/>
    </row>
    <row r="162" ht="15.75" customHeight="1">
      <c r="A162" s="76" t="s">
        <v>295</v>
      </c>
      <c r="B162" s="91" t="s">
        <v>207</v>
      </c>
      <c r="C162" s="68">
        <v>4.15</v>
      </c>
      <c r="D162" s="58">
        <v>5.0</v>
      </c>
      <c r="E162" s="58"/>
      <c r="F162" s="58">
        <v>98.0</v>
      </c>
      <c r="G162" s="58"/>
      <c r="H162" s="58"/>
      <c r="I162" s="58"/>
      <c r="J162" s="58"/>
      <c r="K162" s="58"/>
      <c r="L162" s="58"/>
      <c r="M162" s="58"/>
      <c r="N162" s="58"/>
      <c r="O162" s="58"/>
      <c r="P162" s="93">
        <v>1.0</v>
      </c>
      <c r="Q162" s="60" t="s">
        <v>296</v>
      </c>
      <c r="R162" s="58"/>
      <c r="S162" s="58" t="s">
        <v>200</v>
      </c>
      <c r="T162" s="58"/>
    </row>
    <row r="163" ht="15.75" customHeight="1">
      <c r="A163" s="76" t="s">
        <v>297</v>
      </c>
      <c r="B163" s="91" t="s">
        <v>1</v>
      </c>
      <c r="C163" s="68">
        <v>233.0</v>
      </c>
      <c r="D163" s="93"/>
      <c r="E163" s="58"/>
      <c r="F163" s="58">
        <v>81.0</v>
      </c>
      <c r="G163" s="58"/>
      <c r="H163" s="58"/>
      <c r="I163" s="58"/>
      <c r="J163" s="58"/>
      <c r="K163" s="58"/>
      <c r="L163" s="58"/>
      <c r="M163" s="58"/>
      <c r="N163" s="58">
        <f>C164*C165/ABS(C163-$Y$3)</f>
        <v>10.98461538</v>
      </c>
      <c r="O163" s="58"/>
      <c r="P163" s="93">
        <v>1.0</v>
      </c>
      <c r="Q163" s="60" t="s">
        <v>296</v>
      </c>
      <c r="R163" s="58"/>
      <c r="S163" s="58" t="s">
        <v>200</v>
      </c>
      <c r="T163" s="58"/>
    </row>
    <row r="164" ht="15.75" customHeight="1">
      <c r="A164" s="76" t="s">
        <v>297</v>
      </c>
      <c r="B164" s="93" t="s">
        <v>204</v>
      </c>
      <c r="C164" s="68">
        <v>238.0</v>
      </c>
      <c r="D164" s="93">
        <v>5.0</v>
      </c>
      <c r="E164" s="58"/>
      <c r="F164" s="58">
        <v>81.0</v>
      </c>
      <c r="G164" s="58"/>
      <c r="H164" s="58"/>
      <c r="I164" s="58"/>
      <c r="J164" s="58"/>
      <c r="K164" s="58"/>
      <c r="L164" s="58"/>
      <c r="M164" s="58"/>
      <c r="N164" s="58"/>
      <c r="O164" s="58"/>
      <c r="P164" s="93">
        <v>1.0</v>
      </c>
      <c r="Q164" s="60" t="s">
        <v>296</v>
      </c>
      <c r="R164" s="58"/>
      <c r="S164" s="58" t="s">
        <v>200</v>
      </c>
      <c r="T164" s="58"/>
    </row>
    <row r="165" ht="15.75" customHeight="1">
      <c r="A165" s="76" t="s">
        <v>297</v>
      </c>
      <c r="B165" s="91" t="s">
        <v>207</v>
      </c>
      <c r="C165" s="68">
        <v>3.0</v>
      </c>
      <c r="D165" s="58">
        <v>5.0</v>
      </c>
      <c r="E165" s="58"/>
      <c r="F165" s="58">
        <v>81.0</v>
      </c>
      <c r="G165" s="58"/>
      <c r="H165" s="58"/>
      <c r="I165" s="58"/>
      <c r="J165" s="58"/>
      <c r="K165" s="58"/>
      <c r="L165" s="58"/>
      <c r="M165" s="58"/>
      <c r="N165" s="58"/>
      <c r="O165" s="58"/>
      <c r="P165" s="93">
        <v>1.0</v>
      </c>
      <c r="Q165" s="60" t="s">
        <v>296</v>
      </c>
      <c r="R165" s="58"/>
      <c r="S165" s="58" t="s">
        <v>200</v>
      </c>
      <c r="T165" s="58"/>
    </row>
    <row r="166" ht="15.75" customHeight="1">
      <c r="A166" s="117" t="s">
        <v>298</v>
      </c>
      <c r="B166" s="91" t="s">
        <v>1</v>
      </c>
      <c r="C166" s="68">
        <v>193.0</v>
      </c>
      <c r="D166" s="93"/>
      <c r="E166" s="58"/>
      <c r="F166" s="58">
        <v>70.0</v>
      </c>
      <c r="G166" s="58"/>
      <c r="H166" s="58"/>
      <c r="I166" s="58"/>
      <c r="J166" s="58"/>
      <c r="K166" s="58"/>
      <c r="L166" s="58"/>
      <c r="M166" s="58"/>
      <c r="N166" s="58">
        <f>C167*C168/ABS(C166-$Y$3)</f>
        <v>5.264952381</v>
      </c>
      <c r="O166" s="58"/>
      <c r="P166" s="93">
        <v>1.0</v>
      </c>
      <c r="Q166" s="60" t="s">
        <v>296</v>
      </c>
      <c r="R166" s="58"/>
      <c r="S166" s="58" t="s">
        <v>200</v>
      </c>
      <c r="T166" s="58"/>
    </row>
    <row r="167" ht="15.75" customHeight="1">
      <c r="A167" s="117" t="s">
        <v>298</v>
      </c>
      <c r="B167" s="93" t="s">
        <v>204</v>
      </c>
      <c r="C167" s="68">
        <v>211.0</v>
      </c>
      <c r="D167" s="93">
        <v>5.0</v>
      </c>
      <c r="E167" s="58"/>
      <c r="F167" s="58">
        <v>70.0</v>
      </c>
      <c r="G167" s="58"/>
      <c r="H167" s="58"/>
      <c r="I167" s="58"/>
      <c r="J167" s="58"/>
      <c r="K167" s="58"/>
      <c r="L167" s="58"/>
      <c r="M167" s="58"/>
      <c r="N167" s="58"/>
      <c r="O167" s="58"/>
      <c r="P167" s="93">
        <v>1.0</v>
      </c>
      <c r="Q167" s="60" t="s">
        <v>296</v>
      </c>
      <c r="R167" s="58"/>
      <c r="S167" s="58" t="s">
        <v>200</v>
      </c>
      <c r="T167" s="58"/>
    </row>
    <row r="168" ht="15.75" customHeight="1">
      <c r="A168" s="117" t="s">
        <v>298</v>
      </c>
      <c r="B168" s="91" t="s">
        <v>207</v>
      </c>
      <c r="C168" s="68">
        <v>2.62</v>
      </c>
      <c r="D168" s="58">
        <v>5.0</v>
      </c>
      <c r="E168" s="58"/>
      <c r="F168" s="58">
        <v>70.0</v>
      </c>
      <c r="G168" s="58"/>
      <c r="H168" s="58"/>
      <c r="I168" s="58"/>
      <c r="J168" s="58"/>
      <c r="K168" s="58"/>
      <c r="L168" s="58"/>
      <c r="M168" s="58"/>
      <c r="N168" s="58"/>
      <c r="O168" s="58"/>
      <c r="P168" s="93">
        <v>1.0</v>
      </c>
      <c r="Q168" s="60" t="s">
        <v>296</v>
      </c>
      <c r="R168" s="58"/>
      <c r="S168" s="58" t="s">
        <v>200</v>
      </c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</row>
    <row r="169" ht="15.75" customHeight="1">
      <c r="A169" s="76" t="s">
        <v>299</v>
      </c>
      <c r="B169" s="91" t="s">
        <v>1</v>
      </c>
      <c r="C169" s="68">
        <v>300.0</v>
      </c>
      <c r="D169" s="58"/>
      <c r="E169" s="58"/>
      <c r="F169" s="58">
        <v>41.0</v>
      </c>
      <c r="G169" s="58"/>
      <c r="H169" s="58"/>
      <c r="I169" s="58"/>
      <c r="J169" s="58"/>
      <c r="K169" s="58"/>
      <c r="L169" s="58"/>
      <c r="M169" s="58"/>
      <c r="N169" s="58">
        <f>C178*C179/ABS(C169-$Y$3)</f>
        <v>831.3225</v>
      </c>
      <c r="O169" s="58"/>
      <c r="P169" s="58">
        <v>0.0</v>
      </c>
      <c r="Q169" s="60" t="s">
        <v>300</v>
      </c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</row>
    <row r="170" ht="15.75" customHeight="1">
      <c r="A170" s="76" t="s">
        <v>299</v>
      </c>
      <c r="B170" s="93" t="s">
        <v>204</v>
      </c>
      <c r="C170" s="68">
        <v>103.0</v>
      </c>
      <c r="D170" s="58">
        <v>1.0</v>
      </c>
      <c r="E170" s="58"/>
      <c r="F170" s="58">
        <v>41.0</v>
      </c>
      <c r="G170" s="58"/>
      <c r="H170" s="58"/>
      <c r="I170" s="58"/>
      <c r="J170" s="58"/>
      <c r="K170" s="58"/>
      <c r="L170" s="58"/>
      <c r="M170" s="58"/>
      <c r="N170" s="58"/>
      <c r="O170" s="58"/>
      <c r="P170" s="58">
        <v>0.0</v>
      </c>
      <c r="Q170" s="60" t="s">
        <v>300</v>
      </c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</row>
    <row r="171" ht="15.75" customHeight="1">
      <c r="A171" s="76" t="s">
        <v>299</v>
      </c>
      <c r="B171" s="91" t="s">
        <v>207</v>
      </c>
      <c r="C171" s="68">
        <v>2.43</v>
      </c>
      <c r="D171" s="58">
        <v>1.0</v>
      </c>
      <c r="E171" s="58"/>
      <c r="F171" s="58">
        <v>41.0</v>
      </c>
      <c r="G171" s="58"/>
      <c r="H171" s="58"/>
      <c r="I171" s="58"/>
      <c r="J171" s="58"/>
      <c r="K171" s="58"/>
      <c r="L171" s="58"/>
      <c r="M171" s="58"/>
      <c r="N171" s="58"/>
      <c r="O171" s="58"/>
      <c r="P171" s="58">
        <v>0.0</v>
      </c>
      <c r="Q171" s="60" t="s">
        <v>300</v>
      </c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</row>
    <row r="172" ht="15.75" customHeight="1">
      <c r="A172" s="76" t="s">
        <v>299</v>
      </c>
      <c r="B172" s="93" t="s">
        <v>204</v>
      </c>
      <c r="C172" s="68">
        <v>149.4</v>
      </c>
      <c r="D172" s="58">
        <v>2.0</v>
      </c>
      <c r="E172" s="58"/>
      <c r="F172" s="58">
        <v>41.0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>
        <v>0.0</v>
      </c>
      <c r="Q172" s="60" t="s">
        <v>300</v>
      </c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</row>
    <row r="173" ht="15.75" customHeight="1">
      <c r="A173" s="76" t="s">
        <v>299</v>
      </c>
      <c r="B173" s="91" t="s">
        <v>207</v>
      </c>
      <c r="C173" s="68">
        <v>3.72</v>
      </c>
      <c r="D173" s="58">
        <v>2.0</v>
      </c>
      <c r="E173" s="58"/>
      <c r="F173" s="58">
        <v>41.0</v>
      </c>
      <c r="G173" s="58"/>
      <c r="H173" s="58"/>
      <c r="I173" s="58"/>
      <c r="J173" s="58"/>
      <c r="K173" s="58"/>
      <c r="L173" s="58"/>
      <c r="M173" s="58"/>
      <c r="N173" s="58"/>
      <c r="O173" s="58"/>
      <c r="P173" s="58">
        <v>0.0</v>
      </c>
      <c r="Q173" s="60" t="s">
        <v>300</v>
      </c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</row>
    <row r="174" ht="15.75" customHeight="1">
      <c r="A174" s="76" t="s">
        <v>299</v>
      </c>
      <c r="B174" s="93" t="s">
        <v>204</v>
      </c>
      <c r="C174" s="68">
        <v>193.0</v>
      </c>
      <c r="D174" s="58">
        <v>3.0</v>
      </c>
      <c r="E174" s="58"/>
      <c r="F174" s="58">
        <v>41.0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>
        <v>0.0</v>
      </c>
      <c r="Q174" s="60" t="s">
        <v>300</v>
      </c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</row>
    <row r="175" ht="15.75" customHeight="1">
      <c r="A175" s="76" t="s">
        <v>299</v>
      </c>
      <c r="B175" s="91" t="s">
        <v>207</v>
      </c>
      <c r="C175" s="68">
        <v>4.73</v>
      </c>
      <c r="D175" s="58">
        <v>3.0</v>
      </c>
      <c r="E175" s="58"/>
      <c r="F175" s="58">
        <v>41.0</v>
      </c>
      <c r="G175" s="58"/>
      <c r="H175" s="58"/>
      <c r="I175" s="58"/>
      <c r="J175" s="58"/>
      <c r="K175" s="58"/>
      <c r="L175" s="58"/>
      <c r="M175" s="58"/>
      <c r="N175" s="58"/>
      <c r="O175" s="58"/>
      <c r="P175" s="58">
        <v>0.0</v>
      </c>
      <c r="Q175" s="60" t="s">
        <v>300</v>
      </c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</row>
    <row r="176" ht="15.75" customHeight="1">
      <c r="A176" s="76" t="s">
        <v>299</v>
      </c>
      <c r="B176" s="93" t="s">
        <v>204</v>
      </c>
      <c r="C176" s="68">
        <v>243.0</v>
      </c>
      <c r="D176" s="58">
        <v>4.0</v>
      </c>
      <c r="E176" s="58"/>
      <c r="F176" s="58">
        <v>41.0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>
        <v>0.0</v>
      </c>
      <c r="Q176" s="60" t="s">
        <v>300</v>
      </c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</row>
    <row r="177" ht="15.75" customHeight="1">
      <c r="A177" s="76" t="s">
        <v>299</v>
      </c>
      <c r="B177" s="91" t="s">
        <v>207</v>
      </c>
      <c r="C177" s="68">
        <v>5.74</v>
      </c>
      <c r="D177" s="58">
        <v>4.0</v>
      </c>
      <c r="E177" s="58"/>
      <c r="F177" s="58">
        <v>41.0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>
        <v>0.0</v>
      </c>
      <c r="Q177" s="60" t="s">
        <v>300</v>
      </c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</row>
    <row r="178" ht="15.75" customHeight="1">
      <c r="A178" s="76" t="s">
        <v>299</v>
      </c>
      <c r="B178" s="93" t="s">
        <v>204</v>
      </c>
      <c r="C178" s="68">
        <v>278.5</v>
      </c>
      <c r="D178" s="58">
        <v>5.0</v>
      </c>
      <c r="E178" s="58"/>
      <c r="F178" s="58">
        <v>41.0</v>
      </c>
      <c r="G178" s="58"/>
      <c r="H178" s="58"/>
      <c r="I178" s="58"/>
      <c r="J178" s="58"/>
      <c r="K178" s="58"/>
      <c r="L178" s="58"/>
      <c r="M178" s="58"/>
      <c r="N178" s="58"/>
      <c r="O178" s="58"/>
      <c r="P178" s="58">
        <v>0.0</v>
      </c>
      <c r="Q178" s="60" t="s">
        <v>300</v>
      </c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</row>
    <row r="179" ht="15.75" customHeight="1">
      <c r="A179" s="76" t="s">
        <v>299</v>
      </c>
      <c r="B179" s="91" t="s">
        <v>207</v>
      </c>
      <c r="C179" s="68">
        <v>5.97</v>
      </c>
      <c r="D179" s="58">
        <v>5.0</v>
      </c>
      <c r="E179" s="58"/>
      <c r="F179" s="58">
        <v>41.0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>
        <v>0.0</v>
      </c>
      <c r="Q179" s="60" t="s">
        <v>300</v>
      </c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</row>
    <row r="180" ht="15.75" customHeight="1">
      <c r="A180" s="76" t="s">
        <v>78</v>
      </c>
      <c r="B180" s="91" t="s">
        <v>1</v>
      </c>
      <c r="C180" s="68">
        <v>369.0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>
        <v>0.0</v>
      </c>
      <c r="Q180" s="60" t="s">
        <v>301</v>
      </c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</row>
    <row r="181" ht="15.75" customHeight="1">
      <c r="A181" s="76" t="s">
        <v>78</v>
      </c>
      <c r="B181" s="93" t="s">
        <v>204</v>
      </c>
      <c r="C181" s="68">
        <v>29.0</v>
      </c>
      <c r="D181" s="58">
        <v>2.0</v>
      </c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>
        <v>0.0</v>
      </c>
      <c r="Q181" s="60" t="s">
        <v>301</v>
      </c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</row>
    <row r="182" ht="15.75" customHeight="1">
      <c r="A182" s="76" t="s">
        <v>78</v>
      </c>
      <c r="B182" s="91" t="s">
        <v>207</v>
      </c>
      <c r="C182" s="68">
        <v>1.27</v>
      </c>
      <c r="D182" s="58">
        <v>2.0</v>
      </c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>
        <v>0.0</v>
      </c>
      <c r="Q182" s="60" t="s">
        <v>301</v>
      </c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</row>
    <row r="183" ht="15.75" customHeight="1">
      <c r="A183" s="76" t="s">
        <v>302</v>
      </c>
      <c r="B183" s="91" t="s">
        <v>1</v>
      </c>
      <c r="C183" s="68">
        <v>286.0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>
        <v>0.0</v>
      </c>
      <c r="Q183" s="60" t="s">
        <v>301</v>
      </c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</row>
    <row r="184" ht="15.75" customHeight="1">
      <c r="A184" s="76" t="s">
        <v>302</v>
      </c>
      <c r="B184" s="93" t="s">
        <v>204</v>
      </c>
      <c r="C184" s="68">
        <v>59.0</v>
      </c>
      <c r="D184" s="58">
        <v>2.0</v>
      </c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>
        <v>0.0</v>
      </c>
      <c r="Q184" s="60" t="s">
        <v>301</v>
      </c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</row>
    <row r="185" ht="15.75" customHeight="1">
      <c r="A185" s="76" t="s">
        <v>302</v>
      </c>
      <c r="B185" s="91" t="s">
        <v>207</v>
      </c>
      <c r="C185" s="68">
        <v>1.2</v>
      </c>
      <c r="D185" s="58">
        <v>2.0</v>
      </c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>
        <v>0.0</v>
      </c>
      <c r="Q185" s="60" t="s">
        <v>301</v>
      </c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</row>
    <row r="186" ht="15.75" customHeight="1">
      <c r="A186" s="76" t="s">
        <v>303</v>
      </c>
      <c r="B186" s="91" t="s">
        <v>1</v>
      </c>
      <c r="C186" s="68">
        <v>242.0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>
        <v>0.0</v>
      </c>
      <c r="Q186" s="60" t="s">
        <v>301</v>
      </c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</row>
    <row r="187" ht="15.75" customHeight="1">
      <c r="A187" s="76" t="s">
        <v>303</v>
      </c>
      <c r="B187" s="93" t="s">
        <v>204</v>
      </c>
      <c r="C187" s="68">
        <v>110.0</v>
      </c>
      <c r="D187" s="58">
        <v>2.0</v>
      </c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>
        <v>0.0</v>
      </c>
      <c r="Q187" s="60" t="s">
        <v>301</v>
      </c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</row>
    <row r="188" ht="15.75" customHeight="1">
      <c r="A188" s="76" t="s">
        <v>303</v>
      </c>
      <c r="B188" s="91" t="s">
        <v>207</v>
      </c>
      <c r="C188" s="68">
        <v>0.47</v>
      </c>
      <c r="D188" s="58">
        <v>2.0</v>
      </c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>
        <v>0.0</v>
      </c>
      <c r="Q188" s="60" t="s">
        <v>301</v>
      </c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</row>
    <row r="189" ht="15.75" customHeight="1">
      <c r="A189" s="118" t="s">
        <v>304</v>
      </c>
      <c r="B189" s="91" t="s">
        <v>1</v>
      </c>
      <c r="C189" s="68">
        <v>226.0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>
        <v>0.0</v>
      </c>
      <c r="Q189" s="60" t="s">
        <v>301</v>
      </c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</row>
    <row r="190" ht="15.75" customHeight="1">
      <c r="A190" s="118" t="s">
        <v>304</v>
      </c>
      <c r="B190" s="93" t="s">
        <v>204</v>
      </c>
      <c r="C190" s="68">
        <v>142.0</v>
      </c>
      <c r="D190" s="58">
        <v>2.0</v>
      </c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>
        <v>0.0</v>
      </c>
      <c r="Q190" s="60" t="s">
        <v>301</v>
      </c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</row>
    <row r="191" ht="15.75" customHeight="1">
      <c r="A191" s="118" t="s">
        <v>304</v>
      </c>
      <c r="B191" s="91" t="s">
        <v>207</v>
      </c>
      <c r="C191" s="68">
        <v>0.28</v>
      </c>
      <c r="D191" s="58">
        <v>2.0</v>
      </c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>
        <v>0.0</v>
      </c>
      <c r="Q191" s="60" t="s">
        <v>301</v>
      </c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</row>
    <row r="192" ht="15.75" customHeight="1">
      <c r="A192" s="119" t="s">
        <v>305</v>
      </c>
      <c r="B192" s="78" t="s">
        <v>1</v>
      </c>
      <c r="C192" s="79">
        <v>130.0</v>
      </c>
      <c r="D192" s="78"/>
      <c r="E192" s="78"/>
      <c r="F192" s="78">
        <v>52.0</v>
      </c>
      <c r="G192" s="58"/>
      <c r="H192" s="58"/>
      <c r="I192" s="58"/>
      <c r="J192" s="58" t="s">
        <v>197</v>
      </c>
      <c r="K192" s="58"/>
      <c r="L192" s="58"/>
      <c r="M192" s="58"/>
      <c r="N192" s="58">
        <f>C193*C194/ABS(C192-$Y$3)</f>
        <v>4.652738095</v>
      </c>
      <c r="O192" s="120" t="s">
        <v>306</v>
      </c>
      <c r="P192" s="58">
        <v>0.0</v>
      </c>
      <c r="Q192" s="60" t="s">
        <v>307</v>
      </c>
      <c r="R192" s="58"/>
      <c r="S192" s="58" t="s">
        <v>200</v>
      </c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</row>
    <row r="193" ht="15.75" customHeight="1">
      <c r="A193" s="119" t="s">
        <v>305</v>
      </c>
      <c r="B193" s="78" t="s">
        <v>204</v>
      </c>
      <c r="C193" s="79">
        <v>242.0</v>
      </c>
      <c r="D193" s="78">
        <v>5.0</v>
      </c>
      <c r="E193" s="78"/>
      <c r="F193" s="78">
        <v>52.0</v>
      </c>
      <c r="G193" s="120"/>
      <c r="H193" s="120"/>
      <c r="I193" s="120"/>
      <c r="J193" s="58" t="s">
        <v>197</v>
      </c>
      <c r="K193" s="120"/>
      <c r="L193" s="120"/>
      <c r="M193" s="120"/>
      <c r="N193" s="120"/>
      <c r="O193" s="120" t="s">
        <v>306</v>
      </c>
      <c r="P193" s="58">
        <v>0.0</v>
      </c>
      <c r="Q193" s="60" t="s">
        <v>307</v>
      </c>
      <c r="R193" s="58"/>
      <c r="S193" s="58" t="s">
        <v>200</v>
      </c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</row>
    <row r="194" ht="15.75" customHeight="1">
      <c r="A194" s="119" t="s">
        <v>305</v>
      </c>
      <c r="B194" s="84" t="s">
        <v>207</v>
      </c>
      <c r="C194" s="79" t="s">
        <v>308</v>
      </c>
      <c r="D194" s="78">
        <v>5.0</v>
      </c>
      <c r="E194" s="78"/>
      <c r="F194" s="78">
        <v>52.0</v>
      </c>
      <c r="G194" s="120"/>
      <c r="H194" s="120"/>
      <c r="I194" s="120"/>
      <c r="J194" s="58" t="s">
        <v>197</v>
      </c>
      <c r="K194" s="120"/>
      <c r="L194" s="120"/>
      <c r="M194" s="120"/>
      <c r="N194" s="120"/>
      <c r="O194" s="120" t="s">
        <v>306</v>
      </c>
      <c r="P194" s="58">
        <v>0.0</v>
      </c>
      <c r="Q194" s="60" t="s">
        <v>307</v>
      </c>
      <c r="R194" s="58"/>
      <c r="S194" s="58" t="s">
        <v>200</v>
      </c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</row>
    <row r="195" ht="15.75" customHeight="1">
      <c r="A195" s="119" t="s">
        <v>305</v>
      </c>
      <c r="B195" s="78" t="s">
        <v>1</v>
      </c>
      <c r="C195" s="79">
        <v>155.0</v>
      </c>
      <c r="D195" s="78"/>
      <c r="E195" s="78"/>
      <c r="F195" s="78">
        <v>65.0</v>
      </c>
      <c r="G195" s="58"/>
      <c r="H195" s="58"/>
      <c r="I195" s="58"/>
      <c r="J195" s="58" t="s">
        <v>197</v>
      </c>
      <c r="K195" s="58"/>
      <c r="L195" s="58"/>
      <c r="M195" s="58"/>
      <c r="N195" s="58">
        <f>C196*C197/ABS(C195-$Y$3)</f>
        <v>7.555594406</v>
      </c>
      <c r="O195" s="120" t="s">
        <v>306</v>
      </c>
      <c r="P195" s="58">
        <v>0.0</v>
      </c>
      <c r="Q195" s="60" t="s">
        <v>307</v>
      </c>
      <c r="R195" s="58"/>
      <c r="S195" s="58" t="s">
        <v>200</v>
      </c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</row>
    <row r="196" ht="15.75" customHeight="1">
      <c r="A196" s="119" t="s">
        <v>305</v>
      </c>
      <c r="B196" s="78" t="s">
        <v>204</v>
      </c>
      <c r="C196" s="79">
        <v>245.0</v>
      </c>
      <c r="D196" s="78">
        <v>5.0</v>
      </c>
      <c r="E196" s="78"/>
      <c r="F196" s="78">
        <v>65.0</v>
      </c>
      <c r="G196" s="120"/>
      <c r="H196" s="120"/>
      <c r="I196" s="120"/>
      <c r="J196" s="58" t="s">
        <v>197</v>
      </c>
      <c r="K196" s="120"/>
      <c r="L196" s="120"/>
      <c r="M196" s="120"/>
      <c r="N196" s="120"/>
      <c r="O196" s="120" t="s">
        <v>306</v>
      </c>
      <c r="P196" s="58">
        <v>0.0</v>
      </c>
      <c r="Q196" s="60" t="s">
        <v>307</v>
      </c>
      <c r="R196" s="58"/>
      <c r="S196" s="58" t="s">
        <v>200</v>
      </c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</row>
    <row r="197" ht="15.75" customHeight="1">
      <c r="A197" s="119" t="s">
        <v>305</v>
      </c>
      <c r="B197" s="84" t="s">
        <v>207</v>
      </c>
      <c r="C197" s="79" t="s">
        <v>309</v>
      </c>
      <c r="D197" s="78">
        <v>5.0</v>
      </c>
      <c r="E197" s="78"/>
      <c r="F197" s="78">
        <v>65.0</v>
      </c>
      <c r="G197" s="120"/>
      <c r="H197" s="120"/>
      <c r="I197" s="120"/>
      <c r="J197" s="58" t="s">
        <v>197</v>
      </c>
      <c r="K197" s="120"/>
      <c r="L197" s="120"/>
      <c r="M197" s="120"/>
      <c r="N197" s="120"/>
      <c r="O197" s="120" t="s">
        <v>306</v>
      </c>
      <c r="P197" s="58">
        <v>0.0</v>
      </c>
      <c r="Q197" s="60" t="s">
        <v>307</v>
      </c>
      <c r="R197" s="58"/>
      <c r="S197" s="58" t="s">
        <v>200</v>
      </c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</row>
    <row r="198" ht="15.75" customHeight="1">
      <c r="A198" s="121" t="s">
        <v>310</v>
      </c>
      <c r="B198" s="57" t="s">
        <v>1</v>
      </c>
      <c r="C198" s="68">
        <v>339.0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>
        <v>0.0</v>
      </c>
      <c r="Q198" s="60" t="s">
        <v>311</v>
      </c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</row>
    <row r="199" ht="15.75" customHeight="1">
      <c r="A199" s="121" t="s">
        <v>310</v>
      </c>
      <c r="B199" s="58" t="s">
        <v>204</v>
      </c>
      <c r="C199" s="62" t="s">
        <v>312</v>
      </c>
      <c r="D199" s="58">
        <v>4.0</v>
      </c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>
        <v>0.0</v>
      </c>
      <c r="Q199" s="60" t="s">
        <v>311</v>
      </c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</row>
    <row r="200" ht="15.75" customHeight="1">
      <c r="A200" s="121" t="s">
        <v>310</v>
      </c>
      <c r="B200" s="67" t="s">
        <v>207</v>
      </c>
      <c r="C200" s="62">
        <v>1.4</v>
      </c>
      <c r="D200" s="58">
        <v>4.0</v>
      </c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>
        <v>0.0</v>
      </c>
      <c r="Q200" s="60" t="s">
        <v>311</v>
      </c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</row>
    <row r="201" ht="15.75" customHeight="1">
      <c r="A201" s="122" t="s">
        <v>313</v>
      </c>
      <c r="B201" s="58" t="s">
        <v>1</v>
      </c>
      <c r="C201" s="62">
        <v>317.0</v>
      </c>
      <c r="D201" s="58"/>
      <c r="E201" s="58">
        <v>197.0</v>
      </c>
      <c r="F201" s="58">
        <v>66.0</v>
      </c>
      <c r="G201" s="58"/>
      <c r="H201" s="58"/>
      <c r="I201" s="58"/>
      <c r="J201" s="58"/>
      <c r="K201" s="58"/>
      <c r="L201" s="58"/>
      <c r="M201" s="58"/>
      <c r="N201" s="58">
        <f>C202*C203/ABS(C201-$Y$3)</f>
        <v>53.23684211</v>
      </c>
      <c r="O201" s="58"/>
      <c r="P201" s="58">
        <v>1.0</v>
      </c>
      <c r="Q201" s="60" t="s">
        <v>314</v>
      </c>
      <c r="R201" s="57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</row>
    <row r="202" ht="15.75" customHeight="1">
      <c r="A202" s="122" t="s">
        <v>313</v>
      </c>
      <c r="B202" s="58" t="s">
        <v>204</v>
      </c>
      <c r="C202" s="62">
        <v>289.0</v>
      </c>
      <c r="D202" s="58">
        <v>5.0</v>
      </c>
      <c r="E202" s="58">
        <v>197.0</v>
      </c>
      <c r="F202" s="58">
        <v>66.0</v>
      </c>
      <c r="G202" s="58"/>
      <c r="H202" s="58"/>
      <c r="I202" s="58"/>
      <c r="J202" s="58"/>
      <c r="K202" s="58"/>
      <c r="L202" s="58"/>
      <c r="M202" s="58"/>
      <c r="N202" s="58"/>
      <c r="O202" s="58"/>
      <c r="P202" s="58">
        <v>1.0</v>
      </c>
      <c r="Q202" s="60" t="s">
        <v>314</v>
      </c>
      <c r="R202" s="57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</row>
    <row r="203" ht="15.75" customHeight="1">
      <c r="A203" s="122" t="s">
        <v>313</v>
      </c>
      <c r="B203" s="75" t="s">
        <v>207</v>
      </c>
      <c r="C203" s="62">
        <v>3.5</v>
      </c>
      <c r="D203" s="58">
        <v>5.0</v>
      </c>
      <c r="E203" s="58">
        <v>197.0</v>
      </c>
      <c r="F203" s="58">
        <v>66.0</v>
      </c>
      <c r="G203" s="58"/>
      <c r="H203" s="58"/>
      <c r="I203" s="58"/>
      <c r="J203" s="58"/>
      <c r="K203" s="58"/>
      <c r="L203" s="58"/>
      <c r="M203" s="58"/>
      <c r="N203" s="58"/>
      <c r="O203" s="58"/>
      <c r="P203" s="58">
        <v>1.0</v>
      </c>
      <c r="Q203" s="60" t="s">
        <v>314</v>
      </c>
      <c r="R203" s="57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</row>
    <row r="204" ht="15.75" customHeight="1">
      <c r="A204" s="123" t="s">
        <v>315</v>
      </c>
      <c r="B204" s="58" t="s">
        <v>1</v>
      </c>
      <c r="C204" s="62">
        <v>253.0</v>
      </c>
      <c r="D204" s="58"/>
      <c r="E204" s="58">
        <v>113.0</v>
      </c>
      <c r="F204" s="58">
        <v>38.0</v>
      </c>
      <c r="G204" s="58"/>
      <c r="H204" s="58"/>
      <c r="I204" s="58"/>
      <c r="J204" s="58"/>
      <c r="K204" s="58"/>
      <c r="L204" s="58"/>
      <c r="M204" s="58"/>
      <c r="N204" s="58">
        <f>C205*C206/ABS(C204-$Y$3)</f>
        <v>36.02666667</v>
      </c>
      <c r="O204" s="58"/>
      <c r="P204" s="58">
        <v>1.0</v>
      </c>
      <c r="Q204" s="60" t="s">
        <v>314</v>
      </c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</row>
    <row r="205" ht="15.75" customHeight="1">
      <c r="A205" s="123" t="s">
        <v>315</v>
      </c>
      <c r="B205" s="58" t="s">
        <v>204</v>
      </c>
      <c r="C205" s="62">
        <v>386.0</v>
      </c>
      <c r="D205" s="58">
        <v>5.0</v>
      </c>
      <c r="E205" s="58">
        <v>113.0</v>
      </c>
      <c r="F205" s="58">
        <v>38.0</v>
      </c>
      <c r="G205" s="58"/>
      <c r="H205" s="58"/>
      <c r="I205" s="58"/>
      <c r="J205" s="58"/>
      <c r="K205" s="58"/>
      <c r="L205" s="58"/>
      <c r="M205" s="58"/>
      <c r="N205" s="58"/>
      <c r="O205" s="58"/>
      <c r="P205" s="58">
        <v>1.0</v>
      </c>
      <c r="Q205" s="60" t="s">
        <v>314</v>
      </c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</row>
    <row r="206" ht="15.75" customHeight="1">
      <c r="A206" s="123" t="s">
        <v>315</v>
      </c>
      <c r="B206" s="75" t="s">
        <v>207</v>
      </c>
      <c r="C206" s="62">
        <v>4.2</v>
      </c>
      <c r="D206" s="58">
        <v>5.0</v>
      </c>
      <c r="E206" s="58">
        <v>113.0</v>
      </c>
      <c r="F206" s="58">
        <v>38.0</v>
      </c>
      <c r="G206" s="58"/>
      <c r="H206" s="58"/>
      <c r="I206" s="58"/>
      <c r="J206" s="58"/>
      <c r="K206" s="58"/>
      <c r="L206" s="58"/>
      <c r="M206" s="58"/>
      <c r="N206" s="58"/>
      <c r="O206" s="58"/>
      <c r="P206" s="58">
        <v>1.0</v>
      </c>
      <c r="Q206" s="60" t="s">
        <v>314</v>
      </c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</row>
    <row r="207" ht="15.75" customHeight="1">
      <c r="A207" s="69" t="s">
        <v>316</v>
      </c>
      <c r="B207" s="57" t="s">
        <v>1</v>
      </c>
      <c r="C207" s="62">
        <v>278.0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>
        <f>C208*C209/ABS(C207-$Y$3)</f>
        <v>62.1775</v>
      </c>
      <c r="O207" s="58"/>
      <c r="P207" s="58">
        <v>1.0</v>
      </c>
      <c r="Q207" s="60" t="s">
        <v>314</v>
      </c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</row>
    <row r="208" ht="15.75" customHeight="1">
      <c r="A208" s="69" t="s">
        <v>316</v>
      </c>
      <c r="B208" s="58" t="s">
        <v>204</v>
      </c>
      <c r="C208" s="62">
        <v>323.0</v>
      </c>
      <c r="D208" s="58">
        <v>5.0</v>
      </c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>
        <v>1.0</v>
      </c>
      <c r="Q208" s="60" t="s">
        <v>314</v>
      </c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</row>
    <row r="209" ht="15.75" customHeight="1">
      <c r="A209" s="69" t="s">
        <v>316</v>
      </c>
      <c r="B209" s="67" t="s">
        <v>207</v>
      </c>
      <c r="C209" s="62">
        <v>3.85</v>
      </c>
      <c r="D209" s="58">
        <v>5.0</v>
      </c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>
        <v>1.0</v>
      </c>
      <c r="Q209" s="60" t="s">
        <v>314</v>
      </c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</row>
    <row r="210" ht="15.75" customHeight="1">
      <c r="A210" s="124" t="s">
        <v>317</v>
      </c>
      <c r="B210" s="58" t="s">
        <v>1</v>
      </c>
      <c r="C210" s="62">
        <v>284.5</v>
      </c>
      <c r="D210" s="58"/>
      <c r="E210" s="58">
        <v>895.0</v>
      </c>
      <c r="F210" s="58">
        <v>32.0</v>
      </c>
      <c r="G210" s="58"/>
      <c r="H210" s="58"/>
      <c r="I210" s="58"/>
      <c r="J210" s="58"/>
      <c r="K210" s="58"/>
      <c r="L210" s="58"/>
      <c r="M210" s="58"/>
      <c r="N210" s="58">
        <f>C211*C212/ABS(C210-$Y$3)</f>
        <v>85.71851852</v>
      </c>
      <c r="O210" s="58" t="s">
        <v>318</v>
      </c>
      <c r="P210" s="58">
        <v>1.0</v>
      </c>
      <c r="Q210" s="60" t="s">
        <v>319</v>
      </c>
      <c r="R210" s="58"/>
      <c r="S210" s="58" t="s">
        <v>200</v>
      </c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</row>
    <row r="211" ht="15.75" customHeight="1">
      <c r="A211" s="124" t="s">
        <v>317</v>
      </c>
      <c r="B211" s="58" t="s">
        <v>204</v>
      </c>
      <c r="C211" s="62">
        <v>263.0</v>
      </c>
      <c r="D211" s="58">
        <v>5.0</v>
      </c>
      <c r="E211" s="58">
        <v>895.0</v>
      </c>
      <c r="F211" s="58">
        <v>32.0</v>
      </c>
      <c r="G211" s="58"/>
      <c r="H211" s="58"/>
      <c r="I211" s="58"/>
      <c r="J211" s="58"/>
      <c r="K211" s="58"/>
      <c r="L211" s="58"/>
      <c r="M211" s="58"/>
      <c r="N211" s="58"/>
      <c r="O211" s="58" t="s">
        <v>318</v>
      </c>
      <c r="P211" s="58">
        <v>1.0</v>
      </c>
      <c r="Q211" s="60" t="s">
        <v>319</v>
      </c>
      <c r="R211" s="58"/>
      <c r="S211" s="58" t="s">
        <v>200</v>
      </c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</row>
    <row r="212" ht="15.75" customHeight="1">
      <c r="A212" s="124" t="s">
        <v>317</v>
      </c>
      <c r="B212" s="75" t="s">
        <v>207</v>
      </c>
      <c r="C212" s="62">
        <v>4.4</v>
      </c>
      <c r="D212" s="58">
        <v>5.0</v>
      </c>
      <c r="E212" s="58">
        <v>895.0</v>
      </c>
      <c r="F212" s="58">
        <v>32.0</v>
      </c>
      <c r="G212" s="58"/>
      <c r="H212" s="58"/>
      <c r="I212" s="58"/>
      <c r="J212" s="58"/>
      <c r="K212" s="58"/>
      <c r="L212" s="58"/>
      <c r="M212" s="58"/>
      <c r="N212" s="58"/>
      <c r="O212" s="58" t="s">
        <v>318</v>
      </c>
      <c r="P212" s="58">
        <v>1.0</v>
      </c>
      <c r="Q212" s="60" t="s">
        <v>319</v>
      </c>
      <c r="R212" s="58"/>
      <c r="S212" s="58" t="s">
        <v>200</v>
      </c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</row>
    <row r="213" ht="15.75" customHeight="1">
      <c r="A213" s="124" t="s">
        <v>320</v>
      </c>
      <c r="B213" s="58" t="s">
        <v>1</v>
      </c>
      <c r="C213" s="62">
        <v>262.5</v>
      </c>
      <c r="D213" s="58"/>
      <c r="E213" s="58">
        <v>1077.0</v>
      </c>
      <c r="F213" s="58">
        <v>38.0</v>
      </c>
      <c r="G213" s="58"/>
      <c r="H213" s="58"/>
      <c r="I213" s="58"/>
      <c r="J213" s="58"/>
      <c r="K213" s="58"/>
      <c r="L213" s="58"/>
      <c r="M213" s="58"/>
      <c r="N213" s="58">
        <f>C214*C215/ABS(C213-$Y$3)</f>
        <v>15.56112676</v>
      </c>
      <c r="O213" s="58" t="s">
        <v>318</v>
      </c>
      <c r="P213" s="58">
        <v>1.0</v>
      </c>
      <c r="Q213" s="60" t="s">
        <v>319</v>
      </c>
      <c r="R213" s="58"/>
      <c r="S213" s="58" t="s">
        <v>200</v>
      </c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</row>
    <row r="214" ht="15.75" customHeight="1">
      <c r="A214" s="124" t="s">
        <v>320</v>
      </c>
      <c r="B214" s="58" t="s">
        <v>204</v>
      </c>
      <c r="C214" s="62">
        <v>186.0</v>
      </c>
      <c r="D214" s="58">
        <v>5.0</v>
      </c>
      <c r="E214" s="58">
        <v>1077.0</v>
      </c>
      <c r="F214" s="58">
        <v>38.0</v>
      </c>
      <c r="G214" s="58"/>
      <c r="H214" s="58"/>
      <c r="I214" s="58"/>
      <c r="J214" s="58"/>
      <c r="K214" s="58"/>
      <c r="L214" s="58"/>
      <c r="M214" s="58"/>
      <c r="N214" s="58"/>
      <c r="O214" s="58" t="s">
        <v>318</v>
      </c>
      <c r="P214" s="58">
        <v>1.0</v>
      </c>
      <c r="Q214" s="60" t="s">
        <v>319</v>
      </c>
      <c r="R214" s="58"/>
      <c r="S214" s="58" t="s">
        <v>200</v>
      </c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</row>
    <row r="215" ht="15.75" customHeight="1">
      <c r="A215" s="124" t="s">
        <v>320</v>
      </c>
      <c r="B215" s="75" t="s">
        <v>207</v>
      </c>
      <c r="C215" s="62">
        <v>2.97</v>
      </c>
      <c r="D215" s="58">
        <v>5.0</v>
      </c>
      <c r="E215" s="58">
        <v>1077.0</v>
      </c>
      <c r="F215" s="58">
        <v>38.0</v>
      </c>
      <c r="G215" s="58"/>
      <c r="H215" s="58"/>
      <c r="I215" s="58"/>
      <c r="J215" s="58"/>
      <c r="K215" s="58"/>
      <c r="L215" s="58"/>
      <c r="M215" s="58"/>
      <c r="N215" s="58"/>
      <c r="O215" s="58" t="s">
        <v>318</v>
      </c>
      <c r="P215" s="58">
        <v>1.0</v>
      </c>
      <c r="Q215" s="60" t="s">
        <v>319</v>
      </c>
      <c r="R215" s="58"/>
      <c r="S215" s="58" t="s">
        <v>200</v>
      </c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</row>
    <row r="216" ht="15.75" customHeight="1">
      <c r="A216" s="124" t="s">
        <v>321</v>
      </c>
      <c r="B216" s="58" t="s">
        <v>1</v>
      </c>
      <c r="C216" s="62">
        <v>240.0</v>
      </c>
      <c r="D216" s="58"/>
      <c r="E216" s="58">
        <v>1176.0</v>
      </c>
      <c r="F216" s="58">
        <v>39.0</v>
      </c>
      <c r="G216" s="58"/>
      <c r="H216" s="58"/>
      <c r="I216" s="58"/>
      <c r="J216" s="58"/>
      <c r="K216" s="58"/>
      <c r="L216" s="58"/>
      <c r="M216" s="58"/>
      <c r="N216" s="58">
        <f>C217*C218/ABS(C216-$Y$3)</f>
        <v>7.668965517</v>
      </c>
      <c r="O216" s="58" t="s">
        <v>318</v>
      </c>
      <c r="P216" s="58">
        <v>1.0</v>
      </c>
      <c r="Q216" s="60" t="s">
        <v>319</v>
      </c>
      <c r="R216" s="58"/>
      <c r="S216" s="58" t="s">
        <v>200</v>
      </c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</row>
    <row r="217" ht="15.75" customHeight="1">
      <c r="A217" s="124" t="s">
        <v>321</v>
      </c>
      <c r="B217" s="58" t="s">
        <v>204</v>
      </c>
      <c r="C217" s="62">
        <v>160.0</v>
      </c>
      <c r="D217" s="58">
        <v>5.0</v>
      </c>
      <c r="E217" s="58">
        <v>1176.0</v>
      </c>
      <c r="F217" s="58">
        <v>39.0</v>
      </c>
      <c r="G217" s="58"/>
      <c r="H217" s="58"/>
      <c r="I217" s="58"/>
      <c r="J217" s="58"/>
      <c r="K217" s="58"/>
      <c r="L217" s="58"/>
      <c r="M217" s="58"/>
      <c r="N217" s="58"/>
      <c r="O217" s="58" t="s">
        <v>318</v>
      </c>
      <c r="P217" s="58">
        <v>1.0</v>
      </c>
      <c r="Q217" s="60" t="s">
        <v>319</v>
      </c>
      <c r="R217" s="58"/>
      <c r="S217" s="58" t="s">
        <v>200</v>
      </c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</row>
    <row r="218" ht="15.75" customHeight="1">
      <c r="A218" s="124" t="s">
        <v>321</v>
      </c>
      <c r="B218" s="75" t="s">
        <v>207</v>
      </c>
      <c r="C218" s="62">
        <v>2.78</v>
      </c>
      <c r="D218" s="58">
        <v>5.0</v>
      </c>
      <c r="E218" s="58">
        <v>1176.0</v>
      </c>
      <c r="F218" s="58">
        <v>39.0</v>
      </c>
      <c r="G218" s="58"/>
      <c r="H218" s="58"/>
      <c r="I218" s="58"/>
      <c r="J218" s="58"/>
      <c r="K218" s="58"/>
      <c r="L218" s="58"/>
      <c r="M218" s="58"/>
      <c r="N218" s="58"/>
      <c r="O218" s="58" t="s">
        <v>318</v>
      </c>
      <c r="P218" s="58">
        <v>1.0</v>
      </c>
      <c r="Q218" s="60" t="s">
        <v>319</v>
      </c>
      <c r="R218" s="58"/>
      <c r="S218" s="58" t="s">
        <v>200</v>
      </c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</row>
    <row r="219" ht="15.75" customHeight="1">
      <c r="A219" s="76" t="s">
        <v>322</v>
      </c>
      <c r="B219" s="58" t="s">
        <v>1</v>
      </c>
      <c r="C219" s="62">
        <v>338.0</v>
      </c>
      <c r="D219" s="58"/>
      <c r="E219" s="58"/>
      <c r="F219" s="58">
        <v>74.0</v>
      </c>
      <c r="G219" s="58"/>
      <c r="H219" s="58"/>
      <c r="I219" s="58"/>
      <c r="J219" s="58"/>
      <c r="K219" s="58"/>
      <c r="L219" s="58"/>
      <c r="M219" s="58"/>
      <c r="N219" s="58">
        <f>C222*C223/ABS(C219-$Y$3)</f>
        <v>22.119</v>
      </c>
      <c r="O219" s="125" t="s">
        <v>323</v>
      </c>
      <c r="P219" s="58">
        <v>1.0</v>
      </c>
      <c r="Q219" s="60" t="s">
        <v>324</v>
      </c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</row>
    <row r="220" ht="15.75" customHeight="1">
      <c r="A220" s="76" t="s">
        <v>322</v>
      </c>
      <c r="B220" s="58" t="s">
        <v>204</v>
      </c>
      <c r="C220" s="62">
        <v>38.0</v>
      </c>
      <c r="D220" s="58">
        <v>1.0</v>
      </c>
      <c r="E220" s="58"/>
      <c r="F220" s="58">
        <v>74.0</v>
      </c>
      <c r="G220" s="125"/>
      <c r="H220" s="125"/>
      <c r="I220" s="125"/>
      <c r="J220" s="125"/>
      <c r="K220" s="125"/>
      <c r="L220" s="125"/>
      <c r="M220" s="125"/>
      <c r="N220" s="125"/>
      <c r="O220" s="125" t="s">
        <v>323</v>
      </c>
      <c r="P220" s="58">
        <v>1.0</v>
      </c>
      <c r="Q220" s="60" t="s">
        <v>324</v>
      </c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</row>
    <row r="221" ht="15.75" customHeight="1">
      <c r="A221" s="76" t="s">
        <v>322</v>
      </c>
      <c r="B221" s="75" t="s">
        <v>207</v>
      </c>
      <c r="C221" s="62">
        <v>1.28</v>
      </c>
      <c r="D221" s="58">
        <v>1.0</v>
      </c>
      <c r="E221" s="58"/>
      <c r="F221" s="58">
        <v>74.0</v>
      </c>
      <c r="G221" s="125"/>
      <c r="H221" s="125"/>
      <c r="I221" s="125"/>
      <c r="J221" s="125"/>
      <c r="K221" s="125"/>
      <c r="L221" s="125"/>
      <c r="M221" s="125"/>
      <c r="N221" s="125"/>
      <c r="O221" s="125" t="s">
        <v>323</v>
      </c>
      <c r="P221" s="58">
        <v>1.0</v>
      </c>
      <c r="Q221" s="60" t="s">
        <v>324</v>
      </c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</row>
    <row r="222" ht="15.75" customHeight="1">
      <c r="A222" s="76" t="s">
        <v>322</v>
      </c>
      <c r="B222" s="58" t="s">
        <v>204</v>
      </c>
      <c r="C222" s="62">
        <v>219.0</v>
      </c>
      <c r="D222" s="58">
        <v>5.0</v>
      </c>
      <c r="E222" s="58"/>
      <c r="F222" s="58">
        <v>74.0</v>
      </c>
      <c r="G222" s="125"/>
      <c r="H222" s="125"/>
      <c r="I222" s="125"/>
      <c r="J222" s="125"/>
      <c r="K222" s="125"/>
      <c r="L222" s="125"/>
      <c r="M222" s="125"/>
      <c r="N222" s="125"/>
      <c r="O222" s="125" t="s">
        <v>323</v>
      </c>
      <c r="P222" s="58">
        <v>1.0</v>
      </c>
      <c r="Q222" s="60" t="s">
        <v>324</v>
      </c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</row>
    <row r="223" ht="15.75" customHeight="1">
      <c r="A223" s="76" t="s">
        <v>322</v>
      </c>
      <c r="B223" s="75" t="s">
        <v>207</v>
      </c>
      <c r="C223" s="62">
        <v>4.04</v>
      </c>
      <c r="D223" s="58">
        <v>5.0</v>
      </c>
      <c r="E223" s="58"/>
      <c r="F223" s="58">
        <v>74.0</v>
      </c>
      <c r="G223" s="125"/>
      <c r="H223" s="125"/>
      <c r="I223" s="125"/>
      <c r="J223" s="125"/>
      <c r="K223" s="125"/>
      <c r="L223" s="125"/>
      <c r="M223" s="125"/>
      <c r="N223" s="125"/>
      <c r="O223" s="125" t="s">
        <v>323</v>
      </c>
      <c r="P223" s="58">
        <v>1.0</v>
      </c>
      <c r="Q223" s="60" t="s">
        <v>324</v>
      </c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</row>
    <row r="224" ht="15.75" customHeight="1">
      <c r="A224" s="76" t="s">
        <v>325</v>
      </c>
      <c r="B224" s="58" t="s">
        <v>1</v>
      </c>
      <c r="C224" s="62">
        <v>310.0</v>
      </c>
      <c r="D224" s="58"/>
      <c r="E224" s="58"/>
      <c r="F224" s="58">
        <v>68.0</v>
      </c>
      <c r="G224" s="58"/>
      <c r="H224" s="58"/>
      <c r="I224" s="58"/>
      <c r="J224" s="58"/>
      <c r="K224" s="58"/>
      <c r="L224" s="58"/>
      <c r="M224" s="58"/>
      <c r="N224" s="58">
        <f>C227*C228/ABS(C224-$Y$3)</f>
        <v>57.7875</v>
      </c>
      <c r="O224" s="125" t="s">
        <v>323</v>
      </c>
      <c r="P224" s="58">
        <v>1.0</v>
      </c>
      <c r="Q224" s="60" t="s">
        <v>324</v>
      </c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</row>
    <row r="225" ht="15.75" customHeight="1">
      <c r="A225" s="126" t="s">
        <v>325</v>
      </c>
      <c r="B225" s="58" t="s">
        <v>204</v>
      </c>
      <c r="C225" s="62">
        <v>34.0</v>
      </c>
      <c r="D225" s="58">
        <v>1.0</v>
      </c>
      <c r="E225" s="58"/>
      <c r="F225" s="58">
        <v>68.0</v>
      </c>
      <c r="G225" s="125"/>
      <c r="H225" s="125"/>
      <c r="I225" s="125"/>
      <c r="J225" s="125"/>
      <c r="K225" s="125"/>
      <c r="L225" s="125"/>
      <c r="M225" s="125"/>
      <c r="N225" s="125"/>
      <c r="O225" s="125" t="s">
        <v>323</v>
      </c>
      <c r="P225" s="58">
        <v>1.0</v>
      </c>
      <c r="Q225" s="60" t="s">
        <v>324</v>
      </c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</row>
    <row r="226" ht="15.75" customHeight="1">
      <c r="A226" s="76" t="s">
        <v>325</v>
      </c>
      <c r="B226" s="75" t="s">
        <v>207</v>
      </c>
      <c r="C226" s="62">
        <v>0.98</v>
      </c>
      <c r="D226" s="58">
        <v>1.0</v>
      </c>
      <c r="E226" s="58"/>
      <c r="F226" s="58">
        <v>68.0</v>
      </c>
      <c r="G226" s="125"/>
      <c r="H226" s="125"/>
      <c r="I226" s="125"/>
      <c r="J226" s="125"/>
      <c r="K226" s="125"/>
      <c r="L226" s="125"/>
      <c r="M226" s="125"/>
      <c r="N226" s="125"/>
      <c r="O226" s="125" t="s">
        <v>323</v>
      </c>
      <c r="P226" s="58">
        <v>1.0</v>
      </c>
      <c r="Q226" s="60" t="s">
        <v>324</v>
      </c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</row>
    <row r="227" ht="15.75" customHeight="1">
      <c r="A227" s="76" t="s">
        <v>325</v>
      </c>
      <c r="B227" s="58" t="s">
        <v>204</v>
      </c>
      <c r="C227" s="62">
        <v>207.0</v>
      </c>
      <c r="D227" s="58">
        <v>5.0</v>
      </c>
      <c r="E227" s="58"/>
      <c r="F227" s="58">
        <v>68.0</v>
      </c>
      <c r="G227" s="125"/>
      <c r="H227" s="125"/>
      <c r="I227" s="125"/>
      <c r="J227" s="125"/>
      <c r="K227" s="125"/>
      <c r="L227" s="125"/>
      <c r="M227" s="125"/>
      <c r="N227" s="125"/>
      <c r="O227" s="125" t="s">
        <v>323</v>
      </c>
      <c r="P227" s="58">
        <v>1.0</v>
      </c>
      <c r="Q227" s="60" t="s">
        <v>324</v>
      </c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</row>
    <row r="228" ht="15.75" customHeight="1">
      <c r="A228" s="76" t="s">
        <v>325</v>
      </c>
      <c r="B228" s="75" t="s">
        <v>207</v>
      </c>
      <c r="C228" s="62">
        <v>3.35</v>
      </c>
      <c r="D228" s="58">
        <v>5.0</v>
      </c>
      <c r="E228" s="58"/>
      <c r="F228" s="58">
        <v>68.0</v>
      </c>
      <c r="G228" s="125"/>
      <c r="H228" s="125"/>
      <c r="I228" s="125"/>
      <c r="J228" s="125"/>
      <c r="K228" s="125"/>
      <c r="L228" s="125"/>
      <c r="M228" s="125"/>
      <c r="N228" s="125"/>
      <c r="O228" s="125" t="s">
        <v>323</v>
      </c>
      <c r="P228" s="58">
        <v>1.0</v>
      </c>
      <c r="Q228" s="60" t="s">
        <v>324</v>
      </c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</row>
    <row r="229" ht="15.75" customHeight="1">
      <c r="A229" s="118" t="s">
        <v>326</v>
      </c>
      <c r="B229" s="57" t="s">
        <v>1</v>
      </c>
      <c r="C229" s="62">
        <v>278.0</v>
      </c>
      <c r="D229" s="58"/>
      <c r="E229" s="58"/>
      <c r="F229" s="58">
        <v>63.0</v>
      </c>
      <c r="G229" s="58"/>
      <c r="H229" s="58"/>
      <c r="I229" s="58"/>
      <c r="J229" s="58"/>
      <c r="K229" s="58"/>
      <c r="L229" s="58"/>
      <c r="M229" s="58"/>
      <c r="N229" s="58">
        <f>C232*C233/ABS(C229-$Y$3)</f>
        <v>26.765</v>
      </c>
      <c r="O229" s="125" t="s">
        <v>323</v>
      </c>
      <c r="P229" s="58">
        <v>1.0</v>
      </c>
      <c r="Q229" s="60" t="s">
        <v>324</v>
      </c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</row>
    <row r="230" ht="15.75" customHeight="1">
      <c r="A230" s="118" t="s">
        <v>326</v>
      </c>
      <c r="B230" s="58" t="s">
        <v>204</v>
      </c>
      <c r="C230" s="62">
        <v>33.0</v>
      </c>
      <c r="D230" s="58">
        <v>1.0</v>
      </c>
      <c r="E230" s="58"/>
      <c r="F230" s="58">
        <v>63.0</v>
      </c>
      <c r="G230" s="125"/>
      <c r="H230" s="125"/>
      <c r="I230" s="125"/>
      <c r="J230" s="125"/>
      <c r="K230" s="125"/>
      <c r="L230" s="125"/>
      <c r="M230" s="125"/>
      <c r="N230" s="125"/>
      <c r="O230" s="125" t="s">
        <v>323</v>
      </c>
      <c r="P230" s="58">
        <v>1.0</v>
      </c>
      <c r="Q230" s="60" t="s">
        <v>324</v>
      </c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</row>
    <row r="231" ht="15.75" customHeight="1">
      <c r="A231" s="118" t="s">
        <v>326</v>
      </c>
      <c r="B231" s="67" t="s">
        <v>207</v>
      </c>
      <c r="C231" s="62">
        <v>0.78</v>
      </c>
      <c r="D231" s="58">
        <v>1.0</v>
      </c>
      <c r="E231" s="58"/>
      <c r="F231" s="58">
        <v>63.0</v>
      </c>
      <c r="G231" s="125"/>
      <c r="H231" s="125"/>
      <c r="I231" s="125"/>
      <c r="J231" s="125"/>
      <c r="K231" s="125"/>
      <c r="L231" s="125"/>
      <c r="M231" s="125"/>
      <c r="N231" s="125"/>
      <c r="O231" s="125" t="s">
        <v>323</v>
      </c>
      <c r="P231" s="58">
        <v>1.0</v>
      </c>
      <c r="Q231" s="60" t="s">
        <v>324</v>
      </c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</row>
    <row r="232" ht="15.75" customHeight="1">
      <c r="A232" s="118" t="s">
        <v>326</v>
      </c>
      <c r="B232" s="58" t="s">
        <v>204</v>
      </c>
      <c r="C232" s="62">
        <v>202.0</v>
      </c>
      <c r="D232" s="58">
        <v>5.0</v>
      </c>
      <c r="E232" s="58"/>
      <c r="F232" s="58">
        <v>63.0</v>
      </c>
      <c r="G232" s="125"/>
      <c r="H232" s="125"/>
      <c r="I232" s="125"/>
      <c r="J232" s="125"/>
      <c r="K232" s="125"/>
      <c r="L232" s="125"/>
      <c r="M232" s="125"/>
      <c r="N232" s="125"/>
      <c r="O232" s="125" t="s">
        <v>323</v>
      </c>
      <c r="P232" s="58">
        <v>1.0</v>
      </c>
      <c r="Q232" s="60" t="s">
        <v>324</v>
      </c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</row>
    <row r="233" ht="15.75" customHeight="1">
      <c r="A233" s="118" t="s">
        <v>326</v>
      </c>
      <c r="B233" s="67" t="s">
        <v>207</v>
      </c>
      <c r="C233" s="62">
        <v>2.65</v>
      </c>
      <c r="D233" s="58">
        <v>5.0</v>
      </c>
      <c r="E233" s="58"/>
      <c r="F233" s="58">
        <v>63.0</v>
      </c>
      <c r="G233" s="125"/>
      <c r="H233" s="125"/>
      <c r="I233" s="125"/>
      <c r="J233" s="125"/>
      <c r="K233" s="125"/>
      <c r="L233" s="125"/>
      <c r="M233" s="125"/>
      <c r="N233" s="125"/>
      <c r="O233" s="125" t="s">
        <v>323</v>
      </c>
      <c r="P233" s="58">
        <v>1.0</v>
      </c>
      <c r="Q233" s="60" t="s">
        <v>324</v>
      </c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</row>
    <row r="234" ht="15.75" customHeight="1">
      <c r="A234" s="76" t="s">
        <v>327</v>
      </c>
      <c r="B234" s="57" t="s">
        <v>1</v>
      </c>
      <c r="C234" s="62">
        <v>324.0</v>
      </c>
      <c r="D234" s="58"/>
      <c r="E234" s="58">
        <v>1000.0</v>
      </c>
      <c r="F234" s="58">
        <v>60.0</v>
      </c>
      <c r="G234" s="58"/>
      <c r="H234" s="58"/>
      <c r="I234" s="58"/>
      <c r="J234" s="58"/>
      <c r="K234" s="58"/>
      <c r="L234" s="58"/>
      <c r="M234" s="58"/>
      <c r="N234" s="58">
        <f>C237*C238/ABS(C234-$Y$3)</f>
        <v>38.44615385</v>
      </c>
      <c r="O234" s="58"/>
      <c r="P234" s="58">
        <v>1.0</v>
      </c>
      <c r="Q234" s="60" t="s">
        <v>328</v>
      </c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</row>
    <row r="235" ht="15.75" customHeight="1">
      <c r="A235" s="76" t="s">
        <v>327</v>
      </c>
      <c r="B235" s="58" t="s">
        <v>204</v>
      </c>
      <c r="C235" s="62">
        <v>36.0</v>
      </c>
      <c r="D235" s="58">
        <v>1.0</v>
      </c>
      <c r="E235" s="58">
        <v>1000.0</v>
      </c>
      <c r="F235" s="58">
        <v>60.0</v>
      </c>
      <c r="G235" s="58"/>
      <c r="H235" s="58"/>
      <c r="I235" s="58"/>
      <c r="J235" s="58"/>
      <c r="K235" s="58"/>
      <c r="L235" s="58"/>
      <c r="M235" s="58"/>
      <c r="N235" s="58"/>
      <c r="O235" s="58"/>
      <c r="P235" s="58">
        <v>1.0</v>
      </c>
      <c r="Q235" s="60" t="s">
        <v>328</v>
      </c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</row>
    <row r="236" ht="15.75" customHeight="1">
      <c r="A236" s="76" t="s">
        <v>327</v>
      </c>
      <c r="B236" s="67" t="s">
        <v>207</v>
      </c>
      <c r="C236" s="62">
        <v>1.56</v>
      </c>
      <c r="D236" s="58">
        <v>1.0</v>
      </c>
      <c r="E236" s="58">
        <v>1000.0</v>
      </c>
      <c r="F236" s="58">
        <v>60.0</v>
      </c>
      <c r="G236" s="58"/>
      <c r="H236" s="58"/>
      <c r="I236" s="58"/>
      <c r="J236" s="58"/>
      <c r="K236" s="58"/>
      <c r="L236" s="58"/>
      <c r="M236" s="58"/>
      <c r="N236" s="58"/>
      <c r="O236" s="58"/>
      <c r="P236" s="58">
        <v>1.0</v>
      </c>
      <c r="Q236" s="60" t="s">
        <v>328</v>
      </c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</row>
    <row r="237" ht="15.75" customHeight="1">
      <c r="A237" s="76" t="s">
        <v>327</v>
      </c>
      <c r="B237" s="58" t="s">
        <v>204</v>
      </c>
      <c r="C237" s="62">
        <v>238.0</v>
      </c>
      <c r="D237" s="58">
        <v>5.0</v>
      </c>
      <c r="E237" s="58">
        <v>1000.0</v>
      </c>
      <c r="F237" s="58">
        <v>60.0</v>
      </c>
      <c r="G237" s="58"/>
      <c r="H237" s="58"/>
      <c r="I237" s="58"/>
      <c r="J237" s="58"/>
      <c r="K237" s="58"/>
      <c r="L237" s="58"/>
      <c r="M237" s="58"/>
      <c r="N237" s="58"/>
      <c r="O237" s="58"/>
      <c r="P237" s="58">
        <v>1.0</v>
      </c>
      <c r="Q237" s="60" t="s">
        <v>328</v>
      </c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</row>
    <row r="238" ht="15.75" customHeight="1">
      <c r="A238" s="76" t="s">
        <v>327</v>
      </c>
      <c r="B238" s="67" t="s">
        <v>207</v>
      </c>
      <c r="C238" s="62">
        <v>4.2</v>
      </c>
      <c r="D238" s="58">
        <v>5.0</v>
      </c>
      <c r="E238" s="58">
        <v>1000.0</v>
      </c>
      <c r="F238" s="58">
        <v>60.0</v>
      </c>
      <c r="G238" s="58"/>
      <c r="H238" s="58"/>
      <c r="I238" s="58"/>
      <c r="J238" s="58"/>
      <c r="K238" s="58"/>
      <c r="L238" s="58"/>
      <c r="M238" s="58"/>
      <c r="N238" s="58"/>
      <c r="O238" s="58"/>
      <c r="P238" s="58">
        <v>1.0</v>
      </c>
      <c r="Q238" s="60" t="s">
        <v>328</v>
      </c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</row>
    <row r="239" ht="15.75" customHeight="1">
      <c r="A239" s="60" t="s">
        <v>32</v>
      </c>
      <c r="B239" s="57" t="s">
        <v>1</v>
      </c>
      <c r="C239" s="62">
        <v>259.0</v>
      </c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>
        <v>0.0</v>
      </c>
      <c r="Q239" s="60" t="s">
        <v>329</v>
      </c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</row>
    <row r="240" ht="15.75" customHeight="1">
      <c r="A240" s="60" t="s">
        <v>32</v>
      </c>
      <c r="B240" s="58" t="s">
        <v>204</v>
      </c>
      <c r="C240" s="62">
        <v>41.0</v>
      </c>
      <c r="D240" s="58">
        <v>1.0</v>
      </c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>
        <v>0.0</v>
      </c>
      <c r="Q240" s="60" t="s">
        <v>329</v>
      </c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</row>
    <row r="241" ht="15.75" customHeight="1">
      <c r="A241" s="60" t="s">
        <v>32</v>
      </c>
      <c r="B241" s="67" t="s">
        <v>207</v>
      </c>
      <c r="C241" s="62">
        <v>4.57</v>
      </c>
      <c r="D241" s="58">
        <v>1.0</v>
      </c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>
        <v>0.0</v>
      </c>
      <c r="Q241" s="60" t="s">
        <v>329</v>
      </c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</row>
    <row r="242" ht="15.75" customHeight="1">
      <c r="A242" s="60" t="s">
        <v>330</v>
      </c>
      <c r="B242" s="57" t="s">
        <v>1</v>
      </c>
      <c r="C242" s="62">
        <v>190.0</v>
      </c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>
        <v>0.0</v>
      </c>
      <c r="Q242" s="60" t="s">
        <v>329</v>
      </c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</row>
    <row r="243" ht="15.75" customHeight="1">
      <c r="A243" s="60" t="s">
        <v>330</v>
      </c>
      <c r="B243" s="58" t="s">
        <v>204</v>
      </c>
      <c r="C243" s="62">
        <v>47.0</v>
      </c>
      <c r="D243" s="58">
        <v>1.0</v>
      </c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>
        <v>0.0</v>
      </c>
      <c r="Q243" s="60" t="s">
        <v>329</v>
      </c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</row>
    <row r="244" ht="15.75" customHeight="1">
      <c r="A244" s="60" t="s">
        <v>330</v>
      </c>
      <c r="B244" s="67" t="s">
        <v>207</v>
      </c>
      <c r="C244" s="62">
        <v>3.74</v>
      </c>
      <c r="D244" s="58">
        <v>1.0</v>
      </c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>
        <v>0.0</v>
      </c>
      <c r="Q244" s="60" t="s">
        <v>329</v>
      </c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</row>
    <row r="245" ht="15.75" customHeight="1">
      <c r="A245" s="60" t="s">
        <v>331</v>
      </c>
      <c r="B245" s="57" t="s">
        <v>1</v>
      </c>
      <c r="C245" s="62">
        <v>112.0</v>
      </c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>
        <v>0.0</v>
      </c>
      <c r="Q245" s="60" t="s">
        <v>329</v>
      </c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</row>
    <row r="246" ht="15.75" customHeight="1">
      <c r="A246" s="60" t="s">
        <v>331</v>
      </c>
      <c r="B246" s="58" t="s">
        <v>204</v>
      </c>
      <c r="C246" s="62">
        <v>44.0</v>
      </c>
      <c r="D246" s="58">
        <v>1.0</v>
      </c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>
        <v>0.0</v>
      </c>
      <c r="Q246" s="60" t="s">
        <v>329</v>
      </c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</row>
    <row r="247" ht="15.75" customHeight="1">
      <c r="A247" s="60" t="s">
        <v>331</v>
      </c>
      <c r="B247" s="67" t="s">
        <v>207</v>
      </c>
      <c r="C247" s="62">
        <v>2.44</v>
      </c>
      <c r="D247" s="58">
        <v>1.0</v>
      </c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>
        <v>0.0</v>
      </c>
      <c r="Q247" s="60" t="s">
        <v>329</v>
      </c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</row>
    <row r="248" ht="15.75" customHeight="1">
      <c r="A248" s="127" t="s">
        <v>17</v>
      </c>
      <c r="B248" s="58" t="s">
        <v>1</v>
      </c>
      <c r="C248" s="62">
        <v>255.0</v>
      </c>
      <c r="D248" s="58"/>
      <c r="E248" s="58">
        <v>55.0</v>
      </c>
      <c r="F248" s="58">
        <v>32.0</v>
      </c>
      <c r="G248" s="58"/>
      <c r="H248" s="58"/>
      <c r="I248" s="58"/>
      <c r="J248" s="58"/>
      <c r="K248" s="58"/>
      <c r="L248" s="58"/>
      <c r="M248" s="58"/>
      <c r="N248" s="58">
        <f>C251*C252/ABS(C248-$Y$3)</f>
        <v>21.14465116</v>
      </c>
      <c r="O248" s="58"/>
      <c r="P248" s="58">
        <v>1.0</v>
      </c>
      <c r="Q248" s="128" t="s">
        <v>332</v>
      </c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</row>
    <row r="249" ht="15.75" customHeight="1">
      <c r="A249" s="127" t="s">
        <v>17</v>
      </c>
      <c r="B249" s="58" t="s">
        <v>204</v>
      </c>
      <c r="C249" s="62">
        <v>140.0</v>
      </c>
      <c r="D249" s="58">
        <v>2.0</v>
      </c>
      <c r="E249" s="58">
        <v>55.0</v>
      </c>
      <c r="F249" s="58">
        <v>32.0</v>
      </c>
      <c r="G249" s="58"/>
      <c r="H249" s="58"/>
      <c r="I249" s="58"/>
      <c r="J249" s="58"/>
      <c r="K249" s="58"/>
      <c r="L249" s="58"/>
      <c r="M249" s="58"/>
      <c r="N249" s="58"/>
      <c r="O249" s="58"/>
      <c r="P249" s="58">
        <v>1.0</v>
      </c>
      <c r="Q249" s="128" t="s">
        <v>332</v>
      </c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</row>
    <row r="250" ht="15.75" customHeight="1">
      <c r="A250" s="127" t="s">
        <v>17</v>
      </c>
      <c r="B250" s="75" t="s">
        <v>207</v>
      </c>
      <c r="C250" s="62">
        <v>1.15</v>
      </c>
      <c r="D250" s="58">
        <v>2.0</v>
      </c>
      <c r="E250" s="58">
        <v>55.0</v>
      </c>
      <c r="F250" s="58">
        <v>32.0</v>
      </c>
      <c r="G250" s="58"/>
      <c r="H250" s="58"/>
      <c r="I250" s="58"/>
      <c r="J250" s="58"/>
      <c r="K250" s="58"/>
      <c r="L250" s="58"/>
      <c r="M250" s="58"/>
      <c r="N250" s="58"/>
      <c r="O250" s="58"/>
      <c r="P250" s="58">
        <v>1.0</v>
      </c>
      <c r="Q250" s="128" t="s">
        <v>332</v>
      </c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</row>
    <row r="251" ht="15.75" customHeight="1">
      <c r="A251" s="127" t="s">
        <v>17</v>
      </c>
      <c r="B251" s="58" t="s">
        <v>204</v>
      </c>
      <c r="C251" s="62">
        <v>338.0</v>
      </c>
      <c r="D251" s="58">
        <v>5.0</v>
      </c>
      <c r="E251" s="58">
        <v>55.0</v>
      </c>
      <c r="F251" s="58">
        <v>32.0</v>
      </c>
      <c r="G251" s="58"/>
      <c r="H251" s="58"/>
      <c r="I251" s="58"/>
      <c r="J251" s="58"/>
      <c r="K251" s="58"/>
      <c r="L251" s="58"/>
      <c r="M251" s="58"/>
      <c r="N251" s="58"/>
      <c r="O251" s="58"/>
      <c r="P251" s="58">
        <v>1.0</v>
      </c>
      <c r="Q251" s="128" t="s">
        <v>332</v>
      </c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</row>
    <row r="252" ht="15.75" customHeight="1">
      <c r="A252" s="127" t="s">
        <v>17</v>
      </c>
      <c r="B252" s="75" t="s">
        <v>207</v>
      </c>
      <c r="C252" s="62">
        <v>2.69</v>
      </c>
      <c r="D252" s="58">
        <v>5.0</v>
      </c>
      <c r="E252" s="58">
        <v>55.0</v>
      </c>
      <c r="F252" s="58">
        <v>32.0</v>
      </c>
      <c r="G252" s="58"/>
      <c r="H252" s="58"/>
      <c r="I252" s="58"/>
      <c r="J252" s="58"/>
      <c r="K252" s="58"/>
      <c r="L252" s="58"/>
      <c r="M252" s="58"/>
      <c r="N252" s="58"/>
      <c r="O252" s="58"/>
      <c r="P252" s="58">
        <v>1.0</v>
      </c>
      <c r="Q252" s="128" t="s">
        <v>332</v>
      </c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</row>
    <row r="253" ht="15.75" customHeight="1">
      <c r="A253" s="129" t="s">
        <v>333</v>
      </c>
      <c r="B253" s="93" t="s">
        <v>1</v>
      </c>
      <c r="C253" s="93">
        <v>365.0</v>
      </c>
      <c r="D253" s="38"/>
      <c r="E253" s="58">
        <v>40.0</v>
      </c>
      <c r="F253" s="58">
        <v>27.0</v>
      </c>
      <c r="G253" s="58"/>
      <c r="H253" s="58"/>
      <c r="I253" s="58"/>
      <c r="J253" s="58"/>
      <c r="K253" s="58"/>
      <c r="L253" s="58"/>
      <c r="M253" s="58"/>
      <c r="N253" s="58">
        <f>C256*C257/ABS(C253-$Y$3)</f>
        <v>8.432238806</v>
      </c>
      <c r="O253" s="58"/>
      <c r="P253" s="58">
        <v>1.0</v>
      </c>
      <c r="Q253" s="128" t="s">
        <v>332</v>
      </c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</row>
    <row r="254" ht="15.75" customHeight="1">
      <c r="A254" s="129" t="s">
        <v>333</v>
      </c>
      <c r="B254" s="93" t="s">
        <v>204</v>
      </c>
      <c r="C254" s="93">
        <v>98.0</v>
      </c>
      <c r="D254" s="93">
        <v>2.0</v>
      </c>
      <c r="E254" s="58">
        <v>40.0</v>
      </c>
      <c r="F254" s="58">
        <v>27.0</v>
      </c>
      <c r="G254" s="58"/>
      <c r="H254" s="58"/>
      <c r="I254" s="58"/>
      <c r="J254" s="58"/>
      <c r="K254" s="58"/>
      <c r="L254" s="58"/>
      <c r="M254" s="58"/>
      <c r="N254" s="58"/>
      <c r="O254" s="58"/>
      <c r="P254" s="58">
        <v>1.0</v>
      </c>
      <c r="Q254" s="128" t="s">
        <v>332</v>
      </c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</row>
    <row r="255" ht="15.75" customHeight="1">
      <c r="A255" s="129" t="s">
        <v>333</v>
      </c>
      <c r="B255" s="93" t="s">
        <v>207</v>
      </c>
      <c r="C255" s="93">
        <v>0.97</v>
      </c>
      <c r="D255" s="93">
        <v>2.0</v>
      </c>
      <c r="E255" s="58">
        <v>40.0</v>
      </c>
      <c r="F255" s="58">
        <v>27.0</v>
      </c>
      <c r="G255" s="58"/>
      <c r="H255" s="58"/>
      <c r="I255" s="58"/>
      <c r="J255" s="58"/>
      <c r="K255" s="58"/>
      <c r="L255" s="58"/>
      <c r="M255" s="58"/>
      <c r="N255" s="58"/>
      <c r="O255" s="58"/>
      <c r="P255" s="58">
        <v>1.0</v>
      </c>
      <c r="Q255" s="128" t="s">
        <v>332</v>
      </c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</row>
    <row r="256" ht="15.75" customHeight="1">
      <c r="A256" s="129" t="s">
        <v>333</v>
      </c>
      <c r="B256" s="93" t="s">
        <v>204</v>
      </c>
      <c r="C256" s="62">
        <v>264.0</v>
      </c>
      <c r="D256" s="58">
        <v>5.0</v>
      </c>
      <c r="E256" s="58">
        <v>40.0</v>
      </c>
      <c r="F256" s="58">
        <v>27.0</v>
      </c>
      <c r="G256" s="58"/>
      <c r="H256" s="58"/>
      <c r="I256" s="58"/>
      <c r="J256" s="58"/>
      <c r="K256" s="58"/>
      <c r="L256" s="58"/>
      <c r="M256" s="58"/>
      <c r="N256" s="58"/>
      <c r="O256" s="58"/>
      <c r="P256" s="58">
        <v>1.0</v>
      </c>
      <c r="Q256" s="128" t="s">
        <v>332</v>
      </c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</row>
    <row r="257" ht="15.75" customHeight="1">
      <c r="A257" s="129" t="s">
        <v>333</v>
      </c>
      <c r="B257" s="93" t="s">
        <v>207</v>
      </c>
      <c r="C257" s="62">
        <v>2.14</v>
      </c>
      <c r="D257" s="58">
        <v>5.0</v>
      </c>
      <c r="E257" s="58">
        <v>40.0</v>
      </c>
      <c r="F257" s="58">
        <v>27.0</v>
      </c>
      <c r="G257" s="58"/>
      <c r="H257" s="58"/>
      <c r="I257" s="58"/>
      <c r="J257" s="58"/>
      <c r="K257" s="58"/>
      <c r="L257" s="58"/>
      <c r="M257" s="58"/>
      <c r="N257" s="58"/>
      <c r="O257" s="58"/>
      <c r="P257" s="58">
        <v>1.0</v>
      </c>
      <c r="Q257" s="128" t="s">
        <v>332</v>
      </c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</row>
    <row r="258" ht="15.75" customHeight="1">
      <c r="A258" s="130" t="s">
        <v>334</v>
      </c>
      <c r="B258" s="91" t="s">
        <v>1</v>
      </c>
      <c r="C258" s="62">
        <v>350.0</v>
      </c>
      <c r="D258" s="58"/>
      <c r="E258" s="131"/>
      <c r="F258" s="131"/>
      <c r="G258" s="58"/>
      <c r="H258" s="58"/>
      <c r="I258" s="58"/>
      <c r="J258" s="58"/>
      <c r="K258" s="58"/>
      <c r="L258" s="58"/>
      <c r="M258" s="58"/>
      <c r="N258" s="58">
        <f>C261*C262/ABS(C258-$Y$3)</f>
        <v>26.17156154</v>
      </c>
      <c r="O258" s="58" t="s">
        <v>335</v>
      </c>
      <c r="P258" s="58">
        <v>1.0</v>
      </c>
      <c r="Q258" s="58" t="s">
        <v>336</v>
      </c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</row>
    <row r="259" ht="15.75" customHeight="1">
      <c r="A259" s="130" t="s">
        <v>334</v>
      </c>
      <c r="B259" s="93" t="s">
        <v>204</v>
      </c>
      <c r="C259" s="62">
        <v>104.07</v>
      </c>
      <c r="D259" s="93">
        <v>2.0</v>
      </c>
      <c r="E259" s="131"/>
      <c r="F259" s="131"/>
      <c r="G259" s="58"/>
      <c r="H259" s="58"/>
      <c r="I259" s="58"/>
      <c r="J259" s="58"/>
      <c r="K259" s="58"/>
      <c r="L259" s="58"/>
      <c r="M259" s="58"/>
      <c r="N259" s="58"/>
      <c r="O259" s="58" t="s">
        <v>335</v>
      </c>
      <c r="P259" s="58">
        <v>1.0</v>
      </c>
      <c r="Q259" s="132" t="s">
        <v>336</v>
      </c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</row>
    <row r="260" ht="15.75" customHeight="1">
      <c r="A260" s="130" t="s">
        <v>334</v>
      </c>
      <c r="B260" s="91" t="s">
        <v>207</v>
      </c>
      <c r="C260" s="62">
        <v>2.52</v>
      </c>
      <c r="D260" s="93">
        <v>2.0</v>
      </c>
      <c r="E260" s="131"/>
      <c r="F260" s="131"/>
      <c r="G260" s="58"/>
      <c r="H260" s="58"/>
      <c r="I260" s="58"/>
      <c r="J260" s="58"/>
      <c r="K260" s="58"/>
      <c r="L260" s="58"/>
      <c r="M260" s="58"/>
      <c r="N260" s="58"/>
      <c r="O260" s="58" t="s">
        <v>335</v>
      </c>
      <c r="P260" s="58">
        <v>1.0</v>
      </c>
      <c r="Q260" s="58" t="s">
        <v>336</v>
      </c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</row>
    <row r="261" ht="15.75" customHeight="1">
      <c r="A261" s="130" t="s">
        <v>334</v>
      </c>
      <c r="B261" s="93" t="s">
        <v>204</v>
      </c>
      <c r="C261" s="62">
        <v>276.61</v>
      </c>
      <c r="D261" s="58">
        <v>5.0</v>
      </c>
      <c r="E261" s="131"/>
      <c r="F261" s="131"/>
      <c r="G261" s="58"/>
      <c r="H261" s="58"/>
      <c r="I261" s="58"/>
      <c r="J261" s="58"/>
      <c r="K261" s="58"/>
      <c r="L261" s="58"/>
      <c r="M261" s="58"/>
      <c r="N261" s="58"/>
      <c r="O261" s="58" t="s">
        <v>335</v>
      </c>
      <c r="P261" s="58">
        <v>1.0</v>
      </c>
      <c r="Q261" s="132" t="s">
        <v>336</v>
      </c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</row>
    <row r="262" ht="15.75" customHeight="1">
      <c r="A262" s="130" t="s">
        <v>334</v>
      </c>
      <c r="B262" s="91" t="s">
        <v>207</v>
      </c>
      <c r="C262" s="62">
        <v>4.92</v>
      </c>
      <c r="D262" s="58">
        <v>5.0</v>
      </c>
      <c r="E262" s="131"/>
      <c r="F262" s="131"/>
      <c r="G262" s="58"/>
      <c r="H262" s="58"/>
      <c r="I262" s="58"/>
      <c r="J262" s="58"/>
      <c r="K262" s="58"/>
      <c r="L262" s="58"/>
      <c r="M262" s="58"/>
      <c r="N262" s="58"/>
      <c r="O262" s="58" t="s">
        <v>335</v>
      </c>
      <c r="P262" s="58">
        <v>1.0</v>
      </c>
      <c r="Q262" s="58" t="s">
        <v>336</v>
      </c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</row>
    <row r="263" ht="15.75" customHeight="1">
      <c r="A263" s="130" t="s">
        <v>337</v>
      </c>
      <c r="B263" s="91" t="s">
        <v>1</v>
      </c>
      <c r="C263" s="62">
        <v>300.0</v>
      </c>
      <c r="D263" s="58"/>
      <c r="E263" s="131"/>
      <c r="F263" s="131"/>
      <c r="G263" s="58"/>
      <c r="H263" s="58"/>
      <c r="I263" s="58"/>
      <c r="J263" s="58"/>
      <c r="K263" s="58"/>
      <c r="L263" s="58"/>
      <c r="M263" s="58"/>
      <c r="N263" s="58">
        <f>C266*C267/ABS(C263-$Y$3)</f>
        <v>563.328</v>
      </c>
      <c r="O263" s="58" t="s">
        <v>335</v>
      </c>
      <c r="P263" s="58">
        <v>1.0</v>
      </c>
      <c r="Q263" s="132" t="s">
        <v>336</v>
      </c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</row>
    <row r="264" ht="15.75" customHeight="1">
      <c r="A264" s="130" t="s">
        <v>337</v>
      </c>
      <c r="B264" s="93" t="s">
        <v>204</v>
      </c>
      <c r="C264" s="62">
        <v>121.8</v>
      </c>
      <c r="D264" s="93">
        <v>2.0</v>
      </c>
      <c r="E264" s="131"/>
      <c r="F264" s="131"/>
      <c r="G264" s="58"/>
      <c r="H264" s="58"/>
      <c r="I264" s="58"/>
      <c r="J264" s="58"/>
      <c r="K264" s="58"/>
      <c r="L264" s="58"/>
      <c r="M264" s="58"/>
      <c r="N264" s="58"/>
      <c r="O264" s="58" t="s">
        <v>335</v>
      </c>
      <c r="P264" s="58">
        <v>1.0</v>
      </c>
      <c r="Q264" s="58" t="s">
        <v>336</v>
      </c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</row>
    <row r="265" ht="15.75" customHeight="1">
      <c r="A265" s="130" t="s">
        <v>337</v>
      </c>
      <c r="B265" s="91" t="s">
        <v>207</v>
      </c>
      <c r="C265" s="62">
        <v>1.98</v>
      </c>
      <c r="D265" s="93">
        <v>2.0</v>
      </c>
      <c r="E265" s="131"/>
      <c r="F265" s="131"/>
      <c r="G265" s="58"/>
      <c r="H265" s="58"/>
      <c r="I265" s="58"/>
      <c r="J265" s="58"/>
      <c r="K265" s="58"/>
      <c r="L265" s="58"/>
      <c r="M265" s="58"/>
      <c r="N265" s="58"/>
      <c r="O265" s="58" t="s">
        <v>335</v>
      </c>
      <c r="P265" s="58">
        <v>1.0</v>
      </c>
      <c r="Q265" s="132" t="s">
        <v>336</v>
      </c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</row>
    <row r="266" ht="15.75" customHeight="1">
      <c r="A266" s="130" t="s">
        <v>337</v>
      </c>
      <c r="B266" s="93" t="s">
        <v>204</v>
      </c>
      <c r="C266" s="62">
        <v>293.4</v>
      </c>
      <c r="D266" s="58">
        <v>5.0</v>
      </c>
      <c r="E266" s="131"/>
      <c r="F266" s="131"/>
      <c r="G266" s="58"/>
      <c r="H266" s="58"/>
      <c r="I266" s="58"/>
      <c r="J266" s="58"/>
      <c r="K266" s="58"/>
      <c r="L266" s="58"/>
      <c r="M266" s="58"/>
      <c r="N266" s="58"/>
      <c r="O266" s="58" t="s">
        <v>335</v>
      </c>
      <c r="P266" s="58">
        <v>1.0</v>
      </c>
      <c r="Q266" s="58" t="s">
        <v>336</v>
      </c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</row>
    <row r="267" ht="15.75" customHeight="1">
      <c r="A267" s="130" t="s">
        <v>337</v>
      </c>
      <c r="B267" s="91" t="s">
        <v>207</v>
      </c>
      <c r="C267" s="62">
        <v>3.84</v>
      </c>
      <c r="D267" s="58">
        <v>5.0</v>
      </c>
      <c r="E267" s="131"/>
      <c r="F267" s="131"/>
      <c r="G267" s="58"/>
      <c r="H267" s="58"/>
      <c r="I267" s="58"/>
      <c r="J267" s="58"/>
      <c r="K267" s="58"/>
      <c r="L267" s="58"/>
      <c r="M267" s="58"/>
      <c r="N267" s="58"/>
      <c r="O267" s="58" t="s">
        <v>335</v>
      </c>
      <c r="P267" s="58">
        <v>1.0</v>
      </c>
      <c r="Q267" s="132" t="s">
        <v>336</v>
      </c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</row>
    <row r="268" ht="15.75" customHeight="1">
      <c r="A268" s="76" t="s">
        <v>338</v>
      </c>
      <c r="B268" s="91" t="s">
        <v>1</v>
      </c>
      <c r="C268" s="62">
        <v>343.0</v>
      </c>
      <c r="D268" s="58"/>
      <c r="E268" s="131"/>
      <c r="F268" s="131"/>
      <c r="G268" s="58"/>
      <c r="H268" s="58"/>
      <c r="I268" s="58"/>
      <c r="J268" s="58"/>
      <c r="K268" s="58"/>
      <c r="L268" s="58"/>
      <c r="M268" s="58"/>
      <c r="N268" s="58">
        <f>C270*C272/ABS(C268-$Y$3)</f>
        <v>21.02222222</v>
      </c>
      <c r="O268" s="58"/>
      <c r="P268" s="58">
        <v>0.0</v>
      </c>
      <c r="Q268" s="60" t="s">
        <v>339</v>
      </c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</row>
    <row r="269" ht="15.75" customHeight="1">
      <c r="A269" s="76" t="s">
        <v>338</v>
      </c>
      <c r="B269" s="91" t="s">
        <v>207</v>
      </c>
      <c r="C269" s="62">
        <v>2.4</v>
      </c>
      <c r="D269" s="58">
        <v>2.0</v>
      </c>
      <c r="E269" s="131"/>
      <c r="F269" s="131"/>
      <c r="G269" s="58"/>
      <c r="H269" s="58"/>
      <c r="I269" s="58"/>
      <c r="J269" s="58"/>
      <c r="K269" s="58"/>
      <c r="L269" s="58"/>
      <c r="M269" s="58"/>
      <c r="N269" s="58"/>
      <c r="O269" s="58"/>
      <c r="P269" s="58">
        <v>0.0</v>
      </c>
      <c r="Q269" s="60" t="s">
        <v>339</v>
      </c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</row>
    <row r="270" ht="15.75" customHeight="1">
      <c r="A270" s="76" t="s">
        <v>338</v>
      </c>
      <c r="B270" s="91" t="s">
        <v>207</v>
      </c>
      <c r="C270" s="62">
        <v>4.4</v>
      </c>
      <c r="D270" s="58">
        <v>5.0</v>
      </c>
      <c r="E270" s="131"/>
      <c r="F270" s="131"/>
      <c r="G270" s="58"/>
      <c r="H270" s="58"/>
      <c r="I270" s="58"/>
      <c r="J270" s="58"/>
      <c r="K270" s="58"/>
      <c r="L270" s="58"/>
      <c r="M270" s="58"/>
      <c r="N270" s="58"/>
      <c r="O270" s="58"/>
      <c r="P270" s="58">
        <v>0.0</v>
      </c>
      <c r="Q270" s="60" t="s">
        <v>339</v>
      </c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</row>
    <row r="271" ht="15.75" customHeight="1">
      <c r="A271" s="76" t="s">
        <v>338</v>
      </c>
      <c r="B271" s="93" t="s">
        <v>204</v>
      </c>
      <c r="C271" s="62">
        <v>83.0</v>
      </c>
      <c r="D271" s="58">
        <v>2.0</v>
      </c>
      <c r="E271" s="131"/>
      <c r="F271" s="131"/>
      <c r="G271" s="58"/>
      <c r="H271" s="58"/>
      <c r="I271" s="58"/>
      <c r="J271" s="58"/>
      <c r="K271" s="58"/>
      <c r="L271" s="58"/>
      <c r="M271" s="58"/>
      <c r="N271" s="58"/>
      <c r="O271" s="58"/>
      <c r="P271" s="58">
        <v>0.0</v>
      </c>
      <c r="Q271" s="60" t="s">
        <v>339</v>
      </c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</row>
    <row r="272" ht="15.75" customHeight="1">
      <c r="A272" s="76" t="s">
        <v>338</v>
      </c>
      <c r="B272" s="93" t="s">
        <v>204</v>
      </c>
      <c r="C272" s="62">
        <v>215.0</v>
      </c>
      <c r="D272" s="58">
        <v>5.0</v>
      </c>
      <c r="E272" s="131"/>
      <c r="F272" s="131"/>
      <c r="G272" s="58"/>
      <c r="H272" s="58"/>
      <c r="I272" s="58"/>
      <c r="J272" s="58"/>
      <c r="K272" s="58"/>
      <c r="L272" s="58"/>
      <c r="M272" s="58"/>
      <c r="N272" s="58"/>
      <c r="O272" s="58"/>
      <c r="P272" s="58">
        <v>0.0</v>
      </c>
      <c r="Q272" s="60" t="s">
        <v>339</v>
      </c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</row>
    <row r="273" ht="15.75" customHeight="1">
      <c r="A273" s="76" t="s">
        <v>10</v>
      </c>
      <c r="B273" s="91" t="s">
        <v>1</v>
      </c>
      <c r="C273" s="62">
        <v>296.0</v>
      </c>
      <c r="D273" s="58"/>
      <c r="E273" s="131"/>
      <c r="F273" s="131"/>
      <c r="G273" s="58"/>
      <c r="H273" s="58"/>
      <c r="I273" s="58"/>
      <c r="J273" s="58"/>
      <c r="K273" s="58"/>
      <c r="L273" s="58"/>
      <c r="M273" s="58"/>
      <c r="N273" s="58">
        <f>C275*C277/ABS(C273-$Y$3)</f>
        <v>450</v>
      </c>
      <c r="O273" s="58"/>
      <c r="P273" s="58">
        <v>0.0</v>
      </c>
      <c r="Q273" s="60" t="s">
        <v>339</v>
      </c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</row>
    <row r="274" ht="15.75" customHeight="1">
      <c r="A274" s="76" t="s">
        <v>10</v>
      </c>
      <c r="B274" s="91" t="s">
        <v>207</v>
      </c>
      <c r="C274" s="62">
        <v>2.2</v>
      </c>
      <c r="D274" s="58">
        <v>2.0</v>
      </c>
      <c r="E274" s="131"/>
      <c r="F274" s="131"/>
      <c r="G274" s="58"/>
      <c r="H274" s="58"/>
      <c r="I274" s="58"/>
      <c r="J274" s="58"/>
      <c r="K274" s="58"/>
      <c r="L274" s="58"/>
      <c r="M274" s="58"/>
      <c r="N274" s="58"/>
      <c r="O274" s="58"/>
      <c r="P274" s="58">
        <v>0.0</v>
      </c>
      <c r="Q274" s="60" t="s">
        <v>339</v>
      </c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</row>
    <row r="275" ht="15.75" customHeight="1">
      <c r="A275" s="76" t="s">
        <v>10</v>
      </c>
      <c r="B275" s="91" t="s">
        <v>207</v>
      </c>
      <c r="C275" s="62">
        <v>4.0</v>
      </c>
      <c r="D275" s="58">
        <v>5.0</v>
      </c>
      <c r="E275" s="131"/>
      <c r="F275" s="131"/>
      <c r="G275" s="58"/>
      <c r="H275" s="58"/>
      <c r="I275" s="58"/>
      <c r="J275" s="58"/>
      <c r="K275" s="58"/>
      <c r="L275" s="58"/>
      <c r="M275" s="58"/>
      <c r="N275" s="58"/>
      <c r="O275" s="58"/>
      <c r="P275" s="58">
        <v>0.0</v>
      </c>
      <c r="Q275" s="60" t="s">
        <v>339</v>
      </c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</row>
    <row r="276" ht="15.75" customHeight="1">
      <c r="A276" s="76" t="s">
        <v>10</v>
      </c>
      <c r="B276" s="93" t="s">
        <v>204</v>
      </c>
      <c r="C276" s="62">
        <v>88.0</v>
      </c>
      <c r="D276" s="58">
        <v>2.0</v>
      </c>
      <c r="E276" s="131"/>
      <c r="F276" s="131"/>
      <c r="G276" s="58"/>
      <c r="H276" s="58"/>
      <c r="I276" s="58"/>
      <c r="J276" s="58"/>
      <c r="K276" s="58"/>
      <c r="L276" s="58"/>
      <c r="M276" s="58"/>
      <c r="N276" s="58"/>
      <c r="O276" s="58"/>
      <c r="P276" s="58">
        <v>0.0</v>
      </c>
      <c r="Q276" s="60" t="s">
        <v>339</v>
      </c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</row>
    <row r="277" ht="15.75" customHeight="1">
      <c r="A277" s="76" t="s">
        <v>10</v>
      </c>
      <c r="B277" s="93" t="s">
        <v>204</v>
      </c>
      <c r="C277" s="62">
        <v>225.0</v>
      </c>
      <c r="D277" s="58">
        <v>5.0</v>
      </c>
      <c r="E277" s="131"/>
      <c r="F277" s="131"/>
      <c r="G277" s="58"/>
      <c r="H277" s="58"/>
      <c r="I277" s="58"/>
      <c r="J277" s="58"/>
      <c r="K277" s="58"/>
      <c r="L277" s="58"/>
      <c r="M277" s="58"/>
      <c r="N277" s="58"/>
      <c r="O277" s="58"/>
      <c r="P277" s="58">
        <v>0.0</v>
      </c>
      <c r="Q277" s="60" t="s">
        <v>339</v>
      </c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</row>
    <row r="278" ht="15.75" customHeight="1">
      <c r="A278" s="99" t="s">
        <v>340</v>
      </c>
      <c r="B278" s="91" t="s">
        <v>1</v>
      </c>
      <c r="C278" s="93">
        <v>260.0</v>
      </c>
      <c r="D278" s="38"/>
      <c r="E278" s="133"/>
      <c r="F278" s="133"/>
      <c r="G278" s="58"/>
      <c r="H278" s="58"/>
      <c r="I278" s="58"/>
      <c r="J278" s="58"/>
      <c r="K278" s="58"/>
      <c r="L278" s="58"/>
      <c r="M278" s="58"/>
      <c r="N278" s="58">
        <f>C280*C282/ABS(C278-$Y$3)</f>
        <v>15.66315789</v>
      </c>
      <c r="O278" s="38"/>
      <c r="P278" s="58">
        <v>0.0</v>
      </c>
      <c r="Q278" s="60" t="s">
        <v>339</v>
      </c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</row>
    <row r="279" ht="15.75" customHeight="1">
      <c r="A279" s="99" t="s">
        <v>340</v>
      </c>
      <c r="B279" s="91" t="s">
        <v>207</v>
      </c>
      <c r="C279" s="93">
        <v>1.7</v>
      </c>
      <c r="D279" s="93">
        <v>2.0</v>
      </c>
      <c r="E279" s="133"/>
      <c r="F279" s="133"/>
      <c r="G279" s="38"/>
      <c r="H279" s="38"/>
      <c r="I279" s="38"/>
      <c r="J279" s="38"/>
      <c r="K279" s="38"/>
      <c r="L279" s="38"/>
      <c r="M279" s="38"/>
      <c r="N279" s="38"/>
      <c r="O279" s="38"/>
      <c r="P279" s="58">
        <v>0.0</v>
      </c>
      <c r="Q279" s="60" t="s">
        <v>339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</row>
    <row r="280" ht="15.75" customHeight="1">
      <c r="A280" s="99" t="s">
        <v>340</v>
      </c>
      <c r="B280" s="91" t="s">
        <v>207</v>
      </c>
      <c r="C280" s="93">
        <v>3.1</v>
      </c>
      <c r="D280" s="93">
        <v>5.0</v>
      </c>
      <c r="E280" s="133"/>
      <c r="F280" s="133"/>
      <c r="G280" s="38"/>
      <c r="H280" s="38"/>
      <c r="I280" s="38"/>
      <c r="J280" s="38"/>
      <c r="K280" s="38"/>
      <c r="L280" s="38"/>
      <c r="M280" s="38"/>
      <c r="N280" s="38"/>
      <c r="O280" s="38"/>
      <c r="P280" s="58">
        <v>0.0</v>
      </c>
      <c r="Q280" s="60" t="s">
        <v>339</v>
      </c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</row>
    <row r="281" ht="15.75" customHeight="1">
      <c r="A281" s="99" t="s">
        <v>340</v>
      </c>
      <c r="B281" s="93" t="s">
        <v>204</v>
      </c>
      <c r="C281" s="93">
        <v>83.0</v>
      </c>
      <c r="D281" s="93">
        <v>2.0</v>
      </c>
      <c r="E281" s="133"/>
      <c r="F281" s="133"/>
      <c r="G281" s="38"/>
      <c r="H281" s="38"/>
      <c r="I281" s="38"/>
      <c r="J281" s="38"/>
      <c r="K281" s="38"/>
      <c r="L281" s="38"/>
      <c r="M281" s="38"/>
      <c r="N281" s="38"/>
      <c r="O281" s="38"/>
      <c r="P281" s="58">
        <v>0.0</v>
      </c>
      <c r="Q281" s="60" t="s">
        <v>339</v>
      </c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</row>
    <row r="282" ht="15.75" customHeight="1">
      <c r="A282" s="99" t="s">
        <v>340</v>
      </c>
      <c r="B282" s="93" t="s">
        <v>204</v>
      </c>
      <c r="C282" s="93">
        <v>192.0</v>
      </c>
      <c r="D282" s="93">
        <v>5.0</v>
      </c>
      <c r="E282" s="133"/>
      <c r="F282" s="133"/>
      <c r="G282" s="38"/>
      <c r="H282" s="38"/>
      <c r="I282" s="38"/>
      <c r="J282" s="38"/>
      <c r="K282" s="38"/>
      <c r="L282" s="38"/>
      <c r="M282" s="38"/>
      <c r="N282" s="38"/>
      <c r="O282" s="38"/>
      <c r="P282" s="58">
        <v>0.0</v>
      </c>
      <c r="Q282" s="60" t="s">
        <v>339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</row>
    <row r="283" ht="15.75" customHeight="1">
      <c r="A283" s="101" t="s">
        <v>341</v>
      </c>
      <c r="B283" s="91" t="s">
        <v>1</v>
      </c>
      <c r="C283" s="93">
        <v>180.0</v>
      </c>
      <c r="D283" s="38"/>
      <c r="E283" s="133"/>
      <c r="F283" s="133"/>
      <c r="G283" s="58"/>
      <c r="H283" s="58"/>
      <c r="I283" s="58"/>
      <c r="J283" s="58"/>
      <c r="K283" s="58"/>
      <c r="L283" s="58"/>
      <c r="M283" s="58"/>
      <c r="N283" s="58">
        <f>C285*C287/ABS(C283-$Y$3)</f>
        <v>5.618644068</v>
      </c>
      <c r="O283" s="38"/>
      <c r="P283" s="58">
        <v>0.0</v>
      </c>
      <c r="Q283" s="60" t="s">
        <v>339</v>
      </c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</row>
    <row r="284" ht="15.75" customHeight="1">
      <c r="A284" s="101" t="s">
        <v>341</v>
      </c>
      <c r="B284" s="91" t="s">
        <v>207</v>
      </c>
      <c r="C284" s="93">
        <v>1.4</v>
      </c>
      <c r="D284" s="93">
        <v>2.0</v>
      </c>
      <c r="E284" s="133"/>
      <c r="F284" s="133"/>
      <c r="G284" s="38"/>
      <c r="H284" s="38"/>
      <c r="I284" s="38"/>
      <c r="J284" s="38"/>
      <c r="K284" s="38"/>
      <c r="L284" s="38"/>
      <c r="M284" s="38"/>
      <c r="N284" s="38"/>
      <c r="O284" s="38"/>
      <c r="P284" s="58">
        <v>0.0</v>
      </c>
      <c r="Q284" s="60" t="s">
        <v>339</v>
      </c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</row>
    <row r="285" ht="15.75" customHeight="1">
      <c r="A285" s="101" t="s">
        <v>341</v>
      </c>
      <c r="B285" s="91" t="s">
        <v>207</v>
      </c>
      <c r="C285" s="93">
        <v>2.6</v>
      </c>
      <c r="D285" s="93">
        <v>5.0</v>
      </c>
      <c r="E285" s="133"/>
      <c r="F285" s="133"/>
      <c r="G285" s="38"/>
      <c r="H285" s="38"/>
      <c r="I285" s="38"/>
      <c r="J285" s="38"/>
      <c r="K285" s="38"/>
      <c r="L285" s="38"/>
      <c r="M285" s="38"/>
      <c r="N285" s="38"/>
      <c r="O285" s="38"/>
      <c r="P285" s="58">
        <v>0.0</v>
      </c>
      <c r="Q285" s="60" t="s">
        <v>339</v>
      </c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</row>
    <row r="286" ht="15.75" customHeight="1">
      <c r="A286" s="101" t="s">
        <v>341</v>
      </c>
      <c r="B286" s="93" t="s">
        <v>204</v>
      </c>
      <c r="C286" s="93">
        <v>97.0</v>
      </c>
      <c r="D286" s="93">
        <v>2.0</v>
      </c>
      <c r="E286" s="133"/>
      <c r="F286" s="133"/>
      <c r="G286" s="38"/>
      <c r="H286" s="38"/>
      <c r="I286" s="38"/>
      <c r="J286" s="38"/>
      <c r="K286" s="38"/>
      <c r="L286" s="38"/>
      <c r="M286" s="38"/>
      <c r="N286" s="38"/>
      <c r="O286" s="38"/>
      <c r="P286" s="58">
        <v>0.0</v>
      </c>
      <c r="Q286" s="60" t="s">
        <v>339</v>
      </c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</row>
    <row r="287" ht="15.75" customHeight="1">
      <c r="A287" s="101" t="s">
        <v>341</v>
      </c>
      <c r="B287" s="93" t="s">
        <v>204</v>
      </c>
      <c r="C287" s="93">
        <v>255.0</v>
      </c>
      <c r="D287" s="93">
        <v>5.0</v>
      </c>
      <c r="E287" s="133"/>
      <c r="F287" s="133"/>
      <c r="G287" s="38"/>
      <c r="H287" s="38"/>
      <c r="I287" s="38"/>
      <c r="J287" s="38"/>
      <c r="K287" s="38"/>
      <c r="L287" s="38"/>
      <c r="M287" s="38"/>
      <c r="N287" s="38"/>
      <c r="O287" s="38"/>
      <c r="P287" s="58">
        <v>0.0</v>
      </c>
      <c r="Q287" s="60" t="s">
        <v>339</v>
      </c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</row>
    <row r="288" ht="15.75" customHeight="1">
      <c r="A288" s="101" t="s">
        <v>342</v>
      </c>
      <c r="B288" s="91" t="s">
        <v>1</v>
      </c>
      <c r="C288" s="93">
        <v>94.0</v>
      </c>
      <c r="D288" s="38"/>
      <c r="E288" s="133"/>
      <c r="F288" s="133"/>
      <c r="G288" s="58"/>
      <c r="H288" s="58"/>
      <c r="I288" s="58"/>
      <c r="J288" s="58"/>
      <c r="K288" s="58"/>
      <c r="L288" s="58"/>
      <c r="M288" s="58"/>
      <c r="N288" s="58">
        <f>C290*C292/ABS(C288-$Y$3)</f>
        <v>1.070588235</v>
      </c>
      <c r="O288" s="38"/>
      <c r="P288" s="58">
        <v>0.0</v>
      </c>
      <c r="Q288" s="60" t="s">
        <v>339</v>
      </c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</row>
    <row r="289" ht="15.75" customHeight="1">
      <c r="A289" s="101" t="s">
        <v>342</v>
      </c>
      <c r="B289" s="91" t="s">
        <v>207</v>
      </c>
      <c r="C289" s="93">
        <v>0.6</v>
      </c>
      <c r="D289" s="93">
        <v>2.0</v>
      </c>
      <c r="E289" s="133"/>
      <c r="F289" s="133"/>
      <c r="G289" s="38"/>
      <c r="H289" s="38"/>
      <c r="I289" s="38"/>
      <c r="J289" s="38"/>
      <c r="K289" s="38"/>
      <c r="L289" s="38"/>
      <c r="M289" s="38"/>
      <c r="N289" s="38"/>
      <c r="O289" s="38"/>
      <c r="P289" s="58">
        <v>0.0</v>
      </c>
      <c r="Q289" s="60" t="s">
        <v>339</v>
      </c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</row>
    <row r="290" ht="15.75" customHeight="1">
      <c r="A290" s="101" t="s">
        <v>342</v>
      </c>
      <c r="B290" s="91" t="s">
        <v>207</v>
      </c>
      <c r="C290" s="93">
        <v>1.3</v>
      </c>
      <c r="D290" s="93">
        <v>5.0</v>
      </c>
      <c r="E290" s="133"/>
      <c r="F290" s="133"/>
      <c r="G290" s="38"/>
      <c r="H290" s="38"/>
      <c r="I290" s="38"/>
      <c r="J290" s="38"/>
      <c r="K290" s="38"/>
      <c r="L290" s="38"/>
      <c r="M290" s="38"/>
      <c r="N290" s="38"/>
      <c r="O290" s="38"/>
      <c r="P290" s="58">
        <v>0.0</v>
      </c>
      <c r="Q290" s="60" t="s">
        <v>339</v>
      </c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</row>
    <row r="291" ht="15.75" customHeight="1">
      <c r="A291" s="101" t="s">
        <v>342</v>
      </c>
      <c r="B291" s="93" t="s">
        <v>204</v>
      </c>
      <c r="C291" s="93">
        <v>130.0</v>
      </c>
      <c r="D291" s="93">
        <v>2.0</v>
      </c>
      <c r="E291" s="133"/>
      <c r="F291" s="133"/>
      <c r="G291" s="38"/>
      <c r="H291" s="38"/>
      <c r="I291" s="38"/>
      <c r="J291" s="38"/>
      <c r="K291" s="38"/>
      <c r="L291" s="38"/>
      <c r="M291" s="38"/>
      <c r="N291" s="38"/>
      <c r="O291" s="38"/>
      <c r="P291" s="58">
        <v>0.0</v>
      </c>
      <c r="Q291" s="60" t="s">
        <v>339</v>
      </c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</row>
    <row r="292" ht="15.75" customHeight="1">
      <c r="A292" s="101" t="s">
        <v>342</v>
      </c>
      <c r="B292" s="93" t="s">
        <v>204</v>
      </c>
      <c r="C292" s="93">
        <v>168.0</v>
      </c>
      <c r="D292" s="93">
        <v>5.0</v>
      </c>
      <c r="E292" s="133"/>
      <c r="F292" s="133"/>
      <c r="G292" s="38"/>
      <c r="H292" s="38"/>
      <c r="I292" s="38"/>
      <c r="J292" s="38"/>
      <c r="K292" s="38"/>
      <c r="L292" s="38"/>
      <c r="M292" s="38"/>
      <c r="N292" s="38"/>
      <c r="O292" s="38"/>
      <c r="P292" s="58">
        <v>0.0</v>
      </c>
      <c r="Q292" s="60" t="s">
        <v>339</v>
      </c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</row>
    <row r="293" ht="15.75" customHeight="1">
      <c r="A293" s="60" t="s">
        <v>17</v>
      </c>
      <c r="B293" s="67" t="s">
        <v>1</v>
      </c>
      <c r="C293" s="62">
        <v>270.0</v>
      </c>
      <c r="D293" s="58"/>
      <c r="E293" s="131"/>
      <c r="F293" s="131"/>
      <c r="G293" s="58"/>
      <c r="H293" s="58"/>
      <c r="I293" s="58"/>
      <c r="J293" s="58"/>
      <c r="K293" s="58"/>
      <c r="L293" s="58"/>
      <c r="M293" s="58"/>
      <c r="N293" s="58"/>
      <c r="O293" s="58"/>
      <c r="P293" s="58">
        <v>1.0</v>
      </c>
      <c r="Q293" s="60" t="s">
        <v>343</v>
      </c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</row>
    <row r="294" ht="15.75" customHeight="1">
      <c r="A294" s="60" t="s">
        <v>17</v>
      </c>
      <c r="B294" s="67" t="s">
        <v>204</v>
      </c>
      <c r="C294" s="62">
        <v>82.0</v>
      </c>
      <c r="D294" s="58">
        <v>2.0</v>
      </c>
      <c r="E294" s="131"/>
      <c r="F294" s="131"/>
      <c r="G294" s="58"/>
      <c r="H294" s="58"/>
      <c r="I294" s="58"/>
      <c r="J294" s="58"/>
      <c r="K294" s="58"/>
      <c r="L294" s="58"/>
      <c r="M294" s="58"/>
      <c r="N294" s="58"/>
      <c r="O294" s="58"/>
      <c r="P294" s="58">
        <v>1.0</v>
      </c>
      <c r="Q294" s="60" t="s">
        <v>343</v>
      </c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</row>
    <row r="295" ht="15.75" customHeight="1">
      <c r="A295" s="60" t="s">
        <v>17</v>
      </c>
      <c r="B295" s="67" t="s">
        <v>207</v>
      </c>
      <c r="C295" s="62">
        <v>4.6</v>
      </c>
      <c r="D295" s="58">
        <v>2.0</v>
      </c>
      <c r="E295" s="131"/>
      <c r="F295" s="131"/>
      <c r="G295" s="58"/>
      <c r="H295" s="58"/>
      <c r="I295" s="58"/>
      <c r="J295" s="58"/>
      <c r="K295" s="58"/>
      <c r="L295" s="58"/>
      <c r="M295" s="58"/>
      <c r="N295" s="58"/>
      <c r="O295" s="58"/>
      <c r="P295" s="58">
        <v>1.0</v>
      </c>
      <c r="Q295" s="60" t="s">
        <v>343</v>
      </c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</row>
    <row r="296" ht="15.75" customHeight="1">
      <c r="A296" s="60" t="s">
        <v>344</v>
      </c>
      <c r="B296" s="67" t="s">
        <v>1</v>
      </c>
      <c r="C296" s="62">
        <v>210.0</v>
      </c>
      <c r="D296" s="58"/>
      <c r="E296" s="131"/>
      <c r="F296" s="131"/>
      <c r="G296" s="58"/>
      <c r="H296" s="58"/>
      <c r="I296" s="58"/>
      <c r="J296" s="58"/>
      <c r="K296" s="58"/>
      <c r="L296" s="58"/>
      <c r="M296" s="58"/>
      <c r="N296" s="58"/>
      <c r="O296" s="58"/>
      <c r="P296" s="58">
        <v>1.0</v>
      </c>
      <c r="Q296" s="60" t="s">
        <v>343</v>
      </c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</row>
    <row r="297" ht="15.75" customHeight="1">
      <c r="A297" s="60" t="s">
        <v>344</v>
      </c>
      <c r="B297" s="67" t="s">
        <v>207</v>
      </c>
      <c r="C297" s="62">
        <v>5.5</v>
      </c>
      <c r="D297" s="58">
        <v>2.0</v>
      </c>
      <c r="E297" s="131"/>
      <c r="F297" s="131"/>
      <c r="G297" s="58"/>
      <c r="H297" s="58"/>
      <c r="I297" s="58"/>
      <c r="J297" s="58"/>
      <c r="K297" s="58"/>
      <c r="L297" s="58"/>
      <c r="M297" s="58"/>
      <c r="N297" s="58"/>
      <c r="O297" s="58"/>
      <c r="P297" s="58">
        <v>1.0</v>
      </c>
      <c r="Q297" s="60" t="s">
        <v>343</v>
      </c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</row>
    <row r="298" ht="15.75" customHeight="1">
      <c r="A298" s="60" t="s">
        <v>344</v>
      </c>
      <c r="B298" s="58" t="s">
        <v>204</v>
      </c>
      <c r="C298" s="62">
        <v>110.0</v>
      </c>
      <c r="D298" s="58">
        <v>2.0</v>
      </c>
      <c r="E298" s="131"/>
      <c r="F298" s="131"/>
      <c r="G298" s="58"/>
      <c r="H298" s="58"/>
      <c r="I298" s="58"/>
      <c r="J298" s="58"/>
      <c r="K298" s="58"/>
      <c r="L298" s="58"/>
      <c r="M298" s="58"/>
      <c r="N298" s="58"/>
      <c r="O298" s="58"/>
      <c r="P298" s="58">
        <v>1.0</v>
      </c>
      <c r="Q298" s="60" t="s">
        <v>343</v>
      </c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</row>
    <row r="299" ht="15.75" customHeight="1">
      <c r="A299" s="60" t="s">
        <v>345</v>
      </c>
      <c r="B299" s="57" t="s">
        <v>1</v>
      </c>
      <c r="C299" s="62">
        <v>149.0</v>
      </c>
      <c r="D299" s="58"/>
      <c r="E299" s="131"/>
      <c r="F299" s="131"/>
      <c r="G299" s="58"/>
      <c r="H299" s="58"/>
      <c r="I299" s="58"/>
      <c r="J299" s="58"/>
      <c r="K299" s="58"/>
      <c r="L299" s="58"/>
      <c r="M299" s="58"/>
      <c r="N299" s="58"/>
      <c r="O299" s="58"/>
      <c r="P299" s="58">
        <v>1.0</v>
      </c>
      <c r="Q299" s="60" t="s">
        <v>343</v>
      </c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</row>
    <row r="300" ht="15.75" customHeight="1">
      <c r="A300" s="60" t="s">
        <v>345</v>
      </c>
      <c r="B300" s="67" t="s">
        <v>207</v>
      </c>
      <c r="C300" s="62">
        <v>5.4</v>
      </c>
      <c r="D300" s="58">
        <v>2.0</v>
      </c>
      <c r="E300" s="131"/>
      <c r="F300" s="131"/>
      <c r="G300" s="58"/>
      <c r="H300" s="58"/>
      <c r="I300" s="58"/>
      <c r="J300" s="58"/>
      <c r="K300" s="58"/>
      <c r="L300" s="58"/>
      <c r="M300" s="58"/>
      <c r="N300" s="58"/>
      <c r="O300" s="58"/>
      <c r="P300" s="58">
        <v>1.0</v>
      </c>
      <c r="Q300" s="60" t="s">
        <v>343</v>
      </c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</row>
    <row r="301" ht="15.75" customHeight="1">
      <c r="A301" s="60" t="s">
        <v>345</v>
      </c>
      <c r="B301" s="58" t="s">
        <v>204</v>
      </c>
      <c r="C301" s="62">
        <v>122.0</v>
      </c>
      <c r="D301" s="58">
        <v>2.0</v>
      </c>
      <c r="E301" s="131"/>
      <c r="F301" s="131"/>
      <c r="G301" s="58"/>
      <c r="H301" s="58"/>
      <c r="I301" s="58"/>
      <c r="J301" s="58"/>
      <c r="K301" s="58"/>
      <c r="L301" s="58"/>
      <c r="M301" s="58"/>
      <c r="N301" s="58"/>
      <c r="O301" s="58"/>
      <c r="P301" s="58">
        <v>1.0</v>
      </c>
      <c r="Q301" s="60" t="s">
        <v>343</v>
      </c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</row>
    <row r="302" ht="15.75" customHeight="1">
      <c r="A302" s="60" t="s">
        <v>346</v>
      </c>
      <c r="B302" s="57" t="s">
        <v>1</v>
      </c>
      <c r="C302" s="62">
        <v>93.0</v>
      </c>
      <c r="D302" s="58"/>
      <c r="E302" s="131"/>
      <c r="F302" s="131"/>
      <c r="G302" s="58"/>
      <c r="H302" s="58"/>
      <c r="I302" s="58"/>
      <c r="J302" s="58"/>
      <c r="K302" s="58"/>
      <c r="L302" s="58"/>
      <c r="M302" s="58"/>
      <c r="N302" s="58"/>
      <c r="O302" s="58"/>
      <c r="P302" s="58">
        <v>1.0</v>
      </c>
      <c r="Q302" s="60" t="s">
        <v>343</v>
      </c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</row>
    <row r="303" ht="15.75" customHeight="1">
      <c r="A303" s="60" t="s">
        <v>346</v>
      </c>
      <c r="B303" s="67" t="s">
        <v>207</v>
      </c>
      <c r="C303" s="62">
        <v>4.8</v>
      </c>
      <c r="D303" s="58">
        <v>2.0</v>
      </c>
      <c r="E303" s="131"/>
      <c r="F303" s="131"/>
      <c r="G303" s="58"/>
      <c r="H303" s="58"/>
      <c r="I303" s="58"/>
      <c r="J303" s="58"/>
      <c r="K303" s="58"/>
      <c r="L303" s="58"/>
      <c r="M303" s="58"/>
      <c r="N303" s="58"/>
      <c r="O303" s="58"/>
      <c r="P303" s="58">
        <v>1.0</v>
      </c>
      <c r="Q303" s="60" t="s">
        <v>343</v>
      </c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</row>
    <row r="304" ht="15.75" customHeight="1">
      <c r="A304" s="60" t="s">
        <v>346</v>
      </c>
      <c r="B304" s="58" t="s">
        <v>204</v>
      </c>
      <c r="C304" s="62">
        <v>124.0</v>
      </c>
      <c r="D304" s="58">
        <v>2.0</v>
      </c>
      <c r="E304" s="131"/>
      <c r="F304" s="131"/>
      <c r="G304" s="58"/>
      <c r="H304" s="58"/>
      <c r="I304" s="58"/>
      <c r="J304" s="58"/>
      <c r="K304" s="58"/>
      <c r="L304" s="58"/>
      <c r="M304" s="58"/>
      <c r="N304" s="58"/>
      <c r="O304" s="58"/>
      <c r="P304" s="58">
        <v>1.0</v>
      </c>
      <c r="Q304" s="60" t="s">
        <v>343</v>
      </c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</row>
    <row r="305" ht="15.75" customHeight="1">
      <c r="A305" s="60" t="s">
        <v>347</v>
      </c>
      <c r="B305" s="57" t="s">
        <v>1</v>
      </c>
      <c r="C305" s="62">
        <v>379.0</v>
      </c>
      <c r="D305" s="58"/>
      <c r="E305" s="131"/>
      <c r="F305" s="131"/>
      <c r="G305" s="58"/>
      <c r="H305" s="58"/>
      <c r="I305" s="58"/>
      <c r="J305" s="58"/>
      <c r="K305" s="58"/>
      <c r="L305" s="58"/>
      <c r="M305" s="58"/>
      <c r="N305" s="58"/>
      <c r="O305" s="58"/>
      <c r="P305" s="58">
        <v>0.0</v>
      </c>
      <c r="Q305" s="60" t="s">
        <v>348</v>
      </c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</row>
    <row r="306" ht="15.75" customHeight="1">
      <c r="A306" s="60" t="s">
        <v>347</v>
      </c>
      <c r="B306" s="67" t="s">
        <v>207</v>
      </c>
      <c r="C306" s="62" t="s">
        <v>80</v>
      </c>
      <c r="D306" s="58">
        <v>1.0</v>
      </c>
      <c r="E306" s="131"/>
      <c r="F306" s="131"/>
      <c r="G306" s="58"/>
      <c r="H306" s="58"/>
      <c r="I306" s="58"/>
      <c r="J306" s="58"/>
      <c r="K306" s="58"/>
      <c r="L306" s="58"/>
      <c r="M306" s="58"/>
      <c r="N306" s="58"/>
      <c r="O306" s="58"/>
      <c r="P306" s="58">
        <v>0.0</v>
      </c>
      <c r="Q306" s="60" t="s">
        <v>348</v>
      </c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</row>
    <row r="307" ht="15.75" customHeight="1">
      <c r="A307" s="60" t="s">
        <v>349</v>
      </c>
      <c r="B307" s="57" t="s">
        <v>1</v>
      </c>
      <c r="C307" s="62">
        <v>383.0</v>
      </c>
      <c r="D307" s="58"/>
      <c r="E307" s="131"/>
      <c r="F307" s="131"/>
      <c r="G307" s="58"/>
      <c r="H307" s="58"/>
      <c r="I307" s="58"/>
      <c r="J307" s="58"/>
      <c r="K307" s="58"/>
      <c r="L307" s="58"/>
      <c r="M307" s="58"/>
      <c r="N307" s="58"/>
      <c r="O307" s="58"/>
      <c r="P307" s="58">
        <v>0.0</v>
      </c>
      <c r="Q307" s="60" t="s">
        <v>348</v>
      </c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</row>
    <row r="308" ht="15.75" customHeight="1">
      <c r="A308" s="60" t="s">
        <v>349</v>
      </c>
      <c r="B308" s="67" t="s">
        <v>207</v>
      </c>
      <c r="C308" s="62" t="s">
        <v>350</v>
      </c>
      <c r="D308" s="58">
        <v>1.0</v>
      </c>
      <c r="E308" s="131"/>
      <c r="F308" s="131"/>
      <c r="G308" s="58"/>
      <c r="H308" s="58"/>
      <c r="I308" s="58"/>
      <c r="J308" s="58"/>
      <c r="K308" s="58"/>
      <c r="L308" s="58"/>
      <c r="M308" s="58"/>
      <c r="N308" s="58"/>
      <c r="O308" s="58"/>
      <c r="P308" s="58">
        <v>0.0</v>
      </c>
      <c r="Q308" s="60" t="s">
        <v>348</v>
      </c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</row>
    <row r="309" ht="15.75" customHeight="1">
      <c r="A309" s="60" t="s">
        <v>351</v>
      </c>
      <c r="B309" s="57" t="s">
        <v>1</v>
      </c>
      <c r="C309" s="62">
        <v>386.0</v>
      </c>
      <c r="D309" s="58"/>
      <c r="E309" s="131"/>
      <c r="F309" s="131"/>
      <c r="G309" s="58"/>
      <c r="H309" s="58"/>
      <c r="I309" s="58"/>
      <c r="J309" s="58"/>
      <c r="K309" s="58"/>
      <c r="L309" s="58"/>
      <c r="M309" s="58"/>
      <c r="N309" s="58"/>
      <c r="O309" s="58"/>
      <c r="P309" s="58">
        <v>0.0</v>
      </c>
      <c r="Q309" s="60" t="s">
        <v>348</v>
      </c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</row>
    <row r="310" ht="15.75" customHeight="1">
      <c r="A310" s="60" t="s">
        <v>351</v>
      </c>
      <c r="B310" s="67" t="s">
        <v>207</v>
      </c>
      <c r="C310" s="62" t="s">
        <v>352</v>
      </c>
      <c r="D310" s="58">
        <v>1.0</v>
      </c>
      <c r="E310" s="131"/>
      <c r="F310" s="131"/>
      <c r="G310" s="58"/>
      <c r="H310" s="58"/>
      <c r="I310" s="58"/>
      <c r="J310" s="58"/>
      <c r="K310" s="58"/>
      <c r="L310" s="58"/>
      <c r="M310" s="58"/>
      <c r="N310" s="58"/>
      <c r="O310" s="58"/>
      <c r="P310" s="58">
        <v>0.0</v>
      </c>
      <c r="Q310" s="60" t="s">
        <v>348</v>
      </c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</row>
    <row r="311" ht="15.75" customHeight="1">
      <c r="A311" s="60" t="s">
        <v>353</v>
      </c>
      <c r="B311" s="57" t="s">
        <v>1</v>
      </c>
      <c r="C311" s="62">
        <v>236.0</v>
      </c>
      <c r="D311" s="58"/>
      <c r="E311" s="58"/>
      <c r="F311" s="58">
        <v>40.0</v>
      </c>
      <c r="G311" s="58"/>
      <c r="H311" s="58"/>
      <c r="I311" s="58"/>
      <c r="J311" s="58"/>
      <c r="K311" s="58"/>
      <c r="L311" s="58"/>
      <c r="M311" s="58"/>
      <c r="N311" s="58">
        <f>C312*C313/ABS(C311-$Y$3)</f>
        <v>22.29516129</v>
      </c>
      <c r="O311" s="58"/>
      <c r="P311" s="58">
        <v>1.0</v>
      </c>
      <c r="Q311" s="60" t="s">
        <v>354</v>
      </c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</row>
    <row r="312" ht="15.75" customHeight="1">
      <c r="A312" s="60" t="s">
        <v>353</v>
      </c>
      <c r="B312" s="58" t="s">
        <v>204</v>
      </c>
      <c r="C312" s="62">
        <v>230.0</v>
      </c>
      <c r="D312" s="58">
        <v>5.0</v>
      </c>
      <c r="E312" s="58"/>
      <c r="F312" s="58">
        <v>40.0</v>
      </c>
      <c r="G312" s="58"/>
      <c r="H312" s="58"/>
      <c r="I312" s="58"/>
      <c r="J312" s="58"/>
      <c r="K312" s="58"/>
      <c r="L312" s="58"/>
      <c r="M312" s="58"/>
      <c r="N312" s="58"/>
      <c r="O312" s="58"/>
      <c r="P312" s="58">
        <v>1.0</v>
      </c>
      <c r="Q312" s="60" t="s">
        <v>354</v>
      </c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</row>
    <row r="313" ht="15.75" customHeight="1">
      <c r="A313" s="60" t="s">
        <v>353</v>
      </c>
      <c r="B313" s="67" t="s">
        <v>207</v>
      </c>
      <c r="C313" s="134">
        <v>6.01</v>
      </c>
      <c r="D313" s="58">
        <v>5.0</v>
      </c>
      <c r="E313" s="58"/>
      <c r="F313" s="58">
        <v>40.0</v>
      </c>
      <c r="G313" s="58"/>
      <c r="H313" s="58"/>
      <c r="I313" s="58"/>
      <c r="J313" s="58"/>
      <c r="K313" s="58"/>
      <c r="L313" s="58"/>
      <c r="M313" s="58"/>
      <c r="N313" s="58"/>
      <c r="O313" s="58"/>
      <c r="P313" s="58">
        <v>1.0</v>
      </c>
      <c r="Q313" s="60" t="s">
        <v>354</v>
      </c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</row>
    <row r="314" ht="15.75" customHeight="1">
      <c r="A314" s="60" t="s">
        <v>355</v>
      </c>
      <c r="B314" s="57" t="s">
        <v>356</v>
      </c>
      <c r="C314" s="62">
        <v>6.0</v>
      </c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>
        <v>0.0</v>
      </c>
      <c r="Q314" s="60" t="s">
        <v>357</v>
      </c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</row>
    <row r="315" ht="15.75" customHeight="1">
      <c r="A315" s="60" t="s">
        <v>355</v>
      </c>
      <c r="B315" s="67" t="s">
        <v>207</v>
      </c>
      <c r="C315" s="62">
        <v>10.3</v>
      </c>
      <c r="D315" s="58">
        <v>1.0</v>
      </c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>
        <v>0.0</v>
      </c>
      <c r="Q315" s="60" t="s">
        <v>357</v>
      </c>
      <c r="R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</row>
    <row r="316" ht="15.75" customHeight="1">
      <c r="A316" s="60" t="s">
        <v>355</v>
      </c>
      <c r="B316" s="67" t="s">
        <v>207</v>
      </c>
      <c r="C316" s="62">
        <v>21.4</v>
      </c>
      <c r="D316" s="58">
        <v>2.0</v>
      </c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>
        <v>0.0</v>
      </c>
      <c r="Q316" s="60" t="s">
        <v>357</v>
      </c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</row>
    <row r="317" ht="15.75" customHeight="1">
      <c r="A317" s="60" t="s">
        <v>355</v>
      </c>
      <c r="B317" s="67" t="s">
        <v>207</v>
      </c>
      <c r="C317" s="62" t="s">
        <v>358</v>
      </c>
      <c r="D317" s="58">
        <v>5.0</v>
      </c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>
        <v>0.0</v>
      </c>
      <c r="Q317" s="60" t="s">
        <v>357</v>
      </c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</row>
    <row r="318" ht="15.75" customHeight="1">
      <c r="A318" s="60" t="s">
        <v>359</v>
      </c>
      <c r="B318" s="57" t="s">
        <v>356</v>
      </c>
      <c r="C318" s="62">
        <v>6.0</v>
      </c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>
        <v>0.0</v>
      </c>
      <c r="Q318" s="60" t="s">
        <v>357</v>
      </c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</row>
    <row r="319" ht="15.75" customHeight="1">
      <c r="A319" s="60" t="s">
        <v>359</v>
      </c>
      <c r="B319" s="67" t="s">
        <v>207</v>
      </c>
      <c r="C319" s="62">
        <v>10.8</v>
      </c>
      <c r="D319" s="58">
        <v>1.0</v>
      </c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>
        <v>0.0</v>
      </c>
      <c r="Q319" s="60" t="s">
        <v>357</v>
      </c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</row>
    <row r="320" ht="15.75" customHeight="1">
      <c r="A320" s="60" t="s">
        <v>359</v>
      </c>
      <c r="B320" s="67" t="s">
        <v>207</v>
      </c>
      <c r="C320" s="62">
        <v>22.7</v>
      </c>
      <c r="D320" s="58">
        <v>2.0</v>
      </c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>
        <v>0.0</v>
      </c>
      <c r="Q320" s="60" t="s">
        <v>357</v>
      </c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</row>
    <row r="321" ht="15.75" customHeight="1">
      <c r="A321" s="60" t="s">
        <v>359</v>
      </c>
      <c r="B321" s="67" t="s">
        <v>207</v>
      </c>
      <c r="C321" s="62" t="s">
        <v>360</v>
      </c>
      <c r="D321" s="58">
        <v>5.0</v>
      </c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>
        <v>0.0</v>
      </c>
      <c r="Q321" s="60" t="s">
        <v>357</v>
      </c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</row>
    <row r="322" ht="15.75" customHeight="1">
      <c r="A322" s="60" t="s">
        <v>361</v>
      </c>
      <c r="B322" s="57" t="s">
        <v>356</v>
      </c>
      <c r="C322" s="62">
        <v>6.0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>
        <v>0.0</v>
      </c>
      <c r="Q322" s="60" t="s">
        <v>357</v>
      </c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</row>
    <row r="323" ht="15.75" customHeight="1">
      <c r="A323" s="60" t="s">
        <v>361</v>
      </c>
      <c r="B323" s="67" t="s">
        <v>207</v>
      </c>
      <c r="C323" s="62">
        <v>12.5</v>
      </c>
      <c r="D323" s="58">
        <v>1.0</v>
      </c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>
        <v>0.0</v>
      </c>
      <c r="Q323" s="60" t="s">
        <v>357</v>
      </c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</row>
    <row r="324" ht="15.75" customHeight="1">
      <c r="A324" s="60" t="s">
        <v>361</v>
      </c>
      <c r="B324" s="67" t="s">
        <v>207</v>
      </c>
      <c r="C324" s="62">
        <v>25.3</v>
      </c>
      <c r="D324" s="58">
        <v>2.0</v>
      </c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>
        <v>0.0</v>
      </c>
      <c r="Q324" s="60" t="s">
        <v>357</v>
      </c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</row>
    <row r="325" ht="15.75" customHeight="1">
      <c r="A325" s="60" t="s">
        <v>361</v>
      </c>
      <c r="B325" s="67" t="s">
        <v>207</v>
      </c>
      <c r="C325" s="62">
        <v>45.0</v>
      </c>
      <c r="D325" s="58">
        <v>5.0</v>
      </c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>
        <v>0.0</v>
      </c>
      <c r="Q325" s="60" t="s">
        <v>357</v>
      </c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</row>
    <row r="326" ht="15.75" customHeight="1">
      <c r="A326" s="135" t="s">
        <v>362</v>
      </c>
      <c r="B326" s="57" t="s">
        <v>1</v>
      </c>
      <c r="C326" s="62">
        <v>298.0</v>
      </c>
      <c r="D326" s="58"/>
      <c r="E326" s="131"/>
      <c r="F326" s="131">
        <v>46.0</v>
      </c>
      <c r="G326" s="136"/>
      <c r="H326" s="136"/>
      <c r="I326" s="136"/>
      <c r="J326" s="136"/>
      <c r="K326" s="136"/>
      <c r="L326" s="136"/>
      <c r="M326" s="136"/>
      <c r="N326" s="136" t="str">
        <f>C335*C336/ABS(C326-$Y$3)</f>
        <v>#DIV/0!</v>
      </c>
      <c r="O326" s="58"/>
      <c r="P326" s="58">
        <v>0.0</v>
      </c>
      <c r="Q326" s="60" t="s">
        <v>363</v>
      </c>
      <c r="R326" s="58" t="s">
        <v>364</v>
      </c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</row>
    <row r="327" ht="15.75" customHeight="1">
      <c r="A327" s="135" t="s">
        <v>362</v>
      </c>
      <c r="B327" s="67" t="s">
        <v>207</v>
      </c>
      <c r="C327" s="62">
        <v>1.29</v>
      </c>
      <c r="D327" s="58">
        <v>1.0</v>
      </c>
      <c r="E327" s="131"/>
      <c r="F327" s="131">
        <v>46.0</v>
      </c>
      <c r="G327" s="58"/>
      <c r="H327" s="58"/>
      <c r="I327" s="58"/>
      <c r="J327" s="58"/>
      <c r="K327" s="58"/>
      <c r="L327" s="58"/>
      <c r="M327" s="58"/>
      <c r="N327" s="58"/>
      <c r="O327" s="58"/>
      <c r="P327" s="58">
        <v>0.0</v>
      </c>
      <c r="Q327" s="60" t="s">
        <v>363</v>
      </c>
      <c r="R327" s="58" t="s">
        <v>364</v>
      </c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</row>
    <row r="328" ht="15.75" customHeight="1">
      <c r="A328" s="135" t="s">
        <v>362</v>
      </c>
      <c r="B328" s="58" t="s">
        <v>204</v>
      </c>
      <c r="C328" s="62">
        <v>36.0</v>
      </c>
      <c r="D328" s="58">
        <v>1.0</v>
      </c>
      <c r="E328" s="131"/>
      <c r="F328" s="131">
        <v>46.0</v>
      </c>
      <c r="G328" s="58"/>
      <c r="H328" s="58"/>
      <c r="I328" s="58"/>
      <c r="J328" s="58"/>
      <c r="K328" s="58"/>
      <c r="L328" s="58"/>
      <c r="M328" s="58"/>
      <c r="N328" s="58"/>
      <c r="O328" s="58"/>
      <c r="P328" s="58">
        <v>0.0</v>
      </c>
      <c r="Q328" s="60" t="s">
        <v>363</v>
      </c>
      <c r="R328" s="58" t="s">
        <v>364</v>
      </c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</row>
    <row r="329" ht="15.75" customHeight="1">
      <c r="A329" s="135" t="s">
        <v>362</v>
      </c>
      <c r="B329" s="67" t="s">
        <v>207</v>
      </c>
      <c r="C329" s="62">
        <v>1.89</v>
      </c>
      <c r="D329" s="58">
        <v>2.0</v>
      </c>
      <c r="E329" s="131"/>
      <c r="F329" s="131">
        <v>46.0</v>
      </c>
      <c r="G329" s="58"/>
      <c r="H329" s="58"/>
      <c r="I329" s="58"/>
      <c r="J329" s="58"/>
      <c r="K329" s="58"/>
      <c r="L329" s="58"/>
      <c r="M329" s="58"/>
      <c r="N329" s="58"/>
      <c r="O329" s="58"/>
      <c r="P329" s="58">
        <v>0.0</v>
      </c>
      <c r="Q329" s="60" t="s">
        <v>363</v>
      </c>
      <c r="R329" s="58" t="s">
        <v>364</v>
      </c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</row>
    <row r="330" ht="15.75" customHeight="1">
      <c r="A330" s="135" t="s">
        <v>362</v>
      </c>
      <c r="B330" s="58" t="s">
        <v>204</v>
      </c>
      <c r="C330" s="62">
        <v>62.0</v>
      </c>
      <c r="D330" s="58">
        <v>2.0</v>
      </c>
      <c r="E330" s="131"/>
      <c r="F330" s="131">
        <v>46.0</v>
      </c>
      <c r="G330" s="58"/>
      <c r="H330" s="58"/>
      <c r="I330" s="58"/>
      <c r="J330" s="58"/>
      <c r="K330" s="58"/>
      <c r="L330" s="58"/>
      <c r="M330" s="58"/>
      <c r="N330" s="58"/>
      <c r="O330" s="58"/>
      <c r="P330" s="58">
        <v>0.0</v>
      </c>
      <c r="Q330" s="60" t="s">
        <v>363</v>
      </c>
      <c r="R330" s="58" t="s">
        <v>364</v>
      </c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</row>
    <row r="331" ht="15.75" customHeight="1">
      <c r="A331" s="135" t="s">
        <v>362</v>
      </c>
      <c r="B331" s="67" t="s">
        <v>207</v>
      </c>
      <c r="C331" s="62">
        <v>2.52</v>
      </c>
      <c r="D331" s="58">
        <v>3.0</v>
      </c>
      <c r="E331" s="131"/>
      <c r="F331" s="131">
        <v>46.0</v>
      </c>
      <c r="G331" s="58"/>
      <c r="H331" s="58"/>
      <c r="I331" s="58"/>
      <c r="J331" s="58"/>
      <c r="K331" s="58"/>
      <c r="L331" s="58"/>
      <c r="M331" s="58"/>
      <c r="N331" s="58"/>
      <c r="O331" s="58"/>
      <c r="P331" s="58">
        <v>0.0</v>
      </c>
      <c r="Q331" s="60" t="s">
        <v>363</v>
      </c>
      <c r="R331" s="58" t="s">
        <v>364</v>
      </c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</row>
    <row r="332" ht="15.75" customHeight="1">
      <c r="A332" s="135" t="s">
        <v>362</v>
      </c>
      <c r="B332" s="58" t="s">
        <v>204</v>
      </c>
      <c r="C332" s="62">
        <v>95.0</v>
      </c>
      <c r="D332" s="58">
        <v>3.0</v>
      </c>
      <c r="E332" s="131"/>
      <c r="F332" s="131">
        <v>46.0</v>
      </c>
      <c r="G332" s="58"/>
      <c r="H332" s="58"/>
      <c r="I332" s="58"/>
      <c r="J332" s="58"/>
      <c r="K332" s="58"/>
      <c r="L332" s="58"/>
      <c r="M332" s="58"/>
      <c r="N332" s="58"/>
      <c r="O332" s="58"/>
      <c r="P332" s="58">
        <v>0.0</v>
      </c>
      <c r="Q332" s="60" t="s">
        <v>363</v>
      </c>
      <c r="R332" s="58" t="s">
        <v>364</v>
      </c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</row>
    <row r="333" ht="15.75" customHeight="1">
      <c r="A333" s="135" t="s">
        <v>362</v>
      </c>
      <c r="B333" s="67" t="s">
        <v>207</v>
      </c>
      <c r="C333" s="62">
        <v>3.33</v>
      </c>
      <c r="D333" s="58">
        <v>4.0</v>
      </c>
      <c r="E333" s="131"/>
      <c r="F333" s="131">
        <v>46.0</v>
      </c>
      <c r="G333" s="58"/>
      <c r="H333" s="58"/>
      <c r="I333" s="58"/>
      <c r="J333" s="58"/>
      <c r="K333" s="58"/>
      <c r="L333" s="58"/>
      <c r="M333" s="58"/>
      <c r="N333" s="58"/>
      <c r="O333" s="58"/>
      <c r="P333" s="58">
        <v>0.0</v>
      </c>
      <c r="Q333" s="60" t="s">
        <v>363</v>
      </c>
      <c r="R333" s="58" t="s">
        <v>364</v>
      </c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</row>
    <row r="334" ht="15.75" customHeight="1">
      <c r="A334" s="135" t="s">
        <v>362</v>
      </c>
      <c r="B334" s="58" t="s">
        <v>204</v>
      </c>
      <c r="C334" s="62">
        <v>138.0</v>
      </c>
      <c r="D334" s="58">
        <v>4.0</v>
      </c>
      <c r="E334" s="131"/>
      <c r="F334" s="131">
        <v>46.0</v>
      </c>
      <c r="G334" s="58"/>
      <c r="H334" s="58"/>
      <c r="I334" s="58"/>
      <c r="J334" s="58"/>
      <c r="K334" s="58"/>
      <c r="L334" s="58"/>
      <c r="M334" s="58"/>
      <c r="N334" s="58"/>
      <c r="O334" s="58"/>
      <c r="P334" s="58">
        <v>0.0</v>
      </c>
      <c r="Q334" s="60" t="s">
        <v>363</v>
      </c>
      <c r="R334" s="58" t="s">
        <v>364</v>
      </c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</row>
    <row r="335" ht="15.75" customHeight="1">
      <c r="A335" s="135" t="s">
        <v>362</v>
      </c>
      <c r="B335" s="67" t="s">
        <v>207</v>
      </c>
      <c r="C335" s="62">
        <v>3.96</v>
      </c>
      <c r="D335" s="58">
        <v>5.0</v>
      </c>
      <c r="E335" s="131"/>
      <c r="F335" s="131">
        <v>46.0</v>
      </c>
      <c r="G335" s="58"/>
      <c r="H335" s="58"/>
      <c r="I335" s="58"/>
      <c r="J335" s="58"/>
      <c r="K335" s="58"/>
      <c r="L335" s="58"/>
      <c r="M335" s="58"/>
      <c r="N335" s="58"/>
      <c r="O335" s="58"/>
      <c r="P335" s="58">
        <v>0.0</v>
      </c>
      <c r="Q335" s="60" t="s">
        <v>363</v>
      </c>
      <c r="R335" s="58" t="s">
        <v>364</v>
      </c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</row>
    <row r="336" ht="15.75" customHeight="1">
      <c r="A336" s="135" t="s">
        <v>362</v>
      </c>
      <c r="B336" s="58" t="s">
        <v>204</v>
      </c>
      <c r="C336" s="62">
        <v>183.0</v>
      </c>
      <c r="D336" s="58">
        <v>5.0</v>
      </c>
      <c r="E336" s="131"/>
      <c r="F336" s="131">
        <v>46.0</v>
      </c>
      <c r="G336" s="58"/>
      <c r="H336" s="58"/>
      <c r="I336" s="58"/>
      <c r="J336" s="58"/>
      <c r="K336" s="58"/>
      <c r="L336" s="58"/>
      <c r="M336" s="58"/>
      <c r="N336" s="58"/>
      <c r="O336" s="58"/>
      <c r="P336" s="58">
        <v>0.0</v>
      </c>
      <c r="Q336" s="60" t="s">
        <v>363</v>
      </c>
      <c r="R336" s="58" t="s">
        <v>364</v>
      </c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</row>
    <row r="337" ht="15.75" customHeight="1">
      <c r="A337" s="90" t="s">
        <v>365</v>
      </c>
      <c r="B337" s="91" t="s">
        <v>1</v>
      </c>
      <c r="C337" s="93">
        <v>360.0</v>
      </c>
      <c r="D337" s="93"/>
      <c r="E337" s="58">
        <v>159.0</v>
      </c>
      <c r="F337" s="93">
        <v>53.0</v>
      </c>
      <c r="G337" s="58"/>
      <c r="H337" s="58"/>
      <c r="I337" s="58"/>
      <c r="J337" s="58"/>
      <c r="K337" s="58"/>
      <c r="L337" s="58"/>
      <c r="M337" s="58"/>
      <c r="N337" s="58">
        <f>C338*C339/ABS(C337-$Y$3)</f>
        <v>20.06322581</v>
      </c>
      <c r="O337" s="38"/>
      <c r="P337" s="93">
        <v>1.0</v>
      </c>
      <c r="Q337" s="60" t="s">
        <v>366</v>
      </c>
      <c r="R337" s="58"/>
      <c r="S337" s="58" t="s">
        <v>200</v>
      </c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</row>
    <row r="338" ht="15.75" customHeight="1">
      <c r="A338" s="90" t="s">
        <v>365</v>
      </c>
      <c r="B338" s="91" t="s">
        <v>207</v>
      </c>
      <c r="C338" s="93">
        <v>4.26</v>
      </c>
      <c r="D338" s="93">
        <v>5.0</v>
      </c>
      <c r="E338" s="58">
        <v>159.0</v>
      </c>
      <c r="F338" s="93">
        <v>53.0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93">
        <v>1.0</v>
      </c>
      <c r="Q338" s="60" t="s">
        <v>366</v>
      </c>
      <c r="R338" s="58"/>
      <c r="S338" s="58" t="s">
        <v>200</v>
      </c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</row>
    <row r="339" ht="15.75" customHeight="1">
      <c r="A339" s="90" t="s">
        <v>365</v>
      </c>
      <c r="B339" s="93" t="s">
        <v>204</v>
      </c>
      <c r="C339" s="93">
        <v>292.0</v>
      </c>
      <c r="D339" s="93">
        <v>5.0</v>
      </c>
      <c r="E339" s="58">
        <v>159.0</v>
      </c>
      <c r="F339" s="93">
        <v>53.0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93">
        <v>1.0</v>
      </c>
      <c r="Q339" s="60" t="s">
        <v>366</v>
      </c>
      <c r="R339" s="58"/>
      <c r="S339" s="58" t="s">
        <v>200</v>
      </c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</row>
    <row r="340" ht="15.75" customHeight="1">
      <c r="A340" s="76" t="s">
        <v>367</v>
      </c>
      <c r="B340" s="91" t="s">
        <v>1</v>
      </c>
      <c r="C340" s="93">
        <v>290.0</v>
      </c>
      <c r="D340" s="93"/>
      <c r="E340" s="58">
        <v>128.1</v>
      </c>
      <c r="F340" s="93">
        <v>42.7</v>
      </c>
      <c r="G340" s="58"/>
      <c r="H340" s="58"/>
      <c r="I340" s="58"/>
      <c r="J340" s="58"/>
      <c r="K340" s="58"/>
      <c r="L340" s="58"/>
      <c r="M340" s="58"/>
      <c r="N340" s="58">
        <f>C341*C342/ABS(C340-$Y$3)</f>
        <v>107.9325</v>
      </c>
      <c r="O340" s="38"/>
      <c r="P340" s="93">
        <v>1.0</v>
      </c>
      <c r="Q340" s="60" t="s">
        <v>366</v>
      </c>
      <c r="R340" s="58"/>
      <c r="S340" s="58" t="s">
        <v>200</v>
      </c>
      <c r="T340" s="58"/>
      <c r="U340" s="58"/>
    </row>
    <row r="341" ht="15.75" customHeight="1">
      <c r="A341" s="76" t="s">
        <v>367</v>
      </c>
      <c r="B341" s="91" t="s">
        <v>207</v>
      </c>
      <c r="C341" s="93">
        <v>3.51</v>
      </c>
      <c r="D341" s="93">
        <v>5.0</v>
      </c>
      <c r="E341" s="58">
        <v>128.1</v>
      </c>
      <c r="F341" s="93">
        <v>42.7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93">
        <v>1.0</v>
      </c>
      <c r="Q341" s="60" t="s">
        <v>366</v>
      </c>
      <c r="R341" s="58"/>
      <c r="S341" s="58" t="s">
        <v>200</v>
      </c>
      <c r="T341" s="58"/>
      <c r="U341" s="58"/>
    </row>
    <row r="342" ht="15.75" customHeight="1">
      <c r="A342" s="76" t="s">
        <v>367</v>
      </c>
      <c r="B342" s="93" t="s">
        <v>204</v>
      </c>
      <c r="C342" s="93">
        <v>246.0</v>
      </c>
      <c r="D342" s="93">
        <v>5.0</v>
      </c>
      <c r="E342" s="58">
        <v>128.1</v>
      </c>
      <c r="F342" s="93">
        <v>42.7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93">
        <v>1.0</v>
      </c>
      <c r="Q342" s="60" t="s">
        <v>366</v>
      </c>
      <c r="R342" s="58"/>
      <c r="S342" s="58" t="s">
        <v>200</v>
      </c>
      <c r="T342" s="58"/>
      <c r="U342" s="58"/>
    </row>
    <row r="343" ht="15.75" customHeight="1">
      <c r="A343" s="90" t="s">
        <v>368</v>
      </c>
      <c r="B343" s="91" t="s">
        <v>1</v>
      </c>
      <c r="C343" s="93">
        <v>277.0</v>
      </c>
      <c r="D343" s="93"/>
      <c r="E343" s="93">
        <v>104.0</v>
      </c>
      <c r="F343" s="93">
        <v>34.69</v>
      </c>
      <c r="G343" s="58"/>
      <c r="H343" s="58"/>
      <c r="I343" s="58"/>
      <c r="J343" s="58"/>
      <c r="K343" s="58"/>
      <c r="L343" s="58"/>
      <c r="M343" s="58"/>
      <c r="N343" s="58">
        <f>C344*C345/ABS(C343-$Y$3)</f>
        <v>23.54761905</v>
      </c>
      <c r="O343" s="38"/>
      <c r="P343" s="93">
        <v>1.0</v>
      </c>
      <c r="Q343" s="60" t="s">
        <v>366</v>
      </c>
      <c r="R343" s="58"/>
      <c r="S343" s="58" t="s">
        <v>200</v>
      </c>
      <c r="T343" s="58"/>
      <c r="U343" s="58"/>
    </row>
    <row r="344" ht="15.75" customHeight="1">
      <c r="A344" s="90" t="s">
        <v>368</v>
      </c>
      <c r="B344" s="91" t="s">
        <v>207</v>
      </c>
      <c r="C344" s="93">
        <v>2.3</v>
      </c>
      <c r="D344" s="93">
        <v>5.0</v>
      </c>
      <c r="E344" s="93">
        <v>104.0</v>
      </c>
      <c r="F344" s="93">
        <v>34.69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93">
        <v>1.0</v>
      </c>
      <c r="Q344" s="60" t="s">
        <v>366</v>
      </c>
      <c r="R344" s="58"/>
      <c r="S344" s="58" t="s">
        <v>200</v>
      </c>
      <c r="T344" s="58"/>
      <c r="U344" s="58"/>
    </row>
    <row r="345" ht="15.75" customHeight="1">
      <c r="A345" s="90" t="s">
        <v>368</v>
      </c>
      <c r="B345" s="93" t="s">
        <v>204</v>
      </c>
      <c r="C345" s="93">
        <v>215.0</v>
      </c>
      <c r="D345" s="93">
        <v>5.0</v>
      </c>
      <c r="E345" s="93">
        <v>104.0</v>
      </c>
      <c r="F345" s="93">
        <v>34.69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93">
        <v>1.0</v>
      </c>
      <c r="Q345" s="60" t="s">
        <v>366</v>
      </c>
      <c r="R345" s="58"/>
      <c r="S345" s="58" t="s">
        <v>200</v>
      </c>
      <c r="T345" s="58"/>
      <c r="U345" s="58"/>
    </row>
    <row r="346" ht="15.75" customHeight="1">
      <c r="A346" s="137" t="s">
        <v>369</v>
      </c>
      <c r="B346" s="57" t="s">
        <v>1</v>
      </c>
      <c r="C346" s="62">
        <v>284.0</v>
      </c>
      <c r="D346" s="58"/>
      <c r="E346" s="131"/>
      <c r="F346" s="131"/>
      <c r="G346" s="58"/>
      <c r="H346" s="58"/>
      <c r="I346" s="58"/>
      <c r="J346" s="58"/>
      <c r="K346" s="58"/>
      <c r="L346" s="58"/>
      <c r="M346" s="58"/>
      <c r="N346" s="58">
        <f>C347*C348/ABS(C346-$Y$3)</f>
        <v>57.68857143</v>
      </c>
      <c r="O346" s="58"/>
      <c r="P346" s="58">
        <v>0.0</v>
      </c>
      <c r="Q346" s="60" t="s">
        <v>370</v>
      </c>
      <c r="R346" s="58"/>
      <c r="S346" s="58"/>
      <c r="T346" s="58"/>
      <c r="U346" s="58"/>
    </row>
    <row r="347" ht="15.75" customHeight="1">
      <c r="A347" s="137" t="s">
        <v>369</v>
      </c>
      <c r="B347" s="67" t="s">
        <v>207</v>
      </c>
      <c r="C347" s="62">
        <v>3.31</v>
      </c>
      <c r="D347" s="58">
        <v>5.0</v>
      </c>
      <c r="E347" s="131"/>
      <c r="F347" s="131"/>
      <c r="G347" s="58"/>
      <c r="H347" s="58"/>
      <c r="I347" s="58"/>
      <c r="J347" s="58"/>
      <c r="K347" s="58"/>
      <c r="L347" s="58"/>
      <c r="M347" s="58"/>
      <c r="N347" s="58"/>
      <c r="O347" s="58"/>
      <c r="P347" s="58">
        <v>0.0</v>
      </c>
      <c r="Q347" s="60" t="s">
        <v>370</v>
      </c>
      <c r="R347" s="58"/>
      <c r="S347" s="58"/>
      <c r="T347" s="58"/>
      <c r="U347" s="58"/>
    </row>
    <row r="348" ht="15.75" customHeight="1">
      <c r="A348" s="137" t="s">
        <v>369</v>
      </c>
      <c r="B348" s="58" t="s">
        <v>204</v>
      </c>
      <c r="C348" s="62">
        <v>244.0</v>
      </c>
      <c r="D348" s="58">
        <v>5.0</v>
      </c>
      <c r="E348" s="131"/>
      <c r="F348" s="131"/>
      <c r="G348" s="58"/>
      <c r="H348" s="58"/>
      <c r="I348" s="58"/>
      <c r="J348" s="58"/>
      <c r="K348" s="58"/>
      <c r="L348" s="58"/>
      <c r="M348" s="58"/>
      <c r="N348" s="58"/>
      <c r="O348" s="58"/>
      <c r="P348" s="58">
        <v>0.0</v>
      </c>
      <c r="Q348" s="60" t="s">
        <v>370</v>
      </c>
      <c r="R348" s="58"/>
      <c r="S348" s="58"/>
      <c r="T348" s="58"/>
      <c r="U348" s="58"/>
    </row>
    <row r="349" ht="15.75" customHeight="1">
      <c r="A349" s="137" t="s">
        <v>371</v>
      </c>
      <c r="B349" s="57" t="s">
        <v>1</v>
      </c>
      <c r="C349" s="62">
        <v>272.5</v>
      </c>
      <c r="D349" s="58"/>
      <c r="E349" s="131"/>
      <c r="F349" s="131"/>
      <c r="G349" s="58"/>
      <c r="H349" s="58"/>
      <c r="I349" s="58"/>
      <c r="J349" s="58"/>
      <c r="K349" s="58"/>
      <c r="L349" s="58"/>
      <c r="M349" s="58"/>
      <c r="N349" s="58">
        <f>C350*C351/ABS(C349-$Y$3)</f>
        <v>20.83425882</v>
      </c>
      <c r="O349" s="58"/>
      <c r="P349" s="58">
        <v>0.0</v>
      </c>
      <c r="Q349" s="60" t="s">
        <v>370</v>
      </c>
      <c r="R349" s="58"/>
      <c r="S349" s="58"/>
      <c r="T349" s="58"/>
      <c r="U349" s="58"/>
    </row>
    <row r="350" ht="15.75" customHeight="1">
      <c r="A350" s="137" t="s">
        <v>371</v>
      </c>
      <c r="B350" s="67" t="s">
        <v>207</v>
      </c>
      <c r="C350" s="62">
        <v>2.97</v>
      </c>
      <c r="D350" s="58">
        <v>5.0</v>
      </c>
      <c r="E350" s="131"/>
      <c r="F350" s="131"/>
      <c r="G350" s="58"/>
      <c r="H350" s="58"/>
      <c r="I350" s="58"/>
      <c r="J350" s="58"/>
      <c r="K350" s="58"/>
      <c r="L350" s="58"/>
      <c r="M350" s="58"/>
      <c r="N350" s="58"/>
      <c r="O350" s="58"/>
      <c r="P350" s="58">
        <v>0.0</v>
      </c>
      <c r="Q350" s="60" t="s">
        <v>370</v>
      </c>
      <c r="R350" s="58"/>
      <c r="S350" s="58"/>
      <c r="T350" s="58"/>
      <c r="U350" s="58"/>
    </row>
    <row r="351" ht="15.75" customHeight="1">
      <c r="A351" s="137" t="s">
        <v>371</v>
      </c>
      <c r="B351" s="58" t="s">
        <v>204</v>
      </c>
      <c r="C351" s="62">
        <v>178.88</v>
      </c>
      <c r="D351" s="58">
        <v>5.0</v>
      </c>
      <c r="E351" s="131"/>
      <c r="F351" s="131"/>
      <c r="G351" s="58"/>
      <c r="H351" s="58"/>
      <c r="I351" s="58"/>
      <c r="J351" s="58"/>
      <c r="K351" s="58"/>
      <c r="L351" s="58"/>
      <c r="M351" s="58"/>
      <c r="N351" s="58"/>
      <c r="O351" s="58"/>
      <c r="P351" s="58">
        <v>0.0</v>
      </c>
      <c r="Q351" s="60" t="s">
        <v>370</v>
      </c>
      <c r="R351" s="58"/>
      <c r="T351" s="58"/>
      <c r="U351" s="58"/>
    </row>
    <row r="352" ht="15.75" customHeight="1">
      <c r="A352" s="60" t="s">
        <v>372</v>
      </c>
      <c r="B352" s="57" t="s">
        <v>1</v>
      </c>
      <c r="C352" s="62">
        <v>340.0</v>
      </c>
      <c r="D352" s="58"/>
      <c r="E352" s="131"/>
      <c r="F352" s="131"/>
      <c r="G352" s="58"/>
      <c r="H352" s="58"/>
      <c r="I352" s="58"/>
      <c r="J352" s="58" t="s">
        <v>236</v>
      </c>
      <c r="K352" s="58"/>
      <c r="L352" s="58"/>
      <c r="M352" s="58"/>
      <c r="N352" s="58" t="s">
        <v>373</v>
      </c>
      <c r="O352" s="58"/>
      <c r="P352" s="58">
        <v>0.0</v>
      </c>
      <c r="Q352" s="60" t="s">
        <v>374</v>
      </c>
      <c r="R352" s="58"/>
      <c r="S352" s="58"/>
      <c r="T352" s="58"/>
      <c r="U352" s="58"/>
    </row>
    <row r="353" ht="15.75" customHeight="1">
      <c r="A353" s="60" t="s">
        <v>372</v>
      </c>
      <c r="B353" s="67" t="s">
        <v>207</v>
      </c>
      <c r="C353" s="62">
        <v>4.5</v>
      </c>
      <c r="D353" s="58">
        <v>5.0</v>
      </c>
      <c r="E353" s="131"/>
      <c r="F353" s="131"/>
      <c r="G353" s="58"/>
      <c r="H353" s="58"/>
      <c r="I353" s="58"/>
      <c r="J353" s="58" t="s">
        <v>236</v>
      </c>
      <c r="K353" s="58"/>
      <c r="L353" s="58"/>
      <c r="M353" s="58"/>
      <c r="N353" s="58"/>
      <c r="O353" s="58"/>
      <c r="P353" s="58">
        <v>0.0</v>
      </c>
      <c r="Q353" s="60" t="s">
        <v>374</v>
      </c>
      <c r="R353" s="58"/>
      <c r="S353" s="58"/>
      <c r="T353" s="58"/>
      <c r="U353" s="58"/>
    </row>
    <row r="354" ht="15.75" customHeight="1">
      <c r="A354" s="60" t="s">
        <v>375</v>
      </c>
      <c r="B354" s="57" t="s">
        <v>1</v>
      </c>
      <c r="C354" s="62">
        <v>290.0</v>
      </c>
      <c r="D354" s="58"/>
      <c r="E354" s="131"/>
      <c r="F354" s="131"/>
      <c r="G354" s="58"/>
      <c r="H354" s="58"/>
      <c r="I354" s="58"/>
      <c r="J354" s="58" t="s">
        <v>236</v>
      </c>
      <c r="K354" s="58"/>
      <c r="L354" s="58"/>
      <c r="M354" s="58"/>
      <c r="N354" s="58" t="s">
        <v>373</v>
      </c>
      <c r="O354" s="58"/>
      <c r="P354" s="58">
        <v>0.0</v>
      </c>
      <c r="Q354" s="60" t="s">
        <v>374</v>
      </c>
      <c r="R354" s="58"/>
      <c r="S354" s="58"/>
      <c r="T354" s="58"/>
      <c r="U354" s="58"/>
    </row>
    <row r="355" ht="15.75" customHeight="1">
      <c r="A355" s="60" t="s">
        <v>375</v>
      </c>
      <c r="B355" s="67" t="s">
        <v>207</v>
      </c>
      <c r="C355" s="62">
        <v>4.217</v>
      </c>
      <c r="D355" s="58">
        <v>5.0</v>
      </c>
      <c r="E355" s="131"/>
      <c r="F355" s="131"/>
      <c r="G355" s="58"/>
      <c r="H355" s="58"/>
      <c r="I355" s="58"/>
      <c r="J355" s="58" t="s">
        <v>236</v>
      </c>
      <c r="K355" s="58"/>
      <c r="L355" s="58"/>
      <c r="M355" s="58"/>
      <c r="N355" s="58"/>
      <c r="O355" s="58"/>
      <c r="P355" s="58">
        <v>0.0</v>
      </c>
      <c r="Q355" s="60" t="s">
        <v>374</v>
      </c>
      <c r="R355" s="58"/>
      <c r="S355" s="58"/>
      <c r="T355" s="58"/>
      <c r="U355" s="58"/>
    </row>
    <row r="356" ht="15.75" customHeight="1">
      <c r="A356" s="60" t="s">
        <v>376</v>
      </c>
      <c r="B356" s="57" t="s">
        <v>1</v>
      </c>
      <c r="C356" s="62">
        <v>225.0</v>
      </c>
      <c r="D356" s="58"/>
      <c r="E356" s="131"/>
      <c r="F356" s="131"/>
      <c r="G356" s="58"/>
      <c r="H356" s="58"/>
      <c r="I356" s="58"/>
      <c r="J356" s="58" t="s">
        <v>236</v>
      </c>
      <c r="K356" s="58"/>
      <c r="L356" s="58"/>
      <c r="M356" s="58"/>
      <c r="N356" s="58" t="s">
        <v>373</v>
      </c>
      <c r="O356" s="58"/>
      <c r="P356" s="58">
        <v>0.0</v>
      </c>
      <c r="Q356" s="60" t="s">
        <v>374</v>
      </c>
      <c r="R356" s="58"/>
      <c r="S356" s="58"/>
      <c r="T356" s="58"/>
      <c r="U356" s="58"/>
    </row>
    <row r="357" ht="15.75" customHeight="1">
      <c r="A357" s="60" t="s">
        <v>376</v>
      </c>
      <c r="B357" s="67" t="s">
        <v>207</v>
      </c>
      <c r="C357" s="62">
        <v>2.48</v>
      </c>
      <c r="D357" s="58">
        <v>5.0</v>
      </c>
      <c r="E357" s="131"/>
      <c r="F357" s="131"/>
      <c r="G357" s="58"/>
      <c r="H357" s="58"/>
      <c r="I357" s="58"/>
      <c r="J357" s="58" t="s">
        <v>236</v>
      </c>
      <c r="K357" s="58"/>
      <c r="L357" s="58"/>
      <c r="M357" s="58"/>
      <c r="N357" s="58"/>
      <c r="O357" s="58"/>
      <c r="P357" s="58">
        <v>0.0</v>
      </c>
      <c r="Q357" s="60" t="s">
        <v>374</v>
      </c>
      <c r="R357" s="58"/>
      <c r="S357" s="58"/>
      <c r="T357" s="58"/>
      <c r="U357" s="58"/>
    </row>
    <row r="358" ht="15.75" customHeight="1">
      <c r="A358" s="138" t="s">
        <v>377</v>
      </c>
      <c r="B358" s="57" t="s">
        <v>1</v>
      </c>
      <c r="C358" s="62">
        <v>275.0</v>
      </c>
      <c r="D358" s="58"/>
      <c r="E358" s="58"/>
      <c r="F358" s="58">
        <v>48.0</v>
      </c>
      <c r="G358" s="58"/>
      <c r="H358" s="58"/>
      <c r="I358" s="58"/>
      <c r="J358" s="58"/>
      <c r="K358" s="58"/>
      <c r="L358" s="58"/>
      <c r="M358" s="58"/>
      <c r="N358" s="58">
        <f>C359*C360/ABS(C358-$Y$3)</f>
        <v>28.75043478</v>
      </c>
      <c r="O358" s="58"/>
      <c r="P358" s="58">
        <v>0.0</v>
      </c>
      <c r="Q358" s="60" t="s">
        <v>378</v>
      </c>
      <c r="R358" s="58"/>
      <c r="S358" s="58"/>
      <c r="T358" s="58"/>
      <c r="U358" s="58"/>
    </row>
    <row r="359" ht="15.75" customHeight="1">
      <c r="A359" s="138" t="s">
        <v>377</v>
      </c>
      <c r="B359" s="67" t="s">
        <v>207</v>
      </c>
      <c r="C359" s="62">
        <v>3.09</v>
      </c>
      <c r="D359" s="58">
        <v>5.0</v>
      </c>
      <c r="E359" s="58"/>
      <c r="F359" s="58">
        <v>48.0</v>
      </c>
      <c r="G359" s="58"/>
      <c r="H359" s="58"/>
      <c r="I359" s="58"/>
      <c r="J359" s="58"/>
      <c r="K359" s="58"/>
      <c r="L359" s="58"/>
      <c r="M359" s="58"/>
      <c r="N359" s="58"/>
      <c r="O359" s="58"/>
      <c r="P359" s="58">
        <v>0.0</v>
      </c>
      <c r="Q359" s="60" t="s">
        <v>378</v>
      </c>
      <c r="R359" s="58"/>
      <c r="S359" s="58"/>
      <c r="T359" s="58"/>
      <c r="U359" s="58"/>
    </row>
    <row r="360" ht="15.75" customHeight="1">
      <c r="A360" s="138" t="s">
        <v>377</v>
      </c>
      <c r="B360" s="58" t="s">
        <v>204</v>
      </c>
      <c r="C360" s="62">
        <v>214.0</v>
      </c>
      <c r="D360" s="58">
        <v>5.0</v>
      </c>
      <c r="E360" s="58"/>
      <c r="F360" s="58">
        <v>48.0</v>
      </c>
      <c r="G360" s="58"/>
      <c r="H360" s="58"/>
      <c r="I360" s="58"/>
      <c r="J360" s="58"/>
      <c r="K360" s="58"/>
      <c r="L360" s="58"/>
      <c r="M360" s="58"/>
      <c r="N360" s="58"/>
      <c r="O360" s="58"/>
      <c r="P360" s="58">
        <v>0.0</v>
      </c>
      <c r="Q360" s="60" t="s">
        <v>378</v>
      </c>
      <c r="R360" s="58"/>
      <c r="S360" s="58"/>
      <c r="T360" s="58"/>
      <c r="U360" s="58"/>
    </row>
    <row r="361" ht="15.75" customHeight="1">
      <c r="A361" s="76" t="s">
        <v>379</v>
      </c>
      <c r="B361" s="57" t="s">
        <v>1</v>
      </c>
      <c r="C361" s="62">
        <v>271.0</v>
      </c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>
        <f>C364*C365/ABS(C361-$Y$3)</f>
        <v>23.14222222</v>
      </c>
      <c r="O361" s="58"/>
      <c r="P361" s="58">
        <v>0.0</v>
      </c>
      <c r="Q361" s="60" t="s">
        <v>380</v>
      </c>
      <c r="R361" s="58"/>
      <c r="S361" s="58"/>
      <c r="T361" s="58"/>
      <c r="U361" s="58"/>
    </row>
    <row r="362" ht="15.75" customHeight="1">
      <c r="A362" s="76" t="s">
        <v>379</v>
      </c>
      <c r="B362" s="67" t="s">
        <v>207</v>
      </c>
      <c r="C362" s="62">
        <v>0.62</v>
      </c>
      <c r="D362" s="58">
        <v>1.0</v>
      </c>
      <c r="E362" s="58"/>
      <c r="F362" s="58"/>
      <c r="P362" s="58">
        <v>0.0</v>
      </c>
      <c r="Q362" s="60" t="s">
        <v>380</v>
      </c>
      <c r="R362" s="58"/>
      <c r="S362" s="58"/>
      <c r="T362" s="58"/>
      <c r="U362" s="58"/>
    </row>
    <row r="363" ht="15.75" customHeight="1">
      <c r="A363" s="76" t="s">
        <v>379</v>
      </c>
      <c r="B363" s="58" t="s">
        <v>204</v>
      </c>
      <c r="C363" s="62">
        <v>50.0</v>
      </c>
      <c r="D363" s="58">
        <v>1.0</v>
      </c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>
        <v>0.0</v>
      </c>
      <c r="Q363" s="60" t="s">
        <v>380</v>
      </c>
      <c r="R363" s="58"/>
      <c r="S363" s="58"/>
    </row>
    <row r="364" ht="15.75" customHeight="1">
      <c r="A364" s="76" t="s">
        <v>379</v>
      </c>
      <c r="B364" s="67" t="s">
        <v>207</v>
      </c>
      <c r="C364" s="62">
        <v>2.54</v>
      </c>
      <c r="D364" s="58">
        <v>5.0</v>
      </c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>
        <v>0.0</v>
      </c>
      <c r="Q364" s="60" t="s">
        <v>380</v>
      </c>
      <c r="R364" s="58"/>
      <c r="S364" s="58"/>
    </row>
    <row r="365" ht="15.75" customHeight="1">
      <c r="A365" s="76" t="s">
        <v>379</v>
      </c>
      <c r="B365" s="58" t="s">
        <v>204</v>
      </c>
      <c r="C365" s="62">
        <v>246.0</v>
      </c>
      <c r="D365" s="58">
        <v>5.0</v>
      </c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>
        <v>0.0</v>
      </c>
      <c r="Q365" s="60" t="s">
        <v>380</v>
      </c>
      <c r="R365" s="58"/>
      <c r="S365" s="58"/>
    </row>
    <row r="366" ht="15.75" customHeight="1">
      <c r="A366" s="76" t="s">
        <v>381</v>
      </c>
      <c r="B366" s="57" t="s">
        <v>1</v>
      </c>
      <c r="C366" s="62">
        <v>205.0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>
        <f>C369*C370/ABS(C366-$Y$3)</f>
        <v>10.80752688</v>
      </c>
      <c r="O366" s="58"/>
      <c r="P366" s="58">
        <v>0.0</v>
      </c>
      <c r="Q366" s="60" t="s">
        <v>380</v>
      </c>
      <c r="R366" s="58"/>
      <c r="S366" s="58"/>
    </row>
    <row r="367" ht="15.75" customHeight="1">
      <c r="A367" s="76" t="s">
        <v>381</v>
      </c>
      <c r="B367" s="67" t="s">
        <v>207</v>
      </c>
      <c r="C367" s="62">
        <v>1.34</v>
      </c>
      <c r="D367" s="58">
        <v>1.0</v>
      </c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>
        <v>0.0</v>
      </c>
      <c r="Q367" s="60" t="s">
        <v>380</v>
      </c>
      <c r="R367" s="58"/>
      <c r="S367" s="58"/>
    </row>
    <row r="368" ht="15.75" customHeight="1">
      <c r="A368" s="76" t="s">
        <v>381</v>
      </c>
      <c r="B368" s="58" t="s">
        <v>204</v>
      </c>
      <c r="C368" s="62">
        <v>28.0</v>
      </c>
      <c r="D368" s="58">
        <v>1.0</v>
      </c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>
        <v>0.0</v>
      </c>
      <c r="Q368" s="60" t="s">
        <v>380</v>
      </c>
      <c r="R368" s="58"/>
      <c r="S368" s="58"/>
    </row>
    <row r="369" ht="15.75" customHeight="1">
      <c r="A369" s="76" t="s">
        <v>381</v>
      </c>
      <c r="B369" s="67" t="s">
        <v>207</v>
      </c>
      <c r="C369" s="62">
        <v>4.37</v>
      </c>
      <c r="D369" s="58">
        <v>5.0</v>
      </c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>
        <v>0.0</v>
      </c>
      <c r="Q369" s="60" t="s">
        <v>380</v>
      </c>
      <c r="R369" s="58"/>
      <c r="S369" s="58"/>
    </row>
    <row r="370" ht="15.75" customHeight="1">
      <c r="A370" s="76" t="s">
        <v>381</v>
      </c>
      <c r="B370" s="58" t="s">
        <v>204</v>
      </c>
      <c r="C370" s="62">
        <v>230.0</v>
      </c>
      <c r="D370" s="58">
        <v>5.0</v>
      </c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>
        <v>0.0</v>
      </c>
      <c r="Q370" s="60" t="s">
        <v>380</v>
      </c>
      <c r="R370" s="58"/>
      <c r="S370" s="58"/>
    </row>
    <row r="371" ht="15.75" customHeight="1">
      <c r="A371" s="76" t="s">
        <v>382</v>
      </c>
      <c r="B371" s="57" t="s">
        <v>1</v>
      </c>
      <c r="C371" s="62">
        <v>128.0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>
        <f>C374*C375/ABS(C371-$Y$3)</f>
        <v>5.216647059</v>
      </c>
      <c r="O371" s="58"/>
      <c r="P371" s="58">
        <v>0.0</v>
      </c>
      <c r="Q371" s="60" t="s">
        <v>380</v>
      </c>
      <c r="R371" s="58"/>
      <c r="S371" s="58"/>
    </row>
    <row r="372" ht="15.75" customHeight="1">
      <c r="A372" s="76" t="s">
        <v>382</v>
      </c>
      <c r="B372" s="67" t="s">
        <v>207</v>
      </c>
      <c r="C372" s="62">
        <v>0.8</v>
      </c>
      <c r="D372" s="58">
        <v>1.0</v>
      </c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>
        <v>0.0</v>
      </c>
      <c r="Q372" s="60" t="s">
        <v>380</v>
      </c>
      <c r="R372" s="58"/>
      <c r="S372" s="58"/>
    </row>
    <row r="373" ht="15.75" customHeight="1">
      <c r="A373" s="76" t="s">
        <v>382</v>
      </c>
      <c r="B373" s="58" t="s">
        <v>204</v>
      </c>
      <c r="C373" s="62">
        <v>49.0</v>
      </c>
      <c r="D373" s="58">
        <v>1.0</v>
      </c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>
        <v>0.0</v>
      </c>
      <c r="Q373" s="60" t="s">
        <v>380</v>
      </c>
      <c r="R373" s="58"/>
      <c r="S373" s="58"/>
    </row>
    <row r="374" ht="15.75" customHeight="1">
      <c r="A374" s="76" t="s">
        <v>382</v>
      </c>
      <c r="B374" s="67" t="s">
        <v>207</v>
      </c>
      <c r="C374" s="62">
        <v>3.09</v>
      </c>
      <c r="D374" s="58">
        <v>5.0</v>
      </c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>
        <v>0.0</v>
      </c>
      <c r="Q374" s="60" t="s">
        <v>380</v>
      </c>
      <c r="R374" s="58"/>
      <c r="S374" s="58"/>
    </row>
    <row r="375" ht="15.75" customHeight="1">
      <c r="A375" s="76" t="s">
        <v>382</v>
      </c>
      <c r="B375" s="58" t="s">
        <v>204</v>
      </c>
      <c r="C375" s="62">
        <v>287.0</v>
      </c>
      <c r="D375" s="58">
        <v>5.0</v>
      </c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>
        <v>0.0</v>
      </c>
      <c r="Q375" s="60" t="s">
        <v>380</v>
      </c>
      <c r="R375" s="58"/>
      <c r="S375" s="58"/>
    </row>
    <row r="376" ht="15.75" customHeight="1">
      <c r="A376" s="139" t="s">
        <v>383</v>
      </c>
      <c r="B376" s="91" t="s">
        <v>1</v>
      </c>
      <c r="C376" s="93">
        <v>285.0</v>
      </c>
      <c r="D376" s="93"/>
      <c r="E376" s="93"/>
      <c r="F376" s="93"/>
      <c r="G376" s="58"/>
      <c r="H376" s="58"/>
      <c r="I376" s="58"/>
      <c r="J376" s="58"/>
      <c r="K376" s="58"/>
      <c r="L376" s="58"/>
      <c r="M376" s="58"/>
      <c r="N376" s="58">
        <f>C377*C378/ABS(C376-$Y$3)</f>
        <v>62.71538462</v>
      </c>
      <c r="O376" s="93"/>
      <c r="P376" s="58">
        <v>0.0</v>
      </c>
      <c r="Q376" s="93" t="s">
        <v>384</v>
      </c>
      <c r="R376" s="58"/>
      <c r="S376" s="58" t="s">
        <v>200</v>
      </c>
    </row>
    <row r="377" ht="15.75" customHeight="1">
      <c r="A377" s="139" t="s">
        <v>383</v>
      </c>
      <c r="B377" s="91" t="s">
        <v>207</v>
      </c>
      <c r="C377" s="93">
        <v>2.63</v>
      </c>
      <c r="D377" s="93">
        <v>5.0</v>
      </c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58">
        <v>0.0</v>
      </c>
      <c r="Q377" s="93" t="s">
        <v>384</v>
      </c>
      <c r="R377" s="58"/>
      <c r="S377" s="58" t="s">
        <v>200</v>
      </c>
    </row>
    <row r="378" ht="15.75" customHeight="1">
      <c r="A378" s="139" t="s">
        <v>383</v>
      </c>
      <c r="B378" s="93" t="s">
        <v>204</v>
      </c>
      <c r="C378" s="93">
        <v>310.0</v>
      </c>
      <c r="D378" s="93">
        <v>5.0</v>
      </c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58">
        <v>0.0</v>
      </c>
      <c r="Q378" s="93" t="s">
        <v>384</v>
      </c>
      <c r="R378" s="58"/>
      <c r="S378" s="58" t="s">
        <v>200</v>
      </c>
    </row>
    <row r="379" ht="15.75" customHeight="1">
      <c r="A379" s="139" t="s">
        <v>385</v>
      </c>
      <c r="B379" s="91" t="s">
        <v>1</v>
      </c>
      <c r="C379" s="93">
        <v>275.0</v>
      </c>
      <c r="D379" s="93"/>
      <c r="E379" s="38"/>
      <c r="F379" s="38"/>
      <c r="G379" s="58"/>
      <c r="H379" s="58"/>
      <c r="I379" s="58"/>
      <c r="J379" s="58"/>
      <c r="K379" s="58"/>
      <c r="L379" s="58"/>
      <c r="M379" s="58"/>
      <c r="N379" s="58">
        <f>C380*C381/ABS(C379-$Y$3)</f>
        <v>20.43478261</v>
      </c>
      <c r="O379" s="38"/>
      <c r="P379" s="58">
        <v>0.0</v>
      </c>
      <c r="Q379" s="93" t="s">
        <v>384</v>
      </c>
      <c r="R379" s="58"/>
      <c r="S379" s="58" t="s">
        <v>200</v>
      </c>
    </row>
    <row r="380" ht="15.75" customHeight="1">
      <c r="A380" s="139" t="s">
        <v>385</v>
      </c>
      <c r="B380" s="91" t="s">
        <v>207</v>
      </c>
      <c r="C380" s="93">
        <v>1.88</v>
      </c>
      <c r="D380" s="93">
        <v>5.0</v>
      </c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58">
        <v>0.0</v>
      </c>
      <c r="Q380" s="93" t="s">
        <v>384</v>
      </c>
      <c r="R380" s="58"/>
      <c r="S380" s="58" t="s">
        <v>200</v>
      </c>
    </row>
    <row r="381" ht="15.75" customHeight="1">
      <c r="A381" s="139" t="s">
        <v>385</v>
      </c>
      <c r="B381" s="93" t="s">
        <v>204</v>
      </c>
      <c r="C381" s="93">
        <v>250.0</v>
      </c>
      <c r="D381" s="93">
        <v>5.0</v>
      </c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58">
        <v>0.0</v>
      </c>
      <c r="Q381" s="93" t="s">
        <v>384</v>
      </c>
      <c r="R381" s="58"/>
      <c r="S381" s="58" t="s">
        <v>200</v>
      </c>
    </row>
    <row r="382" ht="15.75" customHeight="1">
      <c r="A382" s="139" t="s">
        <v>386</v>
      </c>
      <c r="B382" s="91" t="s">
        <v>1</v>
      </c>
      <c r="C382" s="93">
        <v>250.0</v>
      </c>
      <c r="D382" s="93"/>
      <c r="E382" s="93"/>
      <c r="F382" s="93"/>
      <c r="G382" s="58"/>
      <c r="H382" s="58"/>
      <c r="I382" s="58"/>
      <c r="J382" s="58"/>
      <c r="K382" s="58"/>
      <c r="L382" s="58"/>
      <c r="M382" s="58"/>
      <c r="N382" s="58">
        <f>C383*C384/ABS(C382-$Y$3)</f>
        <v>12.46666667</v>
      </c>
      <c r="O382" s="93"/>
      <c r="P382" s="58">
        <v>0.0</v>
      </c>
      <c r="Q382" s="93" t="s">
        <v>384</v>
      </c>
      <c r="R382" s="58"/>
      <c r="S382" s="58" t="s">
        <v>200</v>
      </c>
    </row>
    <row r="383" ht="15.75" customHeight="1">
      <c r="A383" s="139" t="s">
        <v>386</v>
      </c>
      <c r="B383" s="91" t="s">
        <v>207</v>
      </c>
      <c r="C383" s="93">
        <v>1.76</v>
      </c>
      <c r="D383" s="93">
        <v>5.0</v>
      </c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58">
        <v>0.0</v>
      </c>
      <c r="Q383" s="93" t="s">
        <v>384</v>
      </c>
      <c r="R383" s="58"/>
      <c r="S383" s="58" t="s">
        <v>200</v>
      </c>
    </row>
    <row r="384" ht="15.75" customHeight="1">
      <c r="A384" s="139" t="s">
        <v>386</v>
      </c>
      <c r="B384" s="93" t="s">
        <v>204</v>
      </c>
      <c r="C384" s="93">
        <v>340.0</v>
      </c>
      <c r="D384" s="93">
        <v>5.0</v>
      </c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58">
        <v>0.0</v>
      </c>
      <c r="Q384" s="93" t="s">
        <v>384</v>
      </c>
      <c r="R384" s="58"/>
      <c r="S384" s="58" t="s">
        <v>200</v>
      </c>
    </row>
    <row r="385" ht="15.75" customHeight="1">
      <c r="A385" s="140" t="s">
        <v>372</v>
      </c>
      <c r="B385" s="93" t="s">
        <v>1</v>
      </c>
      <c r="C385" s="62">
        <v>263.0</v>
      </c>
      <c r="D385" s="58"/>
      <c r="E385" s="58"/>
      <c r="F385" s="58">
        <v>36.23</v>
      </c>
      <c r="G385" s="58"/>
      <c r="H385" s="58"/>
      <c r="I385" s="58"/>
      <c r="J385" s="58" t="s">
        <v>197</v>
      </c>
      <c r="K385" s="58"/>
      <c r="L385" s="58"/>
      <c r="M385" s="58" t="s">
        <v>387</v>
      </c>
      <c r="N385" s="58"/>
      <c r="O385" s="58" t="s">
        <v>387</v>
      </c>
      <c r="P385" s="58">
        <v>1.0</v>
      </c>
      <c r="Q385" s="60" t="s">
        <v>388</v>
      </c>
      <c r="R385" s="58"/>
      <c r="S385" s="58"/>
    </row>
    <row r="386" ht="15.75" customHeight="1">
      <c r="A386" s="140" t="s">
        <v>372</v>
      </c>
      <c r="B386" s="93" t="s">
        <v>207</v>
      </c>
      <c r="C386" s="62">
        <v>1.04</v>
      </c>
      <c r="D386" s="58">
        <v>1.0</v>
      </c>
      <c r="E386" s="58"/>
      <c r="F386" s="58">
        <v>36.23</v>
      </c>
      <c r="G386" s="58"/>
      <c r="H386" s="58"/>
      <c r="I386" s="58"/>
      <c r="J386" s="58" t="s">
        <v>197</v>
      </c>
      <c r="K386" s="58"/>
      <c r="L386" s="58"/>
      <c r="M386" s="58" t="s">
        <v>387</v>
      </c>
      <c r="N386" s="58"/>
      <c r="O386" s="58" t="s">
        <v>387</v>
      </c>
      <c r="P386" s="58">
        <v>1.0</v>
      </c>
      <c r="Q386" s="60" t="s">
        <v>388</v>
      </c>
      <c r="R386" s="58"/>
      <c r="S386" s="58"/>
    </row>
    <row r="387" ht="15.75" customHeight="1">
      <c r="A387" s="140" t="s">
        <v>372</v>
      </c>
      <c r="B387" s="93" t="s">
        <v>204</v>
      </c>
      <c r="C387" s="62">
        <v>105.4</v>
      </c>
      <c r="D387" s="58">
        <v>1.0</v>
      </c>
      <c r="E387" s="58"/>
      <c r="F387" s="58">
        <v>36.23</v>
      </c>
      <c r="G387" s="58"/>
      <c r="H387" s="58"/>
      <c r="I387" s="58"/>
      <c r="J387" s="58" t="s">
        <v>197</v>
      </c>
      <c r="K387" s="58"/>
      <c r="L387" s="58"/>
      <c r="M387" s="58" t="s">
        <v>387</v>
      </c>
      <c r="N387" s="58"/>
      <c r="O387" s="58" t="s">
        <v>387</v>
      </c>
      <c r="P387" s="58">
        <v>1.0</v>
      </c>
      <c r="Q387" s="60" t="s">
        <v>388</v>
      </c>
      <c r="R387" s="58"/>
      <c r="S387" s="58"/>
    </row>
    <row r="388" ht="15.75" customHeight="1">
      <c r="A388" s="140" t="s">
        <v>372</v>
      </c>
      <c r="B388" s="93" t="s">
        <v>207</v>
      </c>
      <c r="C388" s="62">
        <v>1.37</v>
      </c>
      <c r="D388" s="58">
        <v>4.0</v>
      </c>
      <c r="E388" s="58"/>
      <c r="F388" s="58">
        <v>36.23</v>
      </c>
      <c r="G388" s="58"/>
      <c r="H388" s="58"/>
      <c r="I388" s="58"/>
      <c r="J388" s="58" t="s">
        <v>197</v>
      </c>
      <c r="K388" s="58"/>
      <c r="L388" s="58"/>
      <c r="M388" s="58" t="s">
        <v>387</v>
      </c>
      <c r="N388" s="58"/>
      <c r="O388" s="58" t="s">
        <v>387</v>
      </c>
      <c r="P388" s="58">
        <v>1.0</v>
      </c>
      <c r="Q388" s="60" t="s">
        <v>388</v>
      </c>
      <c r="R388" s="58"/>
      <c r="S388" s="58"/>
    </row>
    <row r="389" ht="15.75" customHeight="1">
      <c r="A389" s="140" t="s">
        <v>372</v>
      </c>
      <c r="B389" s="93" t="s">
        <v>204</v>
      </c>
      <c r="C389" s="62">
        <v>130.1</v>
      </c>
      <c r="D389" s="58">
        <v>4.0</v>
      </c>
      <c r="E389" s="58"/>
      <c r="F389" s="58">
        <v>36.23</v>
      </c>
      <c r="G389" s="58"/>
      <c r="H389" s="58"/>
      <c r="I389" s="58"/>
      <c r="J389" s="58" t="s">
        <v>197</v>
      </c>
      <c r="K389" s="58"/>
      <c r="L389" s="58"/>
      <c r="M389" s="58" t="s">
        <v>387</v>
      </c>
      <c r="N389" s="58"/>
      <c r="O389" s="58" t="s">
        <v>387</v>
      </c>
      <c r="P389" s="58">
        <v>1.0</v>
      </c>
      <c r="Q389" s="60" t="s">
        <v>388</v>
      </c>
      <c r="R389" s="58"/>
      <c r="S389" s="58"/>
    </row>
    <row r="390" ht="15.75" customHeight="1">
      <c r="A390" s="141" t="s">
        <v>389</v>
      </c>
      <c r="B390" s="91" t="s">
        <v>1</v>
      </c>
      <c r="C390" s="62">
        <v>220.0</v>
      </c>
      <c r="D390" s="58"/>
      <c r="E390" s="58"/>
      <c r="F390" s="58">
        <v>41.46</v>
      </c>
      <c r="G390" s="58"/>
      <c r="H390" s="58"/>
      <c r="I390" s="58"/>
      <c r="J390" s="58" t="s">
        <v>197</v>
      </c>
      <c r="K390" s="58"/>
      <c r="L390" s="58"/>
      <c r="M390" s="58" t="s">
        <v>387</v>
      </c>
      <c r="N390" s="58"/>
      <c r="O390" s="58" t="s">
        <v>387</v>
      </c>
      <c r="P390" s="58">
        <v>1.0</v>
      </c>
      <c r="Q390" s="60" t="s">
        <v>388</v>
      </c>
      <c r="R390" s="58"/>
      <c r="S390" s="58"/>
    </row>
    <row r="391" ht="15.75" customHeight="1">
      <c r="A391" s="141" t="s">
        <v>389</v>
      </c>
      <c r="B391" s="91" t="s">
        <v>207</v>
      </c>
      <c r="C391" s="62">
        <v>0.43</v>
      </c>
      <c r="D391" s="58">
        <v>1.0</v>
      </c>
      <c r="E391" s="58"/>
      <c r="F391" s="58">
        <v>41.46</v>
      </c>
      <c r="G391" s="58"/>
      <c r="H391" s="58"/>
      <c r="I391" s="58"/>
      <c r="J391" s="58" t="s">
        <v>197</v>
      </c>
      <c r="K391" s="58"/>
      <c r="L391" s="58"/>
      <c r="M391" s="58" t="s">
        <v>387</v>
      </c>
      <c r="N391" s="58"/>
      <c r="O391" s="58" t="s">
        <v>387</v>
      </c>
      <c r="P391" s="58">
        <v>1.0</v>
      </c>
      <c r="Q391" s="60" t="s">
        <v>388</v>
      </c>
      <c r="R391" s="58"/>
      <c r="S391" s="58"/>
    </row>
    <row r="392" ht="15.75" customHeight="1">
      <c r="A392" s="141" t="s">
        <v>389</v>
      </c>
      <c r="B392" s="93" t="s">
        <v>204</v>
      </c>
      <c r="C392" s="62">
        <v>43.3</v>
      </c>
      <c r="D392" s="58">
        <v>1.0</v>
      </c>
      <c r="E392" s="58"/>
      <c r="F392" s="58">
        <v>41.46</v>
      </c>
      <c r="G392" s="58"/>
      <c r="H392" s="58"/>
      <c r="I392" s="58"/>
      <c r="J392" s="58" t="s">
        <v>197</v>
      </c>
      <c r="K392" s="58"/>
      <c r="L392" s="58"/>
      <c r="M392" s="58" t="s">
        <v>387</v>
      </c>
      <c r="N392" s="58"/>
      <c r="O392" s="58" t="s">
        <v>387</v>
      </c>
      <c r="P392" s="58">
        <v>1.0</v>
      </c>
      <c r="Q392" s="60" t="s">
        <v>388</v>
      </c>
      <c r="R392" s="58"/>
      <c r="S392" s="58"/>
    </row>
    <row r="393" ht="15.75" customHeight="1">
      <c r="A393" s="141" t="s">
        <v>389</v>
      </c>
      <c r="B393" s="91" t="s">
        <v>207</v>
      </c>
      <c r="C393" s="62">
        <v>1.63</v>
      </c>
      <c r="D393" s="58">
        <v>4.0</v>
      </c>
      <c r="E393" s="58"/>
      <c r="F393" s="58">
        <v>41.46</v>
      </c>
      <c r="G393" s="58"/>
      <c r="H393" s="58"/>
      <c r="I393" s="58"/>
      <c r="J393" s="58" t="s">
        <v>197</v>
      </c>
      <c r="K393" s="58"/>
      <c r="L393" s="58"/>
      <c r="M393" s="58" t="s">
        <v>387</v>
      </c>
      <c r="N393" s="58"/>
      <c r="O393" s="58" t="s">
        <v>387</v>
      </c>
      <c r="P393" s="58">
        <v>1.0</v>
      </c>
      <c r="Q393" s="60" t="s">
        <v>388</v>
      </c>
      <c r="R393" s="58"/>
      <c r="S393" s="58"/>
    </row>
    <row r="394" ht="15.75" customHeight="1">
      <c r="A394" s="141" t="s">
        <v>389</v>
      </c>
      <c r="B394" s="93" t="s">
        <v>204</v>
      </c>
      <c r="C394" s="62">
        <v>155.6</v>
      </c>
      <c r="D394" s="58">
        <v>4.0</v>
      </c>
      <c r="E394" s="58"/>
      <c r="F394" s="58">
        <v>41.46</v>
      </c>
      <c r="G394" s="58"/>
      <c r="H394" s="58"/>
      <c r="I394" s="58"/>
      <c r="J394" s="58" t="s">
        <v>197</v>
      </c>
      <c r="K394" s="58"/>
      <c r="L394" s="58"/>
      <c r="M394" s="58" t="s">
        <v>387</v>
      </c>
      <c r="N394" s="58"/>
      <c r="O394" s="58" t="s">
        <v>387</v>
      </c>
      <c r="P394" s="58">
        <v>1.0</v>
      </c>
      <c r="Q394" s="60" t="s">
        <v>388</v>
      </c>
      <c r="R394" s="58"/>
      <c r="S394" s="58"/>
    </row>
    <row r="395" ht="15.75" customHeight="1">
      <c r="A395" s="141" t="s">
        <v>390</v>
      </c>
      <c r="B395" s="91" t="s">
        <v>1</v>
      </c>
      <c r="C395" s="62">
        <v>200.0</v>
      </c>
      <c r="D395" s="58"/>
      <c r="E395" s="58"/>
      <c r="F395" s="58">
        <v>29.15</v>
      </c>
      <c r="G395" s="58"/>
      <c r="H395" s="58"/>
      <c r="I395" s="58"/>
      <c r="J395" s="58" t="s">
        <v>197</v>
      </c>
      <c r="K395" s="58"/>
      <c r="L395" s="58"/>
      <c r="M395" s="58" t="s">
        <v>387</v>
      </c>
      <c r="N395" s="58"/>
      <c r="O395" s="58" t="s">
        <v>387</v>
      </c>
      <c r="P395" s="58">
        <v>1.0</v>
      </c>
      <c r="Q395" s="60" t="s">
        <v>388</v>
      </c>
      <c r="R395" s="58"/>
      <c r="S395" s="58"/>
    </row>
    <row r="396" ht="15.75" customHeight="1">
      <c r="A396" s="141" t="s">
        <v>390</v>
      </c>
      <c r="B396" s="91" t="s">
        <v>207</v>
      </c>
      <c r="C396" s="62">
        <v>0.93</v>
      </c>
      <c r="D396" s="58">
        <v>1.0</v>
      </c>
      <c r="E396" s="58"/>
      <c r="F396" s="58">
        <v>29.15</v>
      </c>
      <c r="G396" s="58"/>
      <c r="H396" s="58"/>
      <c r="I396" s="58"/>
      <c r="J396" s="58" t="s">
        <v>197</v>
      </c>
      <c r="K396" s="58"/>
      <c r="L396" s="58"/>
      <c r="M396" s="58" t="s">
        <v>387</v>
      </c>
      <c r="N396" s="58"/>
      <c r="O396" s="58" t="s">
        <v>387</v>
      </c>
      <c r="P396" s="58">
        <v>1.0</v>
      </c>
      <c r="Q396" s="60" t="s">
        <v>388</v>
      </c>
      <c r="R396" s="58"/>
      <c r="S396" s="58"/>
    </row>
    <row r="397" ht="15.75" customHeight="1">
      <c r="A397" s="141" t="s">
        <v>390</v>
      </c>
      <c r="B397" s="93" t="s">
        <v>204</v>
      </c>
      <c r="C397" s="62">
        <v>93.5</v>
      </c>
      <c r="D397" s="58">
        <v>1.0</v>
      </c>
      <c r="E397" s="58"/>
      <c r="F397" s="58">
        <v>29.15</v>
      </c>
      <c r="G397" s="58"/>
      <c r="H397" s="58"/>
      <c r="I397" s="58"/>
      <c r="J397" s="58" t="s">
        <v>197</v>
      </c>
      <c r="K397" s="58"/>
      <c r="L397" s="58"/>
      <c r="M397" s="58" t="s">
        <v>387</v>
      </c>
      <c r="N397" s="58"/>
      <c r="O397" s="58" t="s">
        <v>387</v>
      </c>
      <c r="P397" s="58">
        <v>1.0</v>
      </c>
      <c r="Q397" s="60" t="s">
        <v>388</v>
      </c>
      <c r="R397" s="58"/>
      <c r="S397" s="58"/>
    </row>
    <row r="398" ht="15.75" customHeight="1">
      <c r="A398" s="141" t="s">
        <v>390</v>
      </c>
      <c r="B398" s="91" t="s">
        <v>207</v>
      </c>
      <c r="C398" s="62">
        <v>1.23</v>
      </c>
      <c r="D398" s="58">
        <v>4.0</v>
      </c>
      <c r="E398" s="58"/>
      <c r="F398" s="58">
        <v>29.15</v>
      </c>
      <c r="G398" s="58"/>
      <c r="H398" s="58"/>
      <c r="I398" s="58"/>
      <c r="J398" s="58" t="s">
        <v>197</v>
      </c>
      <c r="K398" s="58"/>
      <c r="L398" s="58"/>
      <c r="M398" s="58" t="s">
        <v>387</v>
      </c>
      <c r="N398" s="58"/>
      <c r="O398" s="58" t="s">
        <v>387</v>
      </c>
      <c r="P398" s="58">
        <v>1.0</v>
      </c>
      <c r="Q398" s="60" t="s">
        <v>388</v>
      </c>
      <c r="R398" s="58"/>
      <c r="S398" s="58"/>
    </row>
    <row r="399" ht="15.75" customHeight="1">
      <c r="A399" s="141" t="s">
        <v>390</v>
      </c>
      <c r="B399" s="93" t="s">
        <v>204</v>
      </c>
      <c r="C399" s="62">
        <v>135.3</v>
      </c>
      <c r="D399" s="58">
        <v>4.0</v>
      </c>
      <c r="E399" s="58"/>
      <c r="F399" s="58">
        <v>29.15</v>
      </c>
      <c r="G399" s="58"/>
      <c r="H399" s="58"/>
      <c r="I399" s="58"/>
      <c r="J399" s="58" t="s">
        <v>197</v>
      </c>
      <c r="K399" s="58"/>
      <c r="L399" s="58"/>
      <c r="M399" s="58" t="s">
        <v>387</v>
      </c>
      <c r="N399" s="58"/>
      <c r="O399" s="58" t="s">
        <v>387</v>
      </c>
      <c r="P399" s="58">
        <v>1.0</v>
      </c>
      <c r="Q399" s="60" t="s">
        <v>388</v>
      </c>
      <c r="R399" s="58"/>
      <c r="S399" s="58"/>
    </row>
    <row r="400" ht="15.75" customHeight="1">
      <c r="A400" s="141" t="s">
        <v>391</v>
      </c>
      <c r="B400" s="91" t="s">
        <v>1</v>
      </c>
      <c r="C400" s="62">
        <v>136.0</v>
      </c>
      <c r="D400" s="58"/>
      <c r="E400" s="58"/>
      <c r="F400" s="58">
        <v>54.61</v>
      </c>
      <c r="G400" s="58"/>
      <c r="H400" s="58"/>
      <c r="I400" s="58"/>
      <c r="J400" s="58" t="s">
        <v>197</v>
      </c>
      <c r="K400" s="58"/>
      <c r="L400" s="58"/>
      <c r="M400" s="58" t="s">
        <v>387</v>
      </c>
      <c r="N400" s="58"/>
      <c r="O400" s="58" t="s">
        <v>387</v>
      </c>
      <c r="P400" s="58">
        <v>1.0</v>
      </c>
      <c r="Q400" s="60" t="s">
        <v>388</v>
      </c>
      <c r="R400" s="58"/>
      <c r="S400" s="58"/>
    </row>
    <row r="401" ht="15.75" customHeight="1">
      <c r="A401" s="141" t="s">
        <v>391</v>
      </c>
      <c r="B401" s="91" t="s">
        <v>207</v>
      </c>
      <c r="C401" s="62">
        <v>0.46</v>
      </c>
      <c r="D401" s="58">
        <v>1.0</v>
      </c>
      <c r="E401" s="58"/>
      <c r="F401" s="58">
        <v>54.61</v>
      </c>
      <c r="G401" s="58"/>
      <c r="H401" s="58"/>
      <c r="I401" s="58"/>
      <c r="J401" s="58" t="s">
        <v>197</v>
      </c>
      <c r="K401" s="58"/>
      <c r="L401" s="58"/>
      <c r="M401" s="58" t="s">
        <v>387</v>
      </c>
      <c r="N401" s="58"/>
      <c r="O401" s="58" t="s">
        <v>387</v>
      </c>
      <c r="P401" s="58">
        <v>1.0</v>
      </c>
      <c r="Q401" s="60" t="s">
        <v>388</v>
      </c>
      <c r="R401" s="58"/>
      <c r="S401" s="58"/>
    </row>
    <row r="402" ht="15.75" customHeight="1">
      <c r="A402" s="141" t="s">
        <v>391</v>
      </c>
      <c r="B402" s="93" t="s">
        <v>204</v>
      </c>
      <c r="C402" s="62">
        <v>47.8</v>
      </c>
      <c r="D402" s="58">
        <v>1.0</v>
      </c>
      <c r="E402" s="58"/>
      <c r="F402" s="58">
        <v>54.61</v>
      </c>
      <c r="G402" s="58"/>
      <c r="H402" s="58"/>
      <c r="I402" s="58"/>
      <c r="J402" s="58" t="s">
        <v>197</v>
      </c>
      <c r="K402" s="58"/>
      <c r="L402" s="58"/>
      <c r="M402" s="58" t="s">
        <v>387</v>
      </c>
      <c r="N402" s="58"/>
      <c r="O402" s="58" t="s">
        <v>387</v>
      </c>
      <c r="P402" s="58">
        <v>1.0</v>
      </c>
      <c r="Q402" s="60" t="s">
        <v>388</v>
      </c>
      <c r="R402" s="58"/>
      <c r="S402" s="58"/>
    </row>
    <row r="403" ht="15.75" customHeight="1">
      <c r="A403" s="141" t="s">
        <v>391</v>
      </c>
      <c r="B403" s="91" t="s">
        <v>207</v>
      </c>
      <c r="C403" s="62">
        <v>1.68</v>
      </c>
      <c r="D403" s="58">
        <v>4.0</v>
      </c>
      <c r="E403" s="58"/>
      <c r="F403" s="58">
        <v>54.61</v>
      </c>
      <c r="G403" s="58"/>
      <c r="H403" s="58"/>
      <c r="I403" s="58"/>
      <c r="J403" s="58" t="s">
        <v>197</v>
      </c>
      <c r="K403" s="58"/>
      <c r="L403" s="58"/>
      <c r="M403" s="58" t="s">
        <v>387</v>
      </c>
      <c r="N403" s="58"/>
      <c r="O403" s="58" t="s">
        <v>387</v>
      </c>
      <c r="P403" s="58">
        <v>1.0</v>
      </c>
      <c r="Q403" s="60" t="s">
        <v>388</v>
      </c>
      <c r="R403" s="58"/>
      <c r="S403" s="58"/>
    </row>
    <row r="404" ht="15.75" customHeight="1">
      <c r="A404" s="141" t="s">
        <v>391</v>
      </c>
      <c r="B404" s="93" t="s">
        <v>204</v>
      </c>
      <c r="C404" s="62">
        <v>218.4</v>
      </c>
      <c r="D404" s="58">
        <v>4.0</v>
      </c>
      <c r="E404" s="58"/>
      <c r="F404" s="58">
        <v>54.61</v>
      </c>
      <c r="G404" s="58"/>
      <c r="H404" s="58"/>
      <c r="I404" s="58"/>
      <c r="J404" s="58" t="s">
        <v>197</v>
      </c>
      <c r="K404" s="58"/>
      <c r="L404" s="58"/>
      <c r="M404" s="58" t="s">
        <v>387</v>
      </c>
      <c r="N404" s="58"/>
      <c r="O404" s="58" t="s">
        <v>387</v>
      </c>
      <c r="P404" s="58">
        <v>1.0</v>
      </c>
      <c r="Q404" s="60" t="s">
        <v>388</v>
      </c>
      <c r="R404" s="58"/>
      <c r="S404" s="58"/>
    </row>
    <row r="405" ht="15.75" customHeight="1">
      <c r="A405" s="141" t="s">
        <v>392</v>
      </c>
      <c r="B405" s="91" t="s">
        <v>1</v>
      </c>
      <c r="C405" s="62">
        <v>90.0</v>
      </c>
      <c r="D405" s="58"/>
      <c r="E405" s="58"/>
      <c r="F405" s="58">
        <v>49.95</v>
      </c>
      <c r="G405" s="58"/>
      <c r="H405" s="58"/>
      <c r="I405" s="58"/>
      <c r="J405" s="58" t="s">
        <v>197</v>
      </c>
      <c r="K405" s="58"/>
      <c r="L405" s="58"/>
      <c r="M405" s="58" t="s">
        <v>387</v>
      </c>
      <c r="N405" s="58"/>
      <c r="O405" s="58" t="s">
        <v>387</v>
      </c>
      <c r="P405" s="58">
        <v>1.0</v>
      </c>
      <c r="Q405" s="60" t="s">
        <v>388</v>
      </c>
      <c r="R405" s="58"/>
      <c r="S405" s="58"/>
    </row>
    <row r="406" ht="15.75" customHeight="1">
      <c r="A406" s="141" t="s">
        <v>392</v>
      </c>
      <c r="B406" s="91" t="s">
        <v>207</v>
      </c>
      <c r="C406" s="62">
        <v>0.39</v>
      </c>
      <c r="D406" s="58">
        <v>1.0</v>
      </c>
      <c r="E406" s="58"/>
      <c r="F406" s="58">
        <v>49.95</v>
      </c>
      <c r="G406" s="58"/>
      <c r="H406" s="58"/>
      <c r="I406" s="58"/>
      <c r="J406" s="58" t="s">
        <v>197</v>
      </c>
      <c r="K406" s="58"/>
      <c r="L406" s="58"/>
      <c r="M406" s="58" t="s">
        <v>387</v>
      </c>
      <c r="N406" s="58"/>
      <c r="O406" s="58" t="s">
        <v>387</v>
      </c>
      <c r="P406" s="58">
        <v>1.0</v>
      </c>
      <c r="Q406" s="60" t="s">
        <v>388</v>
      </c>
      <c r="R406" s="58"/>
      <c r="S406" s="58"/>
    </row>
    <row r="407" ht="15.75" customHeight="1">
      <c r="A407" s="141" t="s">
        <v>392</v>
      </c>
      <c r="B407" s="93" t="s">
        <v>204</v>
      </c>
      <c r="C407" s="62">
        <v>38.3</v>
      </c>
      <c r="D407" s="58">
        <v>1.0</v>
      </c>
      <c r="E407" s="58"/>
      <c r="F407" s="58">
        <v>49.95</v>
      </c>
      <c r="G407" s="58"/>
      <c r="H407" s="58"/>
      <c r="I407" s="58"/>
      <c r="J407" s="58" t="s">
        <v>197</v>
      </c>
      <c r="K407" s="58"/>
      <c r="L407" s="58"/>
      <c r="M407" s="58" t="s">
        <v>387</v>
      </c>
      <c r="N407" s="58"/>
      <c r="O407" s="58" t="s">
        <v>387</v>
      </c>
      <c r="P407" s="58">
        <v>1.0</v>
      </c>
      <c r="Q407" s="60" t="s">
        <v>388</v>
      </c>
      <c r="R407" s="58"/>
      <c r="S407" s="58"/>
    </row>
    <row r="408" ht="15.75" customHeight="1">
      <c r="A408" s="141" t="s">
        <v>392</v>
      </c>
      <c r="B408" s="91" t="s">
        <v>207</v>
      </c>
      <c r="C408" s="62">
        <v>1.99</v>
      </c>
      <c r="D408" s="58">
        <v>4.0</v>
      </c>
      <c r="E408" s="58"/>
      <c r="F408" s="58">
        <v>49.95</v>
      </c>
      <c r="G408" s="58"/>
      <c r="H408" s="58"/>
      <c r="I408" s="58"/>
      <c r="J408" s="58" t="s">
        <v>197</v>
      </c>
      <c r="K408" s="58"/>
      <c r="L408" s="58"/>
      <c r="M408" s="58" t="s">
        <v>387</v>
      </c>
      <c r="N408" s="58"/>
      <c r="O408" s="58" t="s">
        <v>387</v>
      </c>
      <c r="P408" s="58">
        <v>1.0</v>
      </c>
      <c r="Q408" s="60" t="s">
        <v>388</v>
      </c>
      <c r="R408" s="58"/>
      <c r="S408" s="58"/>
    </row>
    <row r="409" ht="15.75" customHeight="1">
      <c r="A409" s="141" t="s">
        <v>392</v>
      </c>
      <c r="B409" s="93" t="s">
        <v>204</v>
      </c>
      <c r="C409" s="62">
        <v>187.7</v>
      </c>
      <c r="D409" s="58">
        <v>4.0</v>
      </c>
      <c r="E409" s="58"/>
      <c r="F409" s="58">
        <v>49.95</v>
      </c>
      <c r="G409" s="58"/>
      <c r="H409" s="58"/>
      <c r="I409" s="58"/>
      <c r="J409" s="58" t="s">
        <v>197</v>
      </c>
      <c r="K409" s="58"/>
      <c r="L409" s="58"/>
      <c r="M409" s="58" t="s">
        <v>387</v>
      </c>
      <c r="N409" s="58"/>
      <c r="O409" s="58" t="s">
        <v>387</v>
      </c>
      <c r="P409" s="58">
        <v>1.0</v>
      </c>
      <c r="Q409" s="60" t="s">
        <v>388</v>
      </c>
      <c r="R409" s="58"/>
      <c r="S409" s="58"/>
    </row>
    <row r="410" ht="15.75" customHeight="1">
      <c r="A410" s="141" t="s">
        <v>393</v>
      </c>
      <c r="B410" s="91" t="s">
        <v>1</v>
      </c>
      <c r="C410" s="62">
        <v>64.0</v>
      </c>
      <c r="D410" s="58"/>
      <c r="E410" s="58"/>
      <c r="F410" s="58">
        <v>45.74</v>
      </c>
      <c r="G410" s="58"/>
      <c r="H410" s="58"/>
      <c r="I410" s="58"/>
      <c r="J410" s="58" t="s">
        <v>197</v>
      </c>
      <c r="K410" s="58"/>
      <c r="L410" s="58"/>
      <c r="M410" s="58" t="s">
        <v>387</v>
      </c>
      <c r="N410" s="58"/>
      <c r="O410" s="58" t="s">
        <v>387</v>
      </c>
      <c r="P410" s="58">
        <v>1.0</v>
      </c>
      <c r="Q410" s="60" t="s">
        <v>388</v>
      </c>
      <c r="R410" s="58"/>
      <c r="S410" s="58"/>
    </row>
    <row r="411" ht="15.75" customHeight="1">
      <c r="A411" s="141" t="s">
        <v>393</v>
      </c>
      <c r="B411" s="91" t="s">
        <v>207</v>
      </c>
      <c r="C411" s="62">
        <v>0.25</v>
      </c>
      <c r="D411" s="58">
        <v>1.0</v>
      </c>
      <c r="E411" s="58"/>
      <c r="F411" s="58">
        <v>45.74</v>
      </c>
      <c r="G411" s="58"/>
      <c r="H411" s="58"/>
      <c r="I411" s="58"/>
      <c r="J411" s="58" t="s">
        <v>197</v>
      </c>
      <c r="K411" s="58"/>
      <c r="L411" s="58"/>
      <c r="M411" s="58" t="s">
        <v>387</v>
      </c>
      <c r="N411" s="58"/>
      <c r="O411" s="58" t="s">
        <v>387</v>
      </c>
      <c r="P411" s="58">
        <v>1.0</v>
      </c>
      <c r="Q411" s="60" t="s">
        <v>388</v>
      </c>
      <c r="R411" s="58"/>
      <c r="S411" s="58"/>
    </row>
    <row r="412" ht="15.75" customHeight="1">
      <c r="A412" s="141" t="s">
        <v>393</v>
      </c>
      <c r="B412" s="93" t="s">
        <v>204</v>
      </c>
      <c r="C412" s="62">
        <v>23.3</v>
      </c>
      <c r="D412" s="58">
        <v>1.0</v>
      </c>
      <c r="E412" s="58"/>
      <c r="F412" s="58">
        <v>45.74</v>
      </c>
      <c r="G412" s="58"/>
      <c r="H412" s="58"/>
      <c r="I412" s="58"/>
      <c r="J412" s="58" t="s">
        <v>197</v>
      </c>
      <c r="K412" s="58"/>
      <c r="L412" s="58"/>
      <c r="M412" s="58" t="s">
        <v>387</v>
      </c>
      <c r="N412" s="58"/>
      <c r="O412" s="58" t="s">
        <v>387</v>
      </c>
      <c r="P412" s="58">
        <v>1.0</v>
      </c>
      <c r="Q412" s="60" t="s">
        <v>388</v>
      </c>
      <c r="R412" s="58"/>
      <c r="S412" s="58"/>
    </row>
    <row r="413" ht="15.75" customHeight="1">
      <c r="A413" s="141" t="s">
        <v>393</v>
      </c>
      <c r="B413" s="91" t="s">
        <v>207</v>
      </c>
      <c r="C413" s="62">
        <v>1.09</v>
      </c>
      <c r="D413" s="58">
        <v>4.0</v>
      </c>
      <c r="E413" s="58"/>
      <c r="F413" s="58">
        <v>45.74</v>
      </c>
      <c r="G413" s="58"/>
      <c r="H413" s="58"/>
      <c r="I413" s="58"/>
      <c r="J413" s="58" t="s">
        <v>197</v>
      </c>
      <c r="K413" s="58"/>
      <c r="L413" s="58"/>
      <c r="M413" s="58" t="s">
        <v>387</v>
      </c>
      <c r="N413" s="58"/>
      <c r="O413" s="58" t="s">
        <v>387</v>
      </c>
      <c r="P413" s="58">
        <v>1.0</v>
      </c>
      <c r="Q413" s="60" t="s">
        <v>388</v>
      </c>
      <c r="R413" s="58"/>
      <c r="S413" s="58"/>
    </row>
    <row r="414" ht="15.75" customHeight="1">
      <c r="A414" s="141" t="s">
        <v>393</v>
      </c>
      <c r="B414" s="93" t="s">
        <v>204</v>
      </c>
      <c r="C414" s="62">
        <v>119.9</v>
      </c>
      <c r="D414" s="58">
        <v>4.0</v>
      </c>
      <c r="E414" s="58"/>
      <c r="F414" s="58">
        <v>45.74</v>
      </c>
      <c r="G414" s="58"/>
      <c r="H414" s="58"/>
      <c r="I414" s="58"/>
      <c r="J414" s="58" t="s">
        <v>197</v>
      </c>
      <c r="K414" s="58"/>
      <c r="L414" s="58"/>
      <c r="M414" s="58" t="s">
        <v>387</v>
      </c>
      <c r="N414" s="58"/>
      <c r="O414" s="58" t="s">
        <v>387</v>
      </c>
      <c r="P414" s="58">
        <v>1.0</v>
      </c>
      <c r="Q414" s="60" t="s">
        <v>388</v>
      </c>
      <c r="R414" s="58"/>
      <c r="S414" s="58"/>
    </row>
    <row r="415" ht="15.75" customHeight="1">
      <c r="A415" s="141" t="s">
        <v>372</v>
      </c>
      <c r="B415" s="91" t="s">
        <v>1</v>
      </c>
      <c r="C415" s="62">
        <v>340.0</v>
      </c>
      <c r="D415" s="58"/>
      <c r="E415" s="58"/>
      <c r="F415" s="58">
        <v>110.05</v>
      </c>
      <c r="G415" s="58"/>
      <c r="H415" s="58"/>
      <c r="I415" s="58"/>
      <c r="J415" s="58" t="s">
        <v>236</v>
      </c>
      <c r="K415" s="58"/>
      <c r="L415" s="58"/>
      <c r="M415" s="58" t="s">
        <v>394</v>
      </c>
      <c r="N415" s="58"/>
      <c r="O415" s="58" t="s">
        <v>394</v>
      </c>
      <c r="P415" s="58">
        <v>1.0</v>
      </c>
      <c r="Q415" s="60" t="s">
        <v>388</v>
      </c>
      <c r="R415" s="58"/>
      <c r="S415" s="58"/>
    </row>
    <row r="416" ht="15.75" customHeight="1">
      <c r="A416" s="141" t="s">
        <v>372</v>
      </c>
      <c r="B416" s="91" t="s">
        <v>207</v>
      </c>
      <c r="C416" s="62">
        <v>1.33</v>
      </c>
      <c r="D416" s="58">
        <v>1.0</v>
      </c>
      <c r="E416" s="58"/>
      <c r="F416" s="58">
        <v>110.05</v>
      </c>
      <c r="G416" s="58"/>
      <c r="H416" s="58"/>
      <c r="I416" s="58"/>
      <c r="J416" s="58" t="s">
        <v>236</v>
      </c>
      <c r="K416" s="58"/>
      <c r="L416" s="58"/>
      <c r="M416" s="58" t="s">
        <v>394</v>
      </c>
      <c r="N416" s="58"/>
      <c r="O416" s="58" t="s">
        <v>394</v>
      </c>
      <c r="P416" s="58">
        <v>1.0</v>
      </c>
      <c r="Q416" s="60" t="s">
        <v>388</v>
      </c>
      <c r="R416" s="58"/>
      <c r="S416" s="58"/>
    </row>
    <row r="417" ht="15.75" customHeight="1">
      <c r="A417" s="141" t="s">
        <v>372</v>
      </c>
      <c r="B417" s="93" t="s">
        <v>204</v>
      </c>
      <c r="C417" s="62">
        <v>53.7</v>
      </c>
      <c r="D417" s="58">
        <v>1.0</v>
      </c>
      <c r="E417" s="58"/>
      <c r="F417" s="58">
        <v>110.05</v>
      </c>
      <c r="G417" s="58"/>
      <c r="H417" s="58"/>
      <c r="I417" s="58"/>
      <c r="J417" s="58" t="s">
        <v>236</v>
      </c>
      <c r="K417" s="58"/>
      <c r="L417" s="58"/>
      <c r="M417" s="58" t="s">
        <v>394</v>
      </c>
      <c r="N417" s="58"/>
      <c r="O417" s="58" t="s">
        <v>394</v>
      </c>
      <c r="P417" s="58">
        <v>1.0</v>
      </c>
      <c r="Q417" s="60" t="s">
        <v>388</v>
      </c>
      <c r="R417" s="58"/>
      <c r="S417" s="58"/>
    </row>
    <row r="418" ht="15.75" customHeight="1">
      <c r="A418" s="141" t="s">
        <v>372</v>
      </c>
      <c r="B418" s="91" t="s">
        <v>207</v>
      </c>
      <c r="C418" s="62">
        <v>3.5</v>
      </c>
      <c r="D418" s="58">
        <v>4.0</v>
      </c>
      <c r="E418" s="58"/>
      <c r="F418" s="58">
        <v>110.05</v>
      </c>
      <c r="G418" s="58"/>
      <c r="H418" s="58"/>
      <c r="I418" s="58"/>
      <c r="J418" s="58" t="s">
        <v>236</v>
      </c>
      <c r="K418" s="58"/>
      <c r="L418" s="58"/>
      <c r="M418" s="58" t="s">
        <v>394</v>
      </c>
      <c r="N418" s="58"/>
      <c r="O418" s="58" t="s">
        <v>394</v>
      </c>
      <c r="P418" s="58">
        <v>1.0</v>
      </c>
      <c r="Q418" s="60" t="s">
        <v>388</v>
      </c>
      <c r="R418" s="58"/>
      <c r="S418" s="58"/>
    </row>
    <row r="419" ht="15.75" customHeight="1">
      <c r="A419" s="141" t="s">
        <v>372</v>
      </c>
      <c r="B419" s="93" t="s">
        <v>204</v>
      </c>
      <c r="C419" s="62">
        <v>158.4</v>
      </c>
      <c r="D419" s="58">
        <v>4.0</v>
      </c>
      <c r="E419" s="58"/>
      <c r="F419" s="58">
        <v>110.05</v>
      </c>
      <c r="G419" s="58"/>
      <c r="H419" s="58"/>
      <c r="I419" s="58"/>
      <c r="J419" s="58" t="s">
        <v>236</v>
      </c>
      <c r="K419" s="58"/>
      <c r="L419" s="58"/>
      <c r="M419" s="58" t="s">
        <v>394</v>
      </c>
      <c r="N419" s="58"/>
      <c r="O419" s="58" t="s">
        <v>394</v>
      </c>
      <c r="P419" s="58">
        <v>1.0</v>
      </c>
      <c r="Q419" s="60" t="s">
        <v>388</v>
      </c>
      <c r="R419" s="58"/>
      <c r="S419" s="58"/>
    </row>
    <row r="420" ht="15.75" customHeight="1">
      <c r="A420" s="141" t="s">
        <v>389</v>
      </c>
      <c r="B420" s="91" t="s">
        <v>1</v>
      </c>
      <c r="C420" s="62">
        <v>297.0</v>
      </c>
      <c r="D420" s="58"/>
      <c r="E420" s="58"/>
      <c r="F420" s="58">
        <v>110.04</v>
      </c>
      <c r="G420" s="58"/>
      <c r="H420" s="58"/>
      <c r="I420" s="58"/>
      <c r="J420" s="58" t="s">
        <v>236</v>
      </c>
      <c r="K420" s="58"/>
      <c r="L420" s="58"/>
      <c r="M420" s="58" t="s">
        <v>394</v>
      </c>
      <c r="N420" s="58"/>
      <c r="O420" s="58" t="s">
        <v>394</v>
      </c>
      <c r="P420" s="58">
        <v>1.0</v>
      </c>
      <c r="Q420" s="60" t="s">
        <v>388</v>
      </c>
      <c r="R420" s="58"/>
      <c r="S420" s="58"/>
    </row>
    <row r="421" ht="15.75" customHeight="1">
      <c r="A421" s="141" t="s">
        <v>389</v>
      </c>
      <c r="B421" s="91" t="s">
        <v>207</v>
      </c>
      <c r="C421" s="62">
        <v>1.71</v>
      </c>
      <c r="D421" s="58">
        <v>1.0</v>
      </c>
      <c r="E421" s="58"/>
      <c r="F421" s="58">
        <v>110.04</v>
      </c>
      <c r="G421" s="58"/>
      <c r="H421" s="58"/>
      <c r="I421" s="58"/>
      <c r="J421" s="58" t="s">
        <v>236</v>
      </c>
      <c r="K421" s="58"/>
      <c r="L421" s="58"/>
      <c r="M421" s="58" t="s">
        <v>394</v>
      </c>
      <c r="N421" s="58"/>
      <c r="O421" s="58" t="s">
        <v>394</v>
      </c>
      <c r="P421" s="58">
        <v>1.0</v>
      </c>
      <c r="Q421" s="60" t="s">
        <v>388</v>
      </c>
      <c r="R421" s="58"/>
      <c r="S421" s="58"/>
    </row>
    <row r="422" ht="15.75" customHeight="1">
      <c r="A422" s="141" t="s">
        <v>389</v>
      </c>
      <c r="B422" s="93" t="s">
        <v>204</v>
      </c>
      <c r="C422" s="62">
        <v>42.7</v>
      </c>
      <c r="D422" s="58">
        <v>1.0</v>
      </c>
      <c r="E422" s="58"/>
      <c r="F422" s="58">
        <v>110.04</v>
      </c>
      <c r="G422" s="58"/>
      <c r="H422" s="58"/>
      <c r="I422" s="58"/>
      <c r="J422" s="58" t="s">
        <v>236</v>
      </c>
      <c r="K422" s="58"/>
      <c r="L422" s="58"/>
      <c r="M422" s="58" t="s">
        <v>394</v>
      </c>
      <c r="N422" s="58"/>
      <c r="O422" s="58" t="s">
        <v>394</v>
      </c>
      <c r="P422" s="58">
        <v>1.0</v>
      </c>
      <c r="Q422" s="60" t="s">
        <v>388</v>
      </c>
      <c r="R422" s="58"/>
      <c r="S422" s="58"/>
    </row>
    <row r="423" ht="15.75" customHeight="1">
      <c r="A423" s="141" t="s">
        <v>389</v>
      </c>
      <c r="B423" s="91" t="s">
        <v>207</v>
      </c>
      <c r="C423" s="62">
        <v>4.2</v>
      </c>
      <c r="D423" s="58">
        <v>4.0</v>
      </c>
      <c r="E423" s="58"/>
      <c r="F423" s="58">
        <v>110.04</v>
      </c>
      <c r="G423" s="58"/>
      <c r="H423" s="58"/>
      <c r="I423" s="58"/>
      <c r="J423" s="58" t="s">
        <v>236</v>
      </c>
      <c r="K423" s="58"/>
      <c r="L423" s="58"/>
      <c r="M423" s="58" t="s">
        <v>394</v>
      </c>
      <c r="N423" s="58"/>
      <c r="O423" s="58" t="s">
        <v>394</v>
      </c>
      <c r="P423" s="58">
        <v>1.0</v>
      </c>
      <c r="Q423" s="60" t="s">
        <v>388</v>
      </c>
      <c r="R423" s="58"/>
      <c r="S423" s="58"/>
    </row>
    <row r="424" ht="15.75" customHeight="1">
      <c r="A424" s="141" t="s">
        <v>389</v>
      </c>
      <c r="B424" s="93" t="s">
        <v>204</v>
      </c>
      <c r="C424" s="62">
        <v>155.4</v>
      </c>
      <c r="D424" s="58">
        <v>4.0</v>
      </c>
      <c r="E424" s="58"/>
      <c r="F424" s="58">
        <v>110.04</v>
      </c>
      <c r="G424" s="58"/>
      <c r="H424" s="58"/>
      <c r="I424" s="58"/>
      <c r="J424" s="58" t="s">
        <v>236</v>
      </c>
      <c r="K424" s="58"/>
      <c r="L424" s="58"/>
      <c r="M424" s="58" t="s">
        <v>394</v>
      </c>
      <c r="N424" s="58"/>
      <c r="O424" s="58" t="s">
        <v>394</v>
      </c>
      <c r="P424" s="58">
        <v>1.0</v>
      </c>
      <c r="Q424" s="60" t="s">
        <v>388</v>
      </c>
      <c r="R424" s="58"/>
      <c r="S424" s="58"/>
    </row>
    <row r="425" ht="15.75" customHeight="1">
      <c r="A425" s="141" t="s">
        <v>390</v>
      </c>
      <c r="B425" s="91" t="s">
        <v>1</v>
      </c>
      <c r="C425" s="62">
        <v>270.0</v>
      </c>
      <c r="D425" s="58"/>
      <c r="E425" s="58"/>
      <c r="F425" s="58">
        <v>172.03</v>
      </c>
      <c r="G425" s="58"/>
      <c r="H425" s="58"/>
      <c r="I425" s="58"/>
      <c r="J425" s="58" t="s">
        <v>236</v>
      </c>
      <c r="K425" s="58"/>
      <c r="L425" s="58"/>
      <c r="M425" s="58" t="s">
        <v>394</v>
      </c>
      <c r="N425" s="58"/>
      <c r="O425" s="58" t="s">
        <v>394</v>
      </c>
      <c r="P425" s="58">
        <v>1.0</v>
      </c>
      <c r="Q425" s="60" t="s">
        <v>388</v>
      </c>
      <c r="R425" s="58"/>
      <c r="S425" s="58"/>
    </row>
    <row r="426" ht="15.75" customHeight="1">
      <c r="A426" s="141" t="s">
        <v>390</v>
      </c>
      <c r="B426" s="91" t="s">
        <v>207</v>
      </c>
      <c r="C426" s="62">
        <v>1.6</v>
      </c>
      <c r="D426" s="58">
        <v>1.0</v>
      </c>
      <c r="E426" s="58"/>
      <c r="F426" s="58">
        <v>172.03</v>
      </c>
      <c r="G426" s="58"/>
      <c r="H426" s="58"/>
      <c r="I426" s="58"/>
      <c r="J426" s="58" t="s">
        <v>236</v>
      </c>
      <c r="K426" s="58"/>
      <c r="L426" s="58"/>
      <c r="M426" s="58" t="s">
        <v>394</v>
      </c>
      <c r="N426" s="58"/>
      <c r="O426" s="58" t="s">
        <v>394</v>
      </c>
      <c r="P426" s="58">
        <v>1.0</v>
      </c>
      <c r="Q426" s="60" t="s">
        <v>388</v>
      </c>
      <c r="R426" s="58"/>
      <c r="S426" s="58"/>
    </row>
    <row r="427" ht="15.75" customHeight="1">
      <c r="A427" s="141" t="s">
        <v>390</v>
      </c>
      <c r="B427" s="93" t="s">
        <v>204</v>
      </c>
      <c r="C427" s="62">
        <v>40.0</v>
      </c>
      <c r="D427" s="58">
        <v>1.0</v>
      </c>
      <c r="E427" s="58"/>
      <c r="F427" s="58">
        <v>172.03</v>
      </c>
      <c r="G427" s="58"/>
      <c r="H427" s="58"/>
      <c r="I427" s="58"/>
      <c r="J427" s="58" t="s">
        <v>236</v>
      </c>
      <c r="K427" s="58"/>
      <c r="L427" s="58"/>
      <c r="M427" s="58" t="s">
        <v>394</v>
      </c>
      <c r="N427" s="58"/>
      <c r="O427" s="58" t="s">
        <v>394</v>
      </c>
      <c r="P427" s="58">
        <v>1.0</v>
      </c>
      <c r="Q427" s="60" t="s">
        <v>388</v>
      </c>
      <c r="R427" s="58"/>
      <c r="S427" s="58"/>
    </row>
    <row r="428" ht="15.75" customHeight="1">
      <c r="A428" s="141" t="s">
        <v>390</v>
      </c>
      <c r="B428" s="91" t="s">
        <v>207</v>
      </c>
      <c r="C428" s="62">
        <v>4.1</v>
      </c>
      <c r="D428" s="58">
        <v>4.0</v>
      </c>
      <c r="E428" s="58"/>
      <c r="F428" s="58">
        <v>172.03</v>
      </c>
      <c r="G428" s="58"/>
      <c r="H428" s="58"/>
      <c r="I428" s="58"/>
      <c r="J428" s="58" t="s">
        <v>236</v>
      </c>
      <c r="K428" s="58"/>
      <c r="L428" s="58"/>
      <c r="M428" s="58" t="s">
        <v>394</v>
      </c>
      <c r="N428" s="58"/>
      <c r="O428" s="58" t="s">
        <v>394</v>
      </c>
      <c r="P428" s="58">
        <v>1.0</v>
      </c>
      <c r="Q428" s="60" t="s">
        <v>388</v>
      </c>
      <c r="R428" s="58"/>
      <c r="S428" s="58"/>
    </row>
    <row r="429" ht="15.75" customHeight="1">
      <c r="A429" s="141" t="s">
        <v>390</v>
      </c>
      <c r="B429" s="93" t="s">
        <v>204</v>
      </c>
      <c r="C429" s="62">
        <v>187.7</v>
      </c>
      <c r="D429" s="58">
        <v>4.0</v>
      </c>
      <c r="E429" s="58"/>
      <c r="F429" s="58">
        <v>172.03</v>
      </c>
      <c r="G429" s="58"/>
      <c r="H429" s="58"/>
      <c r="I429" s="58"/>
      <c r="J429" s="58" t="s">
        <v>236</v>
      </c>
      <c r="K429" s="58"/>
      <c r="L429" s="58"/>
      <c r="M429" s="58" t="s">
        <v>394</v>
      </c>
      <c r="N429" s="58"/>
      <c r="O429" s="58" t="s">
        <v>394</v>
      </c>
      <c r="P429" s="58">
        <v>1.0</v>
      </c>
      <c r="Q429" s="60" t="s">
        <v>388</v>
      </c>
      <c r="R429" s="58"/>
      <c r="S429" s="58"/>
    </row>
    <row r="430" ht="15.75" customHeight="1">
      <c r="A430" s="141" t="s">
        <v>391</v>
      </c>
      <c r="B430" s="91" t="s">
        <v>1</v>
      </c>
      <c r="C430" s="62">
        <v>198.0</v>
      </c>
      <c r="D430" s="58"/>
      <c r="E430" s="58"/>
      <c r="F430" s="58">
        <v>146.36</v>
      </c>
      <c r="G430" s="58"/>
      <c r="H430" s="58"/>
      <c r="I430" s="58"/>
      <c r="J430" s="58" t="s">
        <v>236</v>
      </c>
      <c r="K430" s="58"/>
      <c r="L430" s="58"/>
      <c r="M430" s="58" t="s">
        <v>394</v>
      </c>
      <c r="N430" s="58"/>
      <c r="O430" s="58" t="s">
        <v>394</v>
      </c>
      <c r="P430" s="58">
        <v>1.0</v>
      </c>
      <c r="Q430" s="60" t="s">
        <v>388</v>
      </c>
      <c r="R430" s="58"/>
      <c r="S430" s="58"/>
    </row>
    <row r="431" ht="15.75" customHeight="1">
      <c r="A431" s="141" t="s">
        <v>391</v>
      </c>
      <c r="B431" s="91" t="s">
        <v>207</v>
      </c>
      <c r="C431" s="62">
        <v>1.41</v>
      </c>
      <c r="D431" s="58">
        <v>1.0</v>
      </c>
      <c r="E431" s="58"/>
      <c r="F431" s="58">
        <v>146.36</v>
      </c>
      <c r="G431" s="58"/>
      <c r="H431" s="58"/>
      <c r="I431" s="58"/>
      <c r="J431" s="58" t="s">
        <v>236</v>
      </c>
      <c r="K431" s="58"/>
      <c r="L431" s="58"/>
      <c r="M431" s="58" t="s">
        <v>394</v>
      </c>
      <c r="N431" s="58"/>
      <c r="O431" s="58" t="s">
        <v>394</v>
      </c>
      <c r="P431" s="58">
        <v>1.0</v>
      </c>
      <c r="Q431" s="60" t="s">
        <v>388</v>
      </c>
      <c r="R431" s="58"/>
      <c r="S431" s="58"/>
    </row>
    <row r="432" ht="15.75" customHeight="1">
      <c r="A432" s="141" t="s">
        <v>391</v>
      </c>
      <c r="B432" s="93" t="s">
        <v>204</v>
      </c>
      <c r="C432" s="62">
        <v>38.1</v>
      </c>
      <c r="D432" s="58">
        <v>1.0</v>
      </c>
      <c r="E432" s="58"/>
      <c r="F432" s="58">
        <v>146.36</v>
      </c>
      <c r="G432" s="58"/>
      <c r="H432" s="58"/>
      <c r="I432" s="58"/>
      <c r="J432" s="58" t="s">
        <v>236</v>
      </c>
      <c r="K432" s="58"/>
      <c r="L432" s="58"/>
      <c r="M432" s="58" t="s">
        <v>394</v>
      </c>
      <c r="N432" s="58"/>
      <c r="O432" s="58" t="s">
        <v>394</v>
      </c>
      <c r="P432" s="58">
        <v>1.0</v>
      </c>
      <c r="Q432" s="60" t="s">
        <v>388</v>
      </c>
      <c r="R432" s="58"/>
      <c r="S432" s="58"/>
    </row>
    <row r="433" ht="15.75" customHeight="1">
      <c r="A433" s="141" t="s">
        <v>391</v>
      </c>
      <c r="B433" s="91" t="s">
        <v>207</v>
      </c>
      <c r="C433" s="62">
        <v>3.7</v>
      </c>
      <c r="D433" s="58">
        <v>4.0</v>
      </c>
      <c r="E433" s="58"/>
      <c r="F433" s="58">
        <v>146.36</v>
      </c>
      <c r="G433" s="58"/>
      <c r="H433" s="58"/>
      <c r="I433" s="58"/>
      <c r="J433" s="58" t="s">
        <v>236</v>
      </c>
      <c r="K433" s="58"/>
      <c r="L433" s="58"/>
      <c r="M433" s="58" t="s">
        <v>394</v>
      </c>
      <c r="N433" s="58"/>
      <c r="O433" s="58" t="s">
        <v>394</v>
      </c>
      <c r="P433" s="58">
        <v>1.0</v>
      </c>
      <c r="Q433" s="60" t="s">
        <v>388</v>
      </c>
      <c r="R433" s="58"/>
      <c r="S433" s="58"/>
    </row>
    <row r="434" ht="15.75" customHeight="1">
      <c r="A434" s="141" t="s">
        <v>391</v>
      </c>
      <c r="B434" s="93" t="s">
        <v>204</v>
      </c>
      <c r="C434" s="62">
        <v>212.6</v>
      </c>
      <c r="D434" s="58">
        <v>4.0</v>
      </c>
      <c r="E434" s="58"/>
      <c r="F434" s="58">
        <v>146.36</v>
      </c>
      <c r="G434" s="58"/>
      <c r="H434" s="58"/>
      <c r="I434" s="58"/>
      <c r="J434" s="58" t="s">
        <v>236</v>
      </c>
      <c r="K434" s="58"/>
      <c r="L434" s="58"/>
      <c r="M434" s="58" t="s">
        <v>394</v>
      </c>
      <c r="N434" s="58"/>
      <c r="O434" s="58" t="s">
        <v>394</v>
      </c>
      <c r="P434" s="58">
        <v>1.0</v>
      </c>
      <c r="Q434" s="60" t="s">
        <v>388</v>
      </c>
      <c r="R434" s="58"/>
      <c r="S434" s="58"/>
    </row>
    <row r="435" ht="15.75" customHeight="1">
      <c r="A435" s="141" t="s">
        <v>392</v>
      </c>
      <c r="B435" s="91" t="s">
        <v>1</v>
      </c>
      <c r="C435" s="62">
        <v>142.0</v>
      </c>
      <c r="D435" s="58"/>
      <c r="E435" s="58"/>
      <c r="F435" s="58">
        <v>128.38</v>
      </c>
      <c r="G435" s="58"/>
      <c r="H435" s="58"/>
      <c r="I435" s="58"/>
      <c r="J435" s="58" t="s">
        <v>236</v>
      </c>
      <c r="K435" s="58"/>
      <c r="L435" s="58"/>
      <c r="M435" s="58" t="s">
        <v>394</v>
      </c>
      <c r="N435" s="58"/>
      <c r="O435" s="58" t="s">
        <v>394</v>
      </c>
      <c r="P435" s="58">
        <v>1.0</v>
      </c>
      <c r="Q435" s="60" t="s">
        <v>388</v>
      </c>
      <c r="R435" s="58"/>
      <c r="S435" s="58"/>
    </row>
    <row r="436" ht="15.75" customHeight="1">
      <c r="A436" s="141" t="s">
        <v>392</v>
      </c>
      <c r="B436" s="91" t="s">
        <v>207</v>
      </c>
      <c r="C436" s="62">
        <v>1.7</v>
      </c>
      <c r="D436" s="58">
        <v>1.0</v>
      </c>
      <c r="E436" s="58"/>
      <c r="F436" s="58">
        <v>128.38</v>
      </c>
      <c r="G436" s="58"/>
      <c r="H436" s="58"/>
      <c r="I436" s="58"/>
      <c r="J436" s="58" t="s">
        <v>236</v>
      </c>
      <c r="K436" s="58"/>
      <c r="L436" s="58"/>
      <c r="M436" s="58" t="s">
        <v>394</v>
      </c>
      <c r="N436" s="58"/>
      <c r="O436" s="58" t="s">
        <v>394</v>
      </c>
      <c r="P436" s="58">
        <v>1.0</v>
      </c>
      <c r="Q436" s="60" t="s">
        <v>388</v>
      </c>
      <c r="R436" s="58"/>
      <c r="S436" s="58"/>
    </row>
    <row r="437" ht="15.75" customHeight="1">
      <c r="A437" s="141" t="s">
        <v>392</v>
      </c>
      <c r="B437" s="93" t="s">
        <v>204</v>
      </c>
      <c r="C437" s="62">
        <v>42.6</v>
      </c>
      <c r="D437" s="58">
        <v>1.0</v>
      </c>
      <c r="E437" s="58"/>
      <c r="F437" s="58">
        <v>128.38</v>
      </c>
      <c r="G437" s="58"/>
      <c r="H437" s="58"/>
      <c r="I437" s="58"/>
      <c r="J437" s="58" t="s">
        <v>236</v>
      </c>
      <c r="K437" s="58"/>
      <c r="L437" s="58"/>
      <c r="M437" s="58" t="s">
        <v>394</v>
      </c>
      <c r="N437" s="58"/>
      <c r="O437" s="58" t="s">
        <v>394</v>
      </c>
      <c r="P437" s="58">
        <v>1.0</v>
      </c>
      <c r="Q437" s="60" t="s">
        <v>388</v>
      </c>
      <c r="R437" s="58"/>
      <c r="S437" s="58"/>
    </row>
    <row r="438" ht="15.75" customHeight="1">
      <c r="A438" s="141" t="s">
        <v>392</v>
      </c>
      <c r="B438" s="91" t="s">
        <v>207</v>
      </c>
      <c r="C438" s="62">
        <v>3.5</v>
      </c>
      <c r="D438" s="58">
        <v>4.0</v>
      </c>
      <c r="E438" s="58"/>
      <c r="F438" s="58">
        <v>128.38</v>
      </c>
      <c r="G438" s="58"/>
      <c r="H438" s="58"/>
      <c r="I438" s="58"/>
      <c r="J438" s="58" t="s">
        <v>236</v>
      </c>
      <c r="K438" s="58"/>
      <c r="L438" s="58"/>
      <c r="M438" s="58" t="s">
        <v>394</v>
      </c>
      <c r="N438" s="58"/>
      <c r="O438" s="58" t="s">
        <v>394</v>
      </c>
      <c r="P438" s="58">
        <v>1.0</v>
      </c>
      <c r="Q438" s="60" t="s">
        <v>388</v>
      </c>
      <c r="R438" s="58"/>
      <c r="S438" s="58"/>
    </row>
    <row r="439" ht="15.75" customHeight="1">
      <c r="A439" s="141" t="s">
        <v>392</v>
      </c>
      <c r="B439" s="93" t="s">
        <v>204</v>
      </c>
      <c r="C439" s="62">
        <v>176.4</v>
      </c>
      <c r="D439" s="58">
        <v>4.0</v>
      </c>
      <c r="E439" s="58"/>
      <c r="F439" s="58">
        <v>128.38</v>
      </c>
      <c r="G439" s="58"/>
      <c r="H439" s="58"/>
      <c r="I439" s="58"/>
      <c r="J439" s="58" t="s">
        <v>236</v>
      </c>
      <c r="K439" s="58"/>
      <c r="L439" s="58"/>
      <c r="M439" s="58" t="s">
        <v>394</v>
      </c>
      <c r="N439" s="58"/>
      <c r="O439" s="58" t="s">
        <v>394</v>
      </c>
      <c r="P439" s="58">
        <v>1.0</v>
      </c>
      <c r="Q439" s="60" t="s">
        <v>388</v>
      </c>
      <c r="R439" s="58"/>
      <c r="S439" s="58"/>
    </row>
    <row r="440" ht="15.75" customHeight="1">
      <c r="A440" s="141" t="s">
        <v>393</v>
      </c>
      <c r="B440" s="91" t="s">
        <v>1</v>
      </c>
      <c r="C440" s="62">
        <v>99.0</v>
      </c>
      <c r="D440" s="58"/>
      <c r="E440" s="58"/>
      <c r="F440" s="58">
        <v>106.5</v>
      </c>
      <c r="G440" s="58"/>
      <c r="H440" s="58"/>
      <c r="I440" s="58"/>
      <c r="J440" s="58" t="s">
        <v>236</v>
      </c>
      <c r="K440" s="58"/>
      <c r="L440" s="58"/>
      <c r="M440" s="58" t="s">
        <v>394</v>
      </c>
      <c r="N440" s="58"/>
      <c r="O440" s="58" t="s">
        <v>394</v>
      </c>
      <c r="P440" s="58">
        <v>1.0</v>
      </c>
      <c r="Q440" s="60" t="s">
        <v>388</v>
      </c>
      <c r="R440" s="58"/>
      <c r="S440" s="58"/>
    </row>
    <row r="441" ht="15.75" customHeight="1">
      <c r="A441" s="141" t="s">
        <v>393</v>
      </c>
      <c r="B441" s="91" t="s">
        <v>207</v>
      </c>
      <c r="C441" s="62">
        <v>1.02</v>
      </c>
      <c r="D441" s="58">
        <v>1.0</v>
      </c>
      <c r="E441" s="58"/>
      <c r="F441" s="58">
        <v>106.5</v>
      </c>
      <c r="G441" s="58"/>
      <c r="H441" s="58"/>
      <c r="I441" s="58"/>
      <c r="J441" s="58" t="s">
        <v>236</v>
      </c>
      <c r="K441" s="58"/>
      <c r="L441" s="58"/>
      <c r="M441" s="58" t="s">
        <v>394</v>
      </c>
      <c r="N441" s="58"/>
      <c r="O441" s="58" t="s">
        <v>394</v>
      </c>
      <c r="P441" s="58">
        <v>1.0</v>
      </c>
      <c r="Q441" s="60" t="s">
        <v>388</v>
      </c>
      <c r="R441" s="58"/>
      <c r="S441" s="58"/>
    </row>
    <row r="442" ht="15.75" customHeight="1">
      <c r="A442" s="141" t="s">
        <v>393</v>
      </c>
      <c r="B442" s="93" t="s">
        <v>204</v>
      </c>
      <c r="C442" s="62">
        <v>25.7</v>
      </c>
      <c r="D442" s="58">
        <v>1.0</v>
      </c>
      <c r="E442" s="58"/>
      <c r="F442" s="58">
        <v>106.5</v>
      </c>
      <c r="G442" s="58"/>
      <c r="H442" s="58"/>
      <c r="I442" s="58"/>
      <c r="J442" s="58" t="s">
        <v>236</v>
      </c>
      <c r="K442" s="58"/>
      <c r="L442" s="58"/>
      <c r="M442" s="58" t="s">
        <v>394</v>
      </c>
      <c r="N442" s="58"/>
      <c r="O442" s="58" t="s">
        <v>394</v>
      </c>
      <c r="P442" s="58">
        <v>1.0</v>
      </c>
      <c r="Q442" s="60" t="s">
        <v>388</v>
      </c>
      <c r="R442" s="58"/>
      <c r="S442" s="58"/>
    </row>
    <row r="443" ht="15.75" customHeight="1">
      <c r="A443" s="141" t="s">
        <v>393</v>
      </c>
      <c r="B443" s="91" t="s">
        <v>207</v>
      </c>
      <c r="C443" s="62">
        <v>2.83</v>
      </c>
      <c r="D443" s="58">
        <v>4.0</v>
      </c>
      <c r="E443" s="58"/>
      <c r="F443" s="58">
        <v>106.5</v>
      </c>
      <c r="G443" s="58"/>
      <c r="H443" s="58"/>
      <c r="I443" s="58"/>
      <c r="J443" s="58" t="s">
        <v>236</v>
      </c>
      <c r="K443" s="58"/>
      <c r="L443" s="58"/>
      <c r="M443" s="58" t="s">
        <v>394</v>
      </c>
      <c r="N443" s="58"/>
      <c r="O443" s="58" t="s">
        <v>394</v>
      </c>
      <c r="P443" s="58">
        <v>1.0</v>
      </c>
      <c r="Q443" s="60" t="s">
        <v>388</v>
      </c>
      <c r="R443" s="58"/>
      <c r="S443" s="58"/>
    </row>
    <row r="444" ht="15.75" customHeight="1">
      <c r="A444" s="141" t="s">
        <v>393</v>
      </c>
      <c r="B444" s="93" t="s">
        <v>204</v>
      </c>
      <c r="C444" s="62">
        <v>133.3</v>
      </c>
      <c r="D444" s="58">
        <v>4.0</v>
      </c>
      <c r="E444" s="58"/>
      <c r="F444" s="58">
        <v>106.5</v>
      </c>
      <c r="G444" s="58"/>
      <c r="H444" s="58"/>
      <c r="I444" s="58"/>
      <c r="J444" s="58" t="s">
        <v>236</v>
      </c>
      <c r="K444" s="58"/>
      <c r="L444" s="58"/>
      <c r="M444" s="58" t="s">
        <v>394</v>
      </c>
      <c r="N444" s="58"/>
      <c r="O444" s="58" t="s">
        <v>394</v>
      </c>
      <c r="P444" s="58">
        <v>1.0</v>
      </c>
      <c r="Q444" s="60" t="s">
        <v>388</v>
      </c>
      <c r="R444" s="58"/>
      <c r="S444" s="58"/>
    </row>
    <row r="445" ht="15.75" customHeight="1">
      <c r="A445" s="125" t="s">
        <v>395</v>
      </c>
      <c r="B445" s="91" t="s">
        <v>1</v>
      </c>
      <c r="C445" s="62">
        <v>297.0</v>
      </c>
      <c r="D445" s="58"/>
      <c r="E445" s="58"/>
      <c r="F445" s="58">
        <v>33.0</v>
      </c>
      <c r="G445" s="58"/>
      <c r="H445" s="58"/>
      <c r="I445" s="58"/>
      <c r="J445" s="58"/>
      <c r="K445" s="58"/>
      <c r="L445" s="58"/>
      <c r="M445" s="58"/>
      <c r="N445" s="58">
        <f>C446*C447/ABS(C445-$Y$3)</f>
        <v>1255.5</v>
      </c>
      <c r="O445" s="58" t="s">
        <v>197</v>
      </c>
      <c r="P445" s="58">
        <v>0.0</v>
      </c>
      <c r="Q445" s="60" t="s">
        <v>396</v>
      </c>
      <c r="R445" s="58"/>
      <c r="S445" s="58"/>
    </row>
    <row r="446" ht="15.75" customHeight="1">
      <c r="A446" s="125" t="s">
        <v>395</v>
      </c>
      <c r="B446" s="91" t="s">
        <v>207</v>
      </c>
      <c r="C446" s="62">
        <v>4.5</v>
      </c>
      <c r="D446" s="58">
        <v>5.0</v>
      </c>
      <c r="E446" s="58"/>
      <c r="F446" s="58">
        <v>33.0</v>
      </c>
      <c r="G446" s="58"/>
      <c r="H446" s="58"/>
      <c r="I446" s="58"/>
      <c r="J446" s="58"/>
      <c r="K446" s="58"/>
      <c r="L446" s="58"/>
      <c r="M446" s="58"/>
      <c r="N446" s="58"/>
      <c r="O446" s="58" t="s">
        <v>197</v>
      </c>
      <c r="P446" s="58">
        <v>0.0</v>
      </c>
      <c r="Q446" s="60" t="s">
        <v>396</v>
      </c>
      <c r="R446" s="58"/>
      <c r="S446" s="58"/>
    </row>
    <row r="447" ht="15.75" customHeight="1">
      <c r="A447" s="125" t="s">
        <v>395</v>
      </c>
      <c r="B447" s="93" t="s">
        <v>204</v>
      </c>
      <c r="C447" s="62">
        <v>279.0</v>
      </c>
      <c r="D447" s="58">
        <v>5.0</v>
      </c>
      <c r="E447" s="58"/>
      <c r="F447" s="58">
        <v>33.0</v>
      </c>
      <c r="G447" s="58"/>
      <c r="H447" s="58"/>
      <c r="I447" s="58"/>
      <c r="J447" s="58"/>
      <c r="K447" s="58"/>
      <c r="L447" s="58"/>
      <c r="M447" s="58"/>
      <c r="N447" s="58"/>
      <c r="O447" s="58" t="s">
        <v>197</v>
      </c>
      <c r="P447" s="58">
        <v>0.0</v>
      </c>
      <c r="Q447" s="60" t="s">
        <v>396</v>
      </c>
      <c r="R447" s="58"/>
      <c r="S447" s="58"/>
    </row>
    <row r="448" ht="15.75" customHeight="1">
      <c r="A448" s="142" t="s">
        <v>397</v>
      </c>
      <c r="B448" s="91" t="s">
        <v>1</v>
      </c>
      <c r="C448" s="62">
        <v>275.0</v>
      </c>
      <c r="D448" s="58"/>
      <c r="E448" s="58"/>
      <c r="F448" s="58">
        <v>39.0</v>
      </c>
      <c r="G448" s="58"/>
      <c r="H448" s="58"/>
      <c r="I448" s="58"/>
      <c r="J448" s="58"/>
      <c r="K448" s="58"/>
      <c r="L448" s="58"/>
      <c r="M448" s="58"/>
      <c r="N448" s="58">
        <f>C449*C450/ABS(C448-$Y$3)</f>
        <v>40.37826087</v>
      </c>
      <c r="O448" s="58" t="s">
        <v>197</v>
      </c>
      <c r="P448" s="58">
        <v>0.0</v>
      </c>
      <c r="Q448" s="60" t="s">
        <v>396</v>
      </c>
      <c r="R448" s="58"/>
      <c r="S448" s="58"/>
    </row>
    <row r="449" ht="15.75" customHeight="1">
      <c r="A449" s="142" t="s">
        <v>397</v>
      </c>
      <c r="B449" s="91" t="s">
        <v>207</v>
      </c>
      <c r="C449" s="62">
        <v>3.7</v>
      </c>
      <c r="D449" s="58">
        <v>5.0</v>
      </c>
      <c r="E449" s="58"/>
      <c r="F449" s="58">
        <v>39.0</v>
      </c>
      <c r="G449" s="58"/>
      <c r="H449" s="58"/>
      <c r="I449" s="58"/>
      <c r="J449" s="58"/>
      <c r="K449" s="58"/>
      <c r="L449" s="58"/>
      <c r="M449" s="58"/>
      <c r="N449" s="58"/>
      <c r="O449" s="58" t="s">
        <v>197</v>
      </c>
      <c r="P449" s="58">
        <v>0.0</v>
      </c>
      <c r="Q449" s="60" t="s">
        <v>396</v>
      </c>
      <c r="R449" s="58"/>
      <c r="S449" s="58"/>
    </row>
    <row r="450" ht="15.75" customHeight="1">
      <c r="A450" s="142" t="s">
        <v>397</v>
      </c>
      <c r="B450" s="93" t="s">
        <v>204</v>
      </c>
      <c r="C450" s="62">
        <v>251.0</v>
      </c>
      <c r="D450" s="58">
        <v>5.0</v>
      </c>
      <c r="E450" s="58"/>
      <c r="F450" s="58">
        <v>39.0</v>
      </c>
      <c r="G450" s="58"/>
      <c r="H450" s="58"/>
      <c r="I450" s="58"/>
      <c r="J450" s="58"/>
      <c r="K450" s="58"/>
      <c r="L450" s="58"/>
      <c r="M450" s="58"/>
      <c r="N450" s="58"/>
      <c r="O450" s="58" t="s">
        <v>197</v>
      </c>
      <c r="P450" s="58">
        <v>0.0</v>
      </c>
      <c r="Q450" s="60" t="s">
        <v>396</v>
      </c>
      <c r="R450" s="58"/>
      <c r="S450" s="58"/>
    </row>
    <row r="451" ht="15.75" customHeight="1">
      <c r="A451" s="142" t="s">
        <v>398</v>
      </c>
      <c r="B451" s="91" t="s">
        <v>1</v>
      </c>
      <c r="C451" s="62">
        <v>257.0</v>
      </c>
      <c r="D451" s="58"/>
      <c r="E451" s="58"/>
      <c r="F451" s="58">
        <v>50.0</v>
      </c>
      <c r="G451" s="58"/>
      <c r="H451" s="58"/>
      <c r="I451" s="58"/>
      <c r="J451" s="58"/>
      <c r="K451" s="58"/>
      <c r="L451" s="58"/>
      <c r="M451" s="58"/>
      <c r="N451" s="58">
        <f>C452*C453/ABS(C451-$Y$3)</f>
        <v>23.28292683</v>
      </c>
      <c r="O451" s="58" t="s">
        <v>197</v>
      </c>
      <c r="P451" s="58">
        <v>0.0</v>
      </c>
      <c r="Q451" s="60" t="s">
        <v>396</v>
      </c>
      <c r="R451" s="58"/>
      <c r="S451" s="58"/>
    </row>
    <row r="452" ht="15.75" customHeight="1">
      <c r="A452" s="142" t="s">
        <v>398</v>
      </c>
      <c r="B452" s="91" t="s">
        <v>207</v>
      </c>
      <c r="C452" s="62">
        <v>3.7</v>
      </c>
      <c r="D452" s="58">
        <v>5.0</v>
      </c>
      <c r="E452" s="58"/>
      <c r="F452" s="58">
        <v>50.0</v>
      </c>
      <c r="G452" s="58"/>
      <c r="H452" s="58"/>
      <c r="I452" s="58"/>
      <c r="J452" s="58"/>
      <c r="K452" s="58"/>
      <c r="L452" s="58"/>
      <c r="M452" s="58"/>
      <c r="N452" s="58"/>
      <c r="O452" s="58" t="s">
        <v>197</v>
      </c>
      <c r="P452" s="58">
        <v>0.0</v>
      </c>
      <c r="Q452" s="60" t="s">
        <v>396</v>
      </c>
      <c r="R452" s="58"/>
      <c r="S452" s="58"/>
    </row>
    <row r="453" ht="15.75" customHeight="1">
      <c r="A453" s="142" t="s">
        <v>398</v>
      </c>
      <c r="B453" s="93" t="s">
        <v>204</v>
      </c>
      <c r="C453" s="62">
        <v>258.0</v>
      </c>
      <c r="D453" s="58">
        <v>5.0</v>
      </c>
      <c r="E453" s="58"/>
      <c r="F453" s="58">
        <v>50.0</v>
      </c>
      <c r="G453" s="58"/>
      <c r="H453" s="58"/>
      <c r="I453" s="58"/>
      <c r="J453" s="58"/>
      <c r="K453" s="58"/>
      <c r="L453" s="58"/>
      <c r="M453" s="58"/>
      <c r="N453" s="58"/>
      <c r="O453" s="58" t="s">
        <v>197</v>
      </c>
      <c r="P453" s="58">
        <v>0.0</v>
      </c>
      <c r="Q453" s="60" t="s">
        <v>396</v>
      </c>
      <c r="R453" s="58"/>
      <c r="S453" s="58"/>
    </row>
    <row r="454" ht="15.75" customHeight="1">
      <c r="A454" s="125" t="s">
        <v>399</v>
      </c>
      <c r="B454" s="91" t="s">
        <v>1</v>
      </c>
      <c r="C454" s="62">
        <v>280.0</v>
      </c>
      <c r="D454" s="58"/>
      <c r="E454" s="58">
        <v>116.0</v>
      </c>
      <c r="F454" s="58"/>
      <c r="G454" s="58"/>
      <c r="H454" s="58"/>
      <c r="I454" s="58"/>
      <c r="J454" s="58"/>
      <c r="K454" s="58"/>
      <c r="L454" s="58"/>
      <c r="M454" s="58"/>
      <c r="N454" s="58">
        <f>C455*C456/ABS(C454-$Y$3)</f>
        <v>6.565</v>
      </c>
      <c r="O454" s="58" t="s">
        <v>197</v>
      </c>
      <c r="P454" s="58">
        <v>1.0</v>
      </c>
      <c r="Q454" s="60" t="s">
        <v>400</v>
      </c>
      <c r="R454" s="58"/>
      <c r="S454" s="58"/>
    </row>
    <row r="455" ht="15.75" customHeight="1">
      <c r="A455" s="125" t="s">
        <v>399</v>
      </c>
      <c r="B455" s="91" t="s">
        <v>207</v>
      </c>
      <c r="C455" s="62">
        <v>1.17</v>
      </c>
      <c r="D455" s="58">
        <v>5.0</v>
      </c>
      <c r="E455" s="58">
        <v>116.0</v>
      </c>
      <c r="F455" s="58"/>
      <c r="G455" s="58"/>
      <c r="H455" s="58"/>
      <c r="I455" s="58"/>
      <c r="J455" s="58"/>
      <c r="K455" s="58"/>
      <c r="L455" s="58"/>
      <c r="M455" s="58"/>
      <c r="N455" s="58"/>
      <c r="O455" s="58" t="s">
        <v>197</v>
      </c>
      <c r="P455" s="58">
        <v>1.0</v>
      </c>
      <c r="Q455" s="60" t="s">
        <v>400</v>
      </c>
      <c r="R455" s="58"/>
      <c r="S455" s="58"/>
    </row>
    <row r="456" ht="15.75" customHeight="1">
      <c r="A456" s="125" t="s">
        <v>399</v>
      </c>
      <c r="B456" s="93" t="s">
        <v>204</v>
      </c>
      <c r="C456" s="62">
        <v>101.0</v>
      </c>
      <c r="D456" s="58">
        <v>5.0</v>
      </c>
      <c r="E456" s="58">
        <v>116.0</v>
      </c>
      <c r="F456" s="58"/>
      <c r="G456" s="58"/>
      <c r="H456" s="58"/>
      <c r="I456" s="58"/>
      <c r="J456" s="58"/>
      <c r="K456" s="58"/>
      <c r="L456" s="58"/>
      <c r="M456" s="58"/>
      <c r="N456" s="58"/>
      <c r="O456" s="58" t="s">
        <v>197</v>
      </c>
      <c r="P456" s="58">
        <v>1.0</v>
      </c>
      <c r="Q456" s="60" t="s">
        <v>400</v>
      </c>
      <c r="R456" s="58"/>
      <c r="S456" s="58"/>
    </row>
    <row r="457" ht="15.75" customHeight="1">
      <c r="A457" s="125" t="s">
        <v>401</v>
      </c>
      <c r="B457" s="91" t="s">
        <v>1</v>
      </c>
      <c r="C457" s="62">
        <v>260.0</v>
      </c>
      <c r="D457" s="58"/>
      <c r="E457" s="58">
        <v>97.0</v>
      </c>
      <c r="F457" s="58"/>
      <c r="G457" s="58"/>
      <c r="H457" s="58"/>
      <c r="I457" s="58"/>
      <c r="J457" s="58"/>
      <c r="K457" s="58"/>
      <c r="L457" s="58"/>
      <c r="M457" s="58"/>
      <c r="N457" s="58">
        <f>C458*C459/ABS(C457-$Y$3)</f>
        <v>4.029473684</v>
      </c>
      <c r="O457" s="58" t="s">
        <v>197</v>
      </c>
      <c r="P457" s="58">
        <v>1.0</v>
      </c>
      <c r="Q457" s="60" t="s">
        <v>400</v>
      </c>
      <c r="R457" s="58"/>
      <c r="S457" s="58"/>
    </row>
    <row r="458" ht="15.75" customHeight="1">
      <c r="A458" s="125" t="s">
        <v>401</v>
      </c>
      <c r="B458" s="91" t="s">
        <v>207</v>
      </c>
      <c r="C458" s="62">
        <v>1.16</v>
      </c>
      <c r="D458" s="58">
        <v>5.0</v>
      </c>
      <c r="E458" s="58">
        <v>97.0</v>
      </c>
      <c r="F458" s="58"/>
      <c r="G458" s="58"/>
      <c r="H458" s="58"/>
      <c r="I458" s="58"/>
      <c r="J458" s="58"/>
      <c r="K458" s="58"/>
      <c r="L458" s="58"/>
      <c r="M458" s="58"/>
      <c r="N458" s="58"/>
      <c r="O458" s="58" t="s">
        <v>197</v>
      </c>
      <c r="P458" s="58">
        <v>1.0</v>
      </c>
      <c r="Q458" s="60" t="s">
        <v>400</v>
      </c>
      <c r="R458" s="58"/>
      <c r="S458" s="58"/>
    </row>
    <row r="459" ht="15.75" customHeight="1">
      <c r="A459" s="125" t="s">
        <v>401</v>
      </c>
      <c r="B459" s="93" t="s">
        <v>204</v>
      </c>
      <c r="C459" s="62">
        <v>132.0</v>
      </c>
      <c r="D459" s="58">
        <v>5.0</v>
      </c>
      <c r="E459" s="58">
        <v>97.0</v>
      </c>
      <c r="F459" s="58"/>
      <c r="G459" s="58"/>
      <c r="H459" s="58"/>
      <c r="I459" s="58"/>
      <c r="J459" s="58"/>
      <c r="K459" s="58"/>
      <c r="L459" s="58"/>
      <c r="M459" s="58"/>
      <c r="N459" s="58"/>
      <c r="O459" s="58" t="s">
        <v>197</v>
      </c>
      <c r="P459" s="58">
        <v>1.0</v>
      </c>
      <c r="Q459" s="60" t="s">
        <v>400</v>
      </c>
      <c r="R459" s="58"/>
      <c r="S459" s="58"/>
    </row>
    <row r="460" ht="15.75" customHeight="1">
      <c r="A460" s="125" t="s">
        <v>402</v>
      </c>
      <c r="B460" s="91" t="s">
        <v>1</v>
      </c>
      <c r="C460" s="62">
        <v>250.0</v>
      </c>
      <c r="D460" s="58"/>
      <c r="E460" s="58">
        <v>104.0</v>
      </c>
      <c r="F460" s="58"/>
      <c r="G460" s="58"/>
      <c r="H460" s="58"/>
      <c r="I460" s="58"/>
      <c r="J460" s="58"/>
      <c r="K460" s="58"/>
      <c r="L460" s="58"/>
      <c r="M460" s="58"/>
      <c r="N460" s="58">
        <f>C461*C462/ABS(C460-$Y$3)</f>
        <v>3.46</v>
      </c>
      <c r="O460" s="58" t="s">
        <v>197</v>
      </c>
      <c r="P460" s="58">
        <v>1.0</v>
      </c>
      <c r="Q460" s="60" t="s">
        <v>400</v>
      </c>
      <c r="R460" s="58"/>
      <c r="S460" s="58"/>
    </row>
    <row r="461" ht="15.75" customHeight="1">
      <c r="A461" s="125" t="s">
        <v>402</v>
      </c>
      <c r="B461" s="91" t="s">
        <v>207</v>
      </c>
      <c r="C461" s="62">
        <v>0.96</v>
      </c>
      <c r="D461" s="58">
        <v>5.0</v>
      </c>
      <c r="E461" s="58">
        <v>104.0</v>
      </c>
      <c r="F461" s="58"/>
      <c r="G461" s="58"/>
      <c r="H461" s="58"/>
      <c r="I461" s="58"/>
      <c r="J461" s="58"/>
      <c r="K461" s="58"/>
      <c r="L461" s="58"/>
      <c r="M461" s="58"/>
      <c r="N461" s="58"/>
      <c r="O461" s="58" t="s">
        <v>197</v>
      </c>
      <c r="P461" s="58">
        <v>1.0</v>
      </c>
      <c r="Q461" s="60" t="s">
        <v>400</v>
      </c>
      <c r="R461" s="58"/>
      <c r="S461" s="58"/>
    </row>
    <row r="462" ht="15.75" customHeight="1">
      <c r="A462" s="125" t="s">
        <v>402</v>
      </c>
      <c r="B462" s="93" t="s">
        <v>204</v>
      </c>
      <c r="C462" s="62">
        <v>173.0</v>
      </c>
      <c r="D462" s="58">
        <v>5.0</v>
      </c>
      <c r="E462" s="58">
        <v>104.0</v>
      </c>
      <c r="F462" s="58"/>
      <c r="G462" s="58"/>
      <c r="H462" s="58"/>
      <c r="I462" s="58"/>
      <c r="J462" s="58"/>
      <c r="K462" s="58"/>
      <c r="L462" s="58"/>
      <c r="M462" s="58"/>
      <c r="N462" s="58"/>
      <c r="O462" s="58" t="s">
        <v>197</v>
      </c>
      <c r="P462" s="58">
        <v>1.0</v>
      </c>
      <c r="Q462" s="60" t="s">
        <v>400</v>
      </c>
      <c r="R462" s="58"/>
      <c r="S462" s="58"/>
    </row>
    <row r="463" ht="15.75" customHeight="1">
      <c r="A463" s="69" t="s">
        <v>403</v>
      </c>
      <c r="B463" s="91" t="s">
        <v>1</v>
      </c>
      <c r="C463" s="62">
        <v>175.0</v>
      </c>
      <c r="D463" s="58"/>
      <c r="E463" s="58">
        <v>1.52</v>
      </c>
      <c r="F463" s="58">
        <v>51.0</v>
      </c>
      <c r="G463" s="58"/>
      <c r="H463" s="58"/>
      <c r="I463" s="58"/>
      <c r="J463" s="58"/>
      <c r="K463" s="58"/>
      <c r="L463" s="58"/>
      <c r="M463" s="58"/>
      <c r="N463" s="58">
        <f>C464*C465/ABS(C463-$Y$3)</f>
        <v>3.478130081</v>
      </c>
      <c r="O463" s="143" t="s">
        <v>404</v>
      </c>
      <c r="P463" s="58">
        <v>1.0</v>
      </c>
      <c r="Q463" s="144" t="s">
        <v>405</v>
      </c>
      <c r="R463" s="58"/>
      <c r="S463" s="58" t="s">
        <v>200</v>
      </c>
    </row>
    <row r="464" ht="15.75" customHeight="1">
      <c r="A464" s="69" t="s">
        <v>403</v>
      </c>
      <c r="B464" s="91" t="s">
        <v>207</v>
      </c>
      <c r="C464" s="62">
        <v>1.79</v>
      </c>
      <c r="D464" s="58">
        <v>5.0</v>
      </c>
      <c r="E464" s="58">
        <v>1.52</v>
      </c>
      <c r="F464" s="58">
        <v>51.0</v>
      </c>
      <c r="G464" s="143"/>
      <c r="H464" s="143"/>
      <c r="I464" s="143"/>
      <c r="J464" s="143"/>
      <c r="K464" s="143"/>
      <c r="L464" s="143"/>
      <c r="M464" s="143"/>
      <c r="N464" s="143"/>
      <c r="O464" s="143" t="s">
        <v>404</v>
      </c>
      <c r="P464" s="58">
        <v>1.0</v>
      </c>
      <c r="Q464" s="144" t="s">
        <v>405</v>
      </c>
      <c r="R464" s="58"/>
      <c r="S464" s="58" t="s">
        <v>200</v>
      </c>
    </row>
    <row r="465" ht="15.75" customHeight="1">
      <c r="A465" s="69" t="s">
        <v>403</v>
      </c>
      <c r="B465" s="93" t="s">
        <v>204</v>
      </c>
      <c r="C465" s="62">
        <v>239.0</v>
      </c>
      <c r="D465" s="58">
        <v>5.0</v>
      </c>
      <c r="E465" s="58">
        <v>1.52</v>
      </c>
      <c r="F465" s="58">
        <v>51.0</v>
      </c>
      <c r="G465" s="143"/>
      <c r="H465" s="143"/>
      <c r="I465" s="143"/>
      <c r="J465" s="143"/>
      <c r="K465" s="143"/>
      <c r="L465" s="143"/>
      <c r="M465" s="143"/>
      <c r="N465" s="143"/>
      <c r="O465" s="143" t="s">
        <v>404</v>
      </c>
      <c r="P465" s="58">
        <v>1.0</v>
      </c>
      <c r="Q465" s="144" t="s">
        <v>405</v>
      </c>
      <c r="R465" s="58"/>
      <c r="S465" s="58" t="s">
        <v>200</v>
      </c>
    </row>
    <row r="466" ht="15.75" customHeight="1">
      <c r="A466" s="69" t="s">
        <v>406</v>
      </c>
      <c r="B466" s="91" t="s">
        <v>1</v>
      </c>
      <c r="C466" s="62">
        <v>114.0</v>
      </c>
      <c r="D466" s="58"/>
      <c r="E466" s="58">
        <v>2.03</v>
      </c>
      <c r="F466" s="58">
        <v>55.0</v>
      </c>
      <c r="G466" s="58"/>
      <c r="H466" s="58"/>
      <c r="I466" s="58"/>
      <c r="J466" s="58"/>
      <c r="K466" s="58"/>
      <c r="L466" s="58"/>
      <c r="M466" s="58"/>
      <c r="N466" s="58">
        <f>C467*C468/ABS(C466-$Y$3)</f>
        <v>1.708641304</v>
      </c>
      <c r="O466" s="143" t="s">
        <v>404</v>
      </c>
      <c r="P466" s="58">
        <v>1.0</v>
      </c>
      <c r="Q466" s="144" t="s">
        <v>405</v>
      </c>
      <c r="R466" s="58"/>
      <c r="S466" s="58" t="s">
        <v>200</v>
      </c>
    </row>
    <row r="467" ht="15.75" customHeight="1">
      <c r="A467" s="69" t="s">
        <v>406</v>
      </c>
      <c r="B467" s="91" t="s">
        <v>207</v>
      </c>
      <c r="C467" s="62">
        <v>1.49</v>
      </c>
      <c r="D467" s="58">
        <v>5.0</v>
      </c>
      <c r="E467" s="58">
        <v>2.03</v>
      </c>
      <c r="F467" s="58">
        <v>55.0</v>
      </c>
      <c r="G467" s="143"/>
      <c r="H467" s="143"/>
      <c r="I467" s="143"/>
      <c r="J467" s="143"/>
      <c r="K467" s="143"/>
      <c r="L467" s="143"/>
      <c r="M467" s="143"/>
      <c r="N467" s="143"/>
      <c r="O467" s="143" t="s">
        <v>404</v>
      </c>
      <c r="P467" s="58">
        <v>1.0</v>
      </c>
      <c r="Q467" s="144" t="s">
        <v>405</v>
      </c>
      <c r="R467" s="58"/>
      <c r="S467" s="58" t="s">
        <v>200</v>
      </c>
    </row>
    <row r="468" ht="15.75" customHeight="1">
      <c r="A468" s="69" t="s">
        <v>406</v>
      </c>
      <c r="B468" s="93" t="s">
        <v>204</v>
      </c>
      <c r="C468" s="62">
        <v>211.0</v>
      </c>
      <c r="D468" s="58">
        <v>5.0</v>
      </c>
      <c r="E468" s="58">
        <v>2.03</v>
      </c>
      <c r="F468" s="58">
        <v>55.0</v>
      </c>
      <c r="G468" s="143"/>
      <c r="H468" s="143"/>
      <c r="I468" s="143"/>
      <c r="J468" s="143"/>
      <c r="K468" s="143"/>
      <c r="L468" s="143"/>
      <c r="M468" s="143"/>
      <c r="N468" s="143"/>
      <c r="O468" s="143" t="s">
        <v>404</v>
      </c>
      <c r="P468" s="58">
        <v>1.0</v>
      </c>
      <c r="Q468" s="144" t="s">
        <v>405</v>
      </c>
      <c r="R468" s="58"/>
      <c r="S468" s="58" t="s">
        <v>200</v>
      </c>
    </row>
    <row r="469" ht="15.75" customHeight="1">
      <c r="A469" s="145" t="s">
        <v>407</v>
      </c>
      <c r="B469" s="91" t="s">
        <v>1</v>
      </c>
      <c r="C469" s="62">
        <v>265.0</v>
      </c>
      <c r="D469" s="58"/>
      <c r="E469" s="58"/>
      <c r="F469" s="58">
        <v>49.0</v>
      </c>
      <c r="G469" s="58"/>
      <c r="H469" s="58"/>
      <c r="I469" s="58"/>
      <c r="J469" s="58"/>
      <c r="K469" s="58"/>
      <c r="L469" s="58"/>
      <c r="M469" s="58"/>
      <c r="N469" s="58">
        <f>C478*C479/ABS(C469-$Y$3)</f>
        <v>15.99363636</v>
      </c>
      <c r="O469" s="146" t="s">
        <v>256</v>
      </c>
      <c r="P469" s="58">
        <v>0.0</v>
      </c>
      <c r="Q469" s="60" t="s">
        <v>408</v>
      </c>
      <c r="R469" s="58"/>
      <c r="S469" s="58"/>
    </row>
    <row r="470" ht="15.75" customHeight="1">
      <c r="A470" s="145" t="s">
        <v>407</v>
      </c>
      <c r="B470" s="91" t="s">
        <v>207</v>
      </c>
      <c r="C470" s="62">
        <v>0.32</v>
      </c>
      <c r="D470" s="58">
        <v>1.0</v>
      </c>
      <c r="E470" s="58"/>
      <c r="F470" s="58">
        <v>49.0</v>
      </c>
      <c r="G470" s="146"/>
      <c r="H470" s="146"/>
      <c r="I470" s="146"/>
      <c r="J470" s="146"/>
      <c r="K470" s="146"/>
      <c r="L470" s="146"/>
      <c r="M470" s="146"/>
      <c r="N470" s="146"/>
      <c r="O470" s="146" t="s">
        <v>256</v>
      </c>
      <c r="P470" s="58">
        <v>0.0</v>
      </c>
      <c r="Q470" s="60" t="s">
        <v>408</v>
      </c>
      <c r="R470" s="58"/>
      <c r="S470" s="58"/>
    </row>
    <row r="471" ht="15.75" customHeight="1">
      <c r="A471" s="145" t="s">
        <v>407</v>
      </c>
      <c r="B471" s="93" t="s">
        <v>204</v>
      </c>
      <c r="C471" s="62">
        <v>26.0</v>
      </c>
      <c r="D471" s="58">
        <v>1.0</v>
      </c>
      <c r="E471" s="58"/>
      <c r="F471" s="58">
        <v>49.0</v>
      </c>
      <c r="G471" s="146"/>
      <c r="H471" s="146"/>
      <c r="I471" s="146"/>
      <c r="J471" s="146"/>
      <c r="K471" s="146"/>
      <c r="L471" s="146"/>
      <c r="M471" s="146"/>
      <c r="N471" s="146"/>
      <c r="O471" s="146" t="s">
        <v>256</v>
      </c>
      <c r="P471" s="58">
        <v>0.0</v>
      </c>
      <c r="Q471" s="60" t="s">
        <v>408</v>
      </c>
      <c r="R471" s="58"/>
      <c r="S471" s="58"/>
    </row>
    <row r="472" ht="15.75" customHeight="1">
      <c r="A472" s="145" t="s">
        <v>407</v>
      </c>
      <c r="B472" s="91" t="s">
        <v>207</v>
      </c>
      <c r="C472" s="62">
        <v>0.86</v>
      </c>
      <c r="D472" s="58">
        <v>2.0</v>
      </c>
      <c r="E472" s="58"/>
      <c r="F472" s="58">
        <v>49.0</v>
      </c>
      <c r="G472" s="146"/>
      <c r="H472" s="146"/>
      <c r="I472" s="146"/>
      <c r="J472" s="146"/>
      <c r="K472" s="146"/>
      <c r="L472" s="146"/>
      <c r="M472" s="146"/>
      <c r="N472" s="146"/>
      <c r="O472" s="146" t="s">
        <v>256</v>
      </c>
      <c r="P472" s="58">
        <v>0.0</v>
      </c>
      <c r="Q472" s="60" t="s">
        <v>408</v>
      </c>
      <c r="R472" s="58"/>
      <c r="S472" s="58"/>
    </row>
    <row r="473" ht="15.75" customHeight="1">
      <c r="A473" s="145" t="s">
        <v>407</v>
      </c>
      <c r="B473" s="93" t="s">
        <v>204</v>
      </c>
      <c r="C473" s="62">
        <v>80.0</v>
      </c>
      <c r="D473" s="58">
        <v>2.0</v>
      </c>
      <c r="E473" s="58"/>
      <c r="F473" s="58">
        <v>49.0</v>
      </c>
      <c r="G473" s="146"/>
      <c r="H473" s="146"/>
      <c r="I473" s="146"/>
      <c r="J473" s="146"/>
      <c r="K473" s="146"/>
      <c r="L473" s="146"/>
      <c r="M473" s="146"/>
      <c r="N473" s="146"/>
      <c r="O473" s="146" t="s">
        <v>256</v>
      </c>
      <c r="P473" s="58">
        <v>0.0</v>
      </c>
      <c r="Q473" s="60" t="s">
        <v>408</v>
      </c>
      <c r="R473" s="58"/>
      <c r="S473" s="58"/>
    </row>
    <row r="474" ht="15.75" customHeight="1">
      <c r="A474" s="145" t="s">
        <v>407</v>
      </c>
      <c r="B474" s="91" t="s">
        <v>207</v>
      </c>
      <c r="C474" s="62">
        <v>1.35</v>
      </c>
      <c r="D474" s="58">
        <v>3.0</v>
      </c>
      <c r="E474" s="58"/>
      <c r="F474" s="58">
        <v>49.0</v>
      </c>
      <c r="G474" s="146"/>
      <c r="H474" s="146"/>
      <c r="I474" s="146"/>
      <c r="J474" s="146"/>
      <c r="K474" s="146"/>
      <c r="L474" s="146"/>
      <c r="M474" s="146"/>
      <c r="N474" s="146"/>
      <c r="O474" s="146" t="s">
        <v>256</v>
      </c>
      <c r="P474" s="58">
        <v>0.0</v>
      </c>
      <c r="Q474" s="60" t="s">
        <v>408</v>
      </c>
      <c r="R474" s="58"/>
      <c r="S474" s="58"/>
    </row>
    <row r="475" ht="15.75" customHeight="1">
      <c r="A475" s="145" t="s">
        <v>407</v>
      </c>
      <c r="B475" s="93" t="s">
        <v>204</v>
      </c>
      <c r="C475" s="62">
        <v>134.0</v>
      </c>
      <c r="D475" s="58">
        <v>3.0</v>
      </c>
      <c r="E475" s="58"/>
      <c r="F475" s="58">
        <v>49.0</v>
      </c>
      <c r="G475" s="146"/>
      <c r="H475" s="146"/>
      <c r="I475" s="146"/>
      <c r="J475" s="146"/>
      <c r="K475" s="146"/>
      <c r="L475" s="146"/>
      <c r="M475" s="146"/>
      <c r="N475" s="146"/>
      <c r="O475" s="146" t="s">
        <v>256</v>
      </c>
      <c r="P475" s="58">
        <v>0.0</v>
      </c>
      <c r="Q475" s="60" t="s">
        <v>408</v>
      </c>
      <c r="R475" s="58"/>
      <c r="S475" s="58"/>
    </row>
    <row r="476" ht="15.75" customHeight="1">
      <c r="A476" s="145" t="s">
        <v>407</v>
      </c>
      <c r="B476" s="91" t="s">
        <v>207</v>
      </c>
      <c r="C476" s="62">
        <v>1.78</v>
      </c>
      <c r="D476" s="58">
        <v>4.0</v>
      </c>
      <c r="E476" s="58"/>
      <c r="F476" s="58">
        <v>49.0</v>
      </c>
      <c r="G476" s="146"/>
      <c r="H476" s="146"/>
      <c r="I476" s="146"/>
      <c r="J476" s="146"/>
      <c r="K476" s="146"/>
      <c r="L476" s="146"/>
      <c r="M476" s="146"/>
      <c r="N476" s="146"/>
      <c r="O476" s="146" t="s">
        <v>256</v>
      </c>
      <c r="P476" s="58">
        <v>0.0</v>
      </c>
      <c r="Q476" s="60" t="s">
        <v>408</v>
      </c>
      <c r="R476" s="58"/>
      <c r="S476" s="58"/>
    </row>
    <row r="477" ht="15.75" customHeight="1">
      <c r="A477" s="145" t="s">
        <v>407</v>
      </c>
      <c r="B477" s="93" t="s">
        <v>204</v>
      </c>
      <c r="C477" s="62">
        <v>164.0</v>
      </c>
      <c r="D477" s="58">
        <v>4.0</v>
      </c>
      <c r="E477" s="58"/>
      <c r="F477" s="58">
        <v>49.0</v>
      </c>
      <c r="G477" s="146"/>
      <c r="H477" s="146"/>
      <c r="I477" s="146"/>
      <c r="J477" s="146"/>
      <c r="K477" s="146"/>
      <c r="L477" s="146"/>
      <c r="M477" s="146"/>
      <c r="N477" s="146"/>
      <c r="O477" s="146" t="s">
        <v>256</v>
      </c>
      <c r="P477" s="58">
        <v>0.0</v>
      </c>
      <c r="Q477" s="60" t="s">
        <v>408</v>
      </c>
      <c r="R477" s="58"/>
      <c r="S477" s="58"/>
      <c r="T477" s="58"/>
      <c r="U477" s="58"/>
    </row>
    <row r="478" ht="15.75" customHeight="1">
      <c r="A478" s="145" t="s">
        <v>407</v>
      </c>
      <c r="B478" s="91" t="s">
        <v>207</v>
      </c>
      <c r="C478" s="62">
        <v>2.19</v>
      </c>
      <c r="D478" s="58">
        <v>5.0</v>
      </c>
      <c r="E478" s="58"/>
      <c r="F478" s="58">
        <v>49.0</v>
      </c>
      <c r="G478" s="146"/>
      <c r="H478" s="146"/>
      <c r="I478" s="146"/>
      <c r="J478" s="146"/>
      <c r="K478" s="146"/>
      <c r="L478" s="146"/>
      <c r="M478" s="146"/>
      <c r="N478" s="146"/>
      <c r="O478" s="146" t="s">
        <v>256</v>
      </c>
      <c r="P478" s="58">
        <v>0.0</v>
      </c>
      <c r="Q478" s="60" t="s">
        <v>408</v>
      </c>
      <c r="R478" s="58"/>
      <c r="S478" s="58"/>
      <c r="T478" s="58"/>
      <c r="U478" s="58"/>
    </row>
    <row r="479" ht="15.75" customHeight="1">
      <c r="A479" s="145" t="s">
        <v>407</v>
      </c>
      <c r="B479" s="93" t="s">
        <v>204</v>
      </c>
      <c r="C479" s="62">
        <v>241.0</v>
      </c>
      <c r="D479" s="58">
        <v>5.0</v>
      </c>
      <c r="E479" s="58"/>
      <c r="F479" s="58">
        <v>49.0</v>
      </c>
      <c r="G479" s="146"/>
      <c r="H479" s="146"/>
      <c r="I479" s="146"/>
      <c r="J479" s="146"/>
      <c r="K479" s="146"/>
      <c r="L479" s="146"/>
      <c r="M479" s="146"/>
      <c r="N479" s="146"/>
      <c r="O479" s="146" t="s">
        <v>256</v>
      </c>
      <c r="P479" s="58">
        <v>0.0</v>
      </c>
      <c r="Q479" s="60" t="s">
        <v>408</v>
      </c>
      <c r="R479" s="58"/>
      <c r="S479" s="58"/>
      <c r="T479" s="58"/>
      <c r="U479" s="58"/>
    </row>
    <row r="480" ht="15.75" customHeight="1">
      <c r="A480" s="76" t="s">
        <v>409</v>
      </c>
      <c r="B480" s="91" t="s">
        <v>1</v>
      </c>
      <c r="C480" s="62">
        <v>306.0</v>
      </c>
      <c r="D480" s="58"/>
      <c r="E480" s="58" t="s">
        <v>410</v>
      </c>
      <c r="F480" s="58">
        <v>16.04</v>
      </c>
      <c r="G480" s="125"/>
      <c r="H480" s="125"/>
      <c r="I480" s="125"/>
      <c r="J480" s="125"/>
      <c r="K480" s="125"/>
      <c r="L480" s="125"/>
      <c r="M480" s="125"/>
      <c r="N480" s="125"/>
      <c r="O480" s="125" t="s">
        <v>387</v>
      </c>
      <c r="P480" s="58">
        <v>0.0</v>
      </c>
      <c r="Q480" s="60" t="s">
        <v>411</v>
      </c>
      <c r="R480" s="58"/>
      <c r="S480" s="58" t="s">
        <v>200</v>
      </c>
      <c r="T480" s="58"/>
      <c r="U480" s="58"/>
    </row>
    <row r="481" ht="15.75" customHeight="1">
      <c r="A481" s="76" t="s">
        <v>409</v>
      </c>
      <c r="B481" s="91" t="s">
        <v>207</v>
      </c>
      <c r="C481" s="147">
        <v>0.96</v>
      </c>
      <c r="D481" s="58">
        <v>2.0</v>
      </c>
      <c r="E481" s="58" t="s">
        <v>410</v>
      </c>
      <c r="F481" s="58">
        <v>16.04</v>
      </c>
      <c r="G481" s="125"/>
      <c r="H481" s="125"/>
      <c r="I481" s="125"/>
      <c r="J481" s="125"/>
      <c r="K481" s="125"/>
      <c r="L481" s="125"/>
      <c r="M481" s="125"/>
      <c r="N481" s="125"/>
      <c r="O481" s="125" t="s">
        <v>387</v>
      </c>
      <c r="P481" s="58">
        <v>0.0</v>
      </c>
      <c r="Q481" s="60" t="s">
        <v>411</v>
      </c>
      <c r="R481" s="58"/>
      <c r="S481" s="58" t="s">
        <v>200</v>
      </c>
      <c r="T481" s="58"/>
      <c r="U481" s="58"/>
    </row>
    <row r="482" ht="15.75" customHeight="1">
      <c r="A482" s="76" t="s">
        <v>409</v>
      </c>
      <c r="B482" s="93" t="s">
        <v>204</v>
      </c>
      <c r="C482" s="62">
        <v>39.98</v>
      </c>
      <c r="D482" s="58">
        <v>2.0</v>
      </c>
      <c r="E482" s="58" t="s">
        <v>410</v>
      </c>
      <c r="F482" s="58">
        <v>16.04</v>
      </c>
      <c r="G482" s="125"/>
      <c r="H482" s="125"/>
      <c r="I482" s="125"/>
      <c r="J482" s="125"/>
      <c r="K482" s="125"/>
      <c r="L482" s="125"/>
      <c r="M482" s="125"/>
      <c r="N482" s="125"/>
      <c r="O482" s="125" t="s">
        <v>387</v>
      </c>
      <c r="P482" s="58">
        <v>0.0</v>
      </c>
      <c r="Q482" s="60" t="s">
        <v>411</v>
      </c>
      <c r="R482" s="58"/>
      <c r="S482" s="58" t="s">
        <v>200</v>
      </c>
      <c r="T482" s="58"/>
      <c r="U482" s="58"/>
    </row>
    <row r="483" ht="15.75" customHeight="1">
      <c r="A483" s="125" t="s">
        <v>412</v>
      </c>
      <c r="B483" s="91" t="s">
        <v>1</v>
      </c>
      <c r="C483" s="62">
        <v>235.0</v>
      </c>
      <c r="D483" s="58"/>
      <c r="E483" s="58">
        <v>3500.0</v>
      </c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>
        <v>1.0</v>
      </c>
      <c r="Q483" s="60" t="s">
        <v>413</v>
      </c>
      <c r="R483" s="58"/>
      <c r="S483" s="58"/>
      <c r="T483" s="58"/>
      <c r="U483" s="58"/>
    </row>
    <row r="484" ht="15.75" customHeight="1">
      <c r="A484" s="125" t="s">
        <v>412</v>
      </c>
      <c r="B484" s="91" t="s">
        <v>207</v>
      </c>
      <c r="C484" s="62">
        <v>0.65</v>
      </c>
      <c r="D484" s="58">
        <v>1.35</v>
      </c>
      <c r="E484" s="58">
        <v>3500.0</v>
      </c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>
        <v>1.0</v>
      </c>
      <c r="Q484" s="60" t="s">
        <v>413</v>
      </c>
      <c r="R484" s="58"/>
      <c r="S484" s="58"/>
      <c r="T484" s="58"/>
      <c r="U484" s="58"/>
    </row>
    <row r="485" ht="15.75" customHeight="1">
      <c r="A485" s="125" t="s">
        <v>414</v>
      </c>
      <c r="B485" s="91" t="s">
        <v>1</v>
      </c>
      <c r="C485" s="62">
        <v>310.0</v>
      </c>
      <c r="D485" s="58"/>
      <c r="E485" s="58">
        <v>3500.0</v>
      </c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>
        <v>1.0</v>
      </c>
      <c r="Q485" s="60" t="s">
        <v>413</v>
      </c>
      <c r="R485" s="58"/>
      <c r="S485" s="58"/>
      <c r="T485" s="58"/>
      <c r="U485" s="58"/>
    </row>
    <row r="486" ht="15.75" customHeight="1">
      <c r="A486" s="125" t="s">
        <v>414</v>
      </c>
      <c r="B486" s="91" t="s">
        <v>207</v>
      </c>
      <c r="C486" s="62">
        <v>1.3</v>
      </c>
      <c r="D486" s="58">
        <v>1.35</v>
      </c>
      <c r="E486" s="58">
        <v>3500.0</v>
      </c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>
        <v>1.0</v>
      </c>
      <c r="Q486" s="60" t="s">
        <v>413</v>
      </c>
      <c r="R486" s="58"/>
      <c r="S486" s="58"/>
      <c r="T486" s="58"/>
      <c r="U486" s="58"/>
    </row>
    <row r="487" ht="15.75" customHeight="1">
      <c r="A487" s="125" t="s">
        <v>415</v>
      </c>
      <c r="B487" s="91" t="s">
        <v>1</v>
      </c>
      <c r="C487" s="62">
        <v>358.0</v>
      </c>
      <c r="D487" s="58"/>
      <c r="E487" s="58">
        <v>3500.0</v>
      </c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>
        <v>1.0</v>
      </c>
      <c r="Q487" s="60" t="s">
        <v>413</v>
      </c>
      <c r="R487" s="58"/>
      <c r="S487" s="58"/>
      <c r="T487" s="58"/>
      <c r="U487" s="58"/>
    </row>
    <row r="488" ht="15.75" customHeight="1">
      <c r="A488" s="125" t="s">
        <v>415</v>
      </c>
      <c r="B488" s="91" t="s">
        <v>207</v>
      </c>
      <c r="C488" s="62">
        <v>1.53</v>
      </c>
      <c r="D488" s="58">
        <v>1.35</v>
      </c>
      <c r="E488" s="58">
        <v>3500.0</v>
      </c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>
        <v>1.0</v>
      </c>
      <c r="Q488" s="60" t="s">
        <v>413</v>
      </c>
      <c r="R488" s="58"/>
      <c r="S488" s="58"/>
      <c r="T488" s="58"/>
      <c r="U488" s="58"/>
    </row>
    <row r="489" ht="15.75" customHeight="1">
      <c r="A489" s="125" t="s">
        <v>416</v>
      </c>
      <c r="B489" s="91" t="s">
        <v>1</v>
      </c>
      <c r="C489" s="62">
        <v>360.0</v>
      </c>
      <c r="D489" s="58"/>
      <c r="E489" s="58">
        <v>6000.0</v>
      </c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>
        <v>1.0</v>
      </c>
      <c r="Q489" s="60" t="s">
        <v>413</v>
      </c>
      <c r="R489" s="58"/>
      <c r="S489" s="58"/>
      <c r="T489" s="58"/>
      <c r="U489" s="58"/>
    </row>
    <row r="490" ht="15.75" customHeight="1">
      <c r="A490" s="125" t="s">
        <v>416</v>
      </c>
      <c r="B490" s="91" t="s">
        <v>207</v>
      </c>
      <c r="C490" s="62">
        <v>0.87</v>
      </c>
      <c r="D490" s="58">
        <v>1.35</v>
      </c>
      <c r="E490" s="58">
        <v>6000.0</v>
      </c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>
        <v>1.0</v>
      </c>
      <c r="Q490" s="60" t="s">
        <v>413</v>
      </c>
      <c r="R490" s="58"/>
      <c r="S490" s="58"/>
      <c r="T490" s="58"/>
      <c r="U490" s="58"/>
    </row>
    <row r="491" ht="15.75" customHeight="1">
      <c r="A491" s="125" t="s">
        <v>417</v>
      </c>
      <c r="B491" s="91" t="s">
        <v>1</v>
      </c>
      <c r="C491" s="62">
        <v>355.0</v>
      </c>
      <c r="D491" s="58"/>
      <c r="E491" s="58">
        <v>6000.0</v>
      </c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>
        <v>1.0</v>
      </c>
      <c r="Q491" s="60" t="s">
        <v>413</v>
      </c>
      <c r="R491" s="58"/>
      <c r="S491" s="58"/>
      <c r="T491" s="58"/>
      <c r="U491" s="58"/>
    </row>
    <row r="492" ht="15.75" customHeight="1">
      <c r="A492" s="125" t="s">
        <v>417</v>
      </c>
      <c r="B492" s="91" t="s">
        <v>207</v>
      </c>
      <c r="C492" s="62">
        <v>0.81</v>
      </c>
      <c r="D492" s="58">
        <v>1.35</v>
      </c>
      <c r="E492" s="58">
        <v>6000.0</v>
      </c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>
        <v>1.0</v>
      </c>
      <c r="Q492" s="60" t="s">
        <v>413</v>
      </c>
      <c r="R492" s="58"/>
      <c r="S492" s="58"/>
      <c r="T492" s="58"/>
      <c r="U492" s="58"/>
    </row>
    <row r="493" ht="15.75" customHeight="1">
      <c r="A493" s="76" t="s">
        <v>418</v>
      </c>
      <c r="B493" s="91" t="s">
        <v>1</v>
      </c>
      <c r="C493" s="62">
        <v>345.0</v>
      </c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>
        <v>0.0</v>
      </c>
      <c r="Q493" s="60" t="s">
        <v>419</v>
      </c>
      <c r="R493" s="58"/>
      <c r="S493" s="58"/>
      <c r="T493" s="58"/>
      <c r="U493" s="58"/>
    </row>
    <row r="494" ht="15.75" customHeight="1">
      <c r="A494" s="76" t="s">
        <v>418</v>
      </c>
      <c r="B494" s="91" t="s">
        <v>207</v>
      </c>
      <c r="C494" s="62">
        <v>3.05</v>
      </c>
      <c r="D494" s="58">
        <v>1.0</v>
      </c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>
        <v>0.0</v>
      </c>
      <c r="Q494" s="60" t="s">
        <v>419</v>
      </c>
      <c r="R494" s="58"/>
      <c r="S494" s="58"/>
      <c r="T494" s="58"/>
      <c r="U494" s="58"/>
    </row>
    <row r="495" ht="15.75" customHeight="1">
      <c r="A495" s="76" t="s">
        <v>418</v>
      </c>
      <c r="B495" s="91" t="s">
        <v>207</v>
      </c>
      <c r="C495" s="62">
        <v>5.2</v>
      </c>
      <c r="D495" s="58">
        <v>1.5</v>
      </c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>
        <v>0.0</v>
      </c>
      <c r="Q495" s="60" t="s">
        <v>419</v>
      </c>
      <c r="R495" s="58"/>
      <c r="S495" s="58"/>
      <c r="T495" s="58"/>
      <c r="U495" s="58"/>
    </row>
    <row r="496" ht="15.75" customHeight="1">
      <c r="A496" s="117" t="s">
        <v>420</v>
      </c>
      <c r="B496" s="91" t="s">
        <v>1</v>
      </c>
      <c r="C496" s="62">
        <v>347.0</v>
      </c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>
        <v>0.0</v>
      </c>
      <c r="Q496" s="60" t="s">
        <v>419</v>
      </c>
      <c r="R496" s="58"/>
      <c r="S496" s="58"/>
      <c r="T496" s="58"/>
      <c r="U496" s="58"/>
    </row>
    <row r="497" ht="15.75" customHeight="1">
      <c r="A497" s="117" t="s">
        <v>420</v>
      </c>
      <c r="B497" s="91" t="s">
        <v>207</v>
      </c>
      <c r="C497" s="62">
        <v>3.24</v>
      </c>
      <c r="D497" s="58">
        <v>1.0</v>
      </c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>
        <v>0.0</v>
      </c>
      <c r="Q497" s="60" t="s">
        <v>419</v>
      </c>
      <c r="R497" s="58"/>
      <c r="S497" s="58"/>
      <c r="T497" s="58"/>
      <c r="U497" s="58"/>
    </row>
    <row r="498" ht="15.75" customHeight="1">
      <c r="A498" s="117" t="s">
        <v>420</v>
      </c>
      <c r="B498" s="91" t="s">
        <v>207</v>
      </c>
      <c r="C498" s="62">
        <v>5.51</v>
      </c>
      <c r="D498" s="58">
        <v>1.5</v>
      </c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>
        <v>0.0</v>
      </c>
      <c r="Q498" s="60" t="s">
        <v>419</v>
      </c>
      <c r="R498" s="58"/>
      <c r="S498" s="58"/>
      <c r="T498" s="58"/>
      <c r="U498" s="58"/>
    </row>
    <row r="499" ht="15.75" customHeight="1">
      <c r="A499" s="148" t="s">
        <v>349</v>
      </c>
      <c r="B499" s="62" t="s">
        <v>1</v>
      </c>
      <c r="C499" s="62">
        <v>354.0</v>
      </c>
      <c r="D499" s="62"/>
      <c r="E499" s="62">
        <v>255.0</v>
      </c>
      <c r="F499" s="62">
        <v>240.0</v>
      </c>
      <c r="G499" s="149"/>
      <c r="H499" s="149"/>
      <c r="I499" s="149"/>
      <c r="J499" s="149"/>
      <c r="K499" s="149"/>
      <c r="L499" s="149"/>
      <c r="M499" s="149"/>
      <c r="N499" s="149"/>
      <c r="O499" s="149"/>
      <c r="P499" s="62">
        <v>1100.0</v>
      </c>
      <c r="Q499" s="60" t="s">
        <v>421</v>
      </c>
      <c r="R499" s="150" t="s">
        <v>422</v>
      </c>
      <c r="S499" s="58"/>
      <c r="T499" s="58"/>
      <c r="U499" s="58"/>
    </row>
    <row r="500" ht="15.75" customHeight="1">
      <c r="A500" s="148" t="s">
        <v>349</v>
      </c>
      <c r="B500" s="62" t="s">
        <v>1</v>
      </c>
      <c r="C500" s="62">
        <v>352.0</v>
      </c>
      <c r="D500" s="62"/>
      <c r="E500" s="62">
        <v>200.0</v>
      </c>
      <c r="F500" s="62">
        <v>206.0</v>
      </c>
      <c r="G500" s="149"/>
      <c r="H500" s="149"/>
      <c r="I500" s="149"/>
      <c r="J500" s="149"/>
      <c r="K500" s="149"/>
      <c r="L500" s="149"/>
      <c r="M500" s="149"/>
      <c r="N500" s="149"/>
      <c r="O500" s="149"/>
      <c r="P500" s="62">
        <v>1000.0</v>
      </c>
      <c r="Q500" s="60" t="s">
        <v>421</v>
      </c>
      <c r="R500" s="150" t="s">
        <v>422</v>
      </c>
      <c r="S500" s="58"/>
      <c r="T500" s="58"/>
      <c r="U500" s="58"/>
    </row>
    <row r="501" ht="15.75" customHeight="1">
      <c r="A501" s="148" t="s">
        <v>349</v>
      </c>
      <c r="B501" s="62" t="s">
        <v>1</v>
      </c>
      <c r="C501" s="62">
        <v>350.0</v>
      </c>
      <c r="D501" s="62"/>
      <c r="E501" s="62">
        <v>160.0</v>
      </c>
      <c r="F501" s="62">
        <v>132.0</v>
      </c>
      <c r="G501" s="149"/>
      <c r="H501" s="149"/>
      <c r="I501" s="149"/>
      <c r="J501" s="149"/>
      <c r="K501" s="149"/>
      <c r="L501" s="149"/>
      <c r="M501" s="149"/>
      <c r="N501" s="149"/>
      <c r="O501" s="149"/>
      <c r="P501" s="62">
        <v>900.0</v>
      </c>
      <c r="Q501" s="60" t="s">
        <v>421</v>
      </c>
      <c r="R501" s="150" t="s">
        <v>422</v>
      </c>
      <c r="S501" s="58"/>
      <c r="T501" s="58"/>
      <c r="U501" s="58"/>
    </row>
    <row r="502" ht="15.75" customHeight="1">
      <c r="A502" s="148" t="s">
        <v>349</v>
      </c>
      <c r="B502" s="62" t="s">
        <v>1</v>
      </c>
      <c r="C502" s="62">
        <v>352.0</v>
      </c>
      <c r="D502" s="62"/>
      <c r="E502" s="62">
        <v>90.0</v>
      </c>
      <c r="F502" s="62">
        <v>80.0</v>
      </c>
      <c r="G502" s="149"/>
      <c r="H502" s="149"/>
      <c r="I502" s="149"/>
      <c r="J502" s="149"/>
      <c r="K502" s="149"/>
      <c r="L502" s="149"/>
      <c r="M502" s="149"/>
      <c r="N502" s="149"/>
      <c r="O502" s="149"/>
      <c r="P502" s="62">
        <v>800.0</v>
      </c>
      <c r="Q502" s="60" t="s">
        <v>421</v>
      </c>
      <c r="R502" s="150" t="s">
        <v>422</v>
      </c>
      <c r="S502" s="58"/>
      <c r="T502" s="58"/>
      <c r="U502" s="58"/>
    </row>
    <row r="503" ht="15.75" customHeight="1">
      <c r="A503" s="151" t="s">
        <v>32</v>
      </c>
      <c r="B503" s="91" t="s">
        <v>207</v>
      </c>
      <c r="C503" s="152">
        <v>0.329</v>
      </c>
      <c r="D503" s="58">
        <v>0.5</v>
      </c>
      <c r="E503" s="58"/>
      <c r="F503" s="58">
        <v>25.0</v>
      </c>
      <c r="G503" s="58"/>
      <c r="H503" s="58"/>
      <c r="I503" s="58"/>
      <c r="J503" s="58"/>
      <c r="K503" s="58"/>
      <c r="L503" s="58"/>
      <c r="M503" s="58"/>
      <c r="N503" s="58"/>
      <c r="O503" s="58"/>
      <c r="P503" s="58">
        <v>1.0</v>
      </c>
      <c r="Q503" s="60" t="s">
        <v>423</v>
      </c>
      <c r="R503" s="58"/>
      <c r="S503" s="58" t="s">
        <v>200</v>
      </c>
      <c r="T503" s="58"/>
    </row>
    <row r="504" ht="15.75" customHeight="1">
      <c r="A504" s="151" t="s">
        <v>32</v>
      </c>
      <c r="B504" s="93" t="s">
        <v>204</v>
      </c>
      <c r="C504" s="62">
        <v>12.34</v>
      </c>
      <c r="D504" s="62">
        <v>0.5</v>
      </c>
      <c r="E504" s="62"/>
      <c r="F504" s="62">
        <v>25.0</v>
      </c>
      <c r="G504" s="62"/>
      <c r="H504" s="62"/>
      <c r="I504" s="62"/>
      <c r="J504" s="62"/>
      <c r="K504" s="62"/>
      <c r="L504" s="62"/>
      <c r="M504" s="62"/>
      <c r="N504" s="62"/>
      <c r="O504" s="62"/>
      <c r="P504" s="58">
        <v>1.0</v>
      </c>
      <c r="Q504" s="60" t="s">
        <v>423</v>
      </c>
      <c r="R504" s="58"/>
      <c r="S504" s="58" t="s">
        <v>200</v>
      </c>
      <c r="T504" s="58"/>
    </row>
    <row r="505" ht="15.75" customHeight="1">
      <c r="A505" s="151" t="s">
        <v>32</v>
      </c>
      <c r="B505" s="91" t="s">
        <v>207</v>
      </c>
      <c r="C505" s="152">
        <v>0.612</v>
      </c>
      <c r="D505" s="62">
        <v>1.0</v>
      </c>
      <c r="E505" s="62"/>
      <c r="F505" s="62">
        <v>25.0</v>
      </c>
      <c r="G505" s="62"/>
      <c r="H505" s="62"/>
      <c r="I505" s="62"/>
      <c r="J505" s="62"/>
      <c r="K505" s="62"/>
      <c r="L505" s="62"/>
      <c r="M505" s="62"/>
      <c r="N505" s="62"/>
      <c r="O505" s="62"/>
      <c r="P505" s="58">
        <v>1.0</v>
      </c>
      <c r="Q505" s="60" t="s">
        <v>423</v>
      </c>
      <c r="R505" s="58"/>
      <c r="S505" s="58" t="s">
        <v>200</v>
      </c>
      <c r="T505" s="58"/>
    </row>
    <row r="506" ht="15.75" customHeight="1">
      <c r="A506" s="151" t="s">
        <v>32</v>
      </c>
      <c r="B506" s="93" t="s">
        <v>204</v>
      </c>
      <c r="C506" s="62">
        <v>23.15</v>
      </c>
      <c r="D506" s="62">
        <v>1.0</v>
      </c>
      <c r="E506" s="62"/>
      <c r="F506" s="62">
        <v>25.0</v>
      </c>
      <c r="G506" s="62"/>
      <c r="H506" s="62"/>
      <c r="I506" s="62"/>
      <c r="J506" s="62"/>
      <c r="K506" s="62"/>
      <c r="L506" s="62"/>
      <c r="M506" s="62"/>
      <c r="N506" s="62"/>
      <c r="O506" s="62"/>
      <c r="P506" s="58">
        <v>1.0</v>
      </c>
      <c r="Q506" s="60" t="s">
        <v>423</v>
      </c>
      <c r="R506" s="58"/>
      <c r="S506" s="58" t="s">
        <v>200</v>
      </c>
      <c r="T506" s="58"/>
    </row>
    <row r="507" ht="15.75" customHeight="1">
      <c r="A507" s="151" t="s">
        <v>32</v>
      </c>
      <c r="B507" s="91" t="s">
        <v>207</v>
      </c>
      <c r="C507" s="152">
        <v>0.858</v>
      </c>
      <c r="D507" s="62">
        <v>1.5</v>
      </c>
      <c r="E507" s="62"/>
      <c r="F507" s="62">
        <v>25.0</v>
      </c>
      <c r="G507" s="62"/>
      <c r="H507" s="62"/>
      <c r="I507" s="62"/>
      <c r="J507" s="62"/>
      <c r="K507" s="62"/>
      <c r="L507" s="62"/>
      <c r="M507" s="62"/>
      <c r="N507" s="62"/>
      <c r="O507" s="62"/>
      <c r="P507" s="58">
        <v>1.0</v>
      </c>
      <c r="Q507" s="60" t="s">
        <v>423</v>
      </c>
      <c r="R507" s="58"/>
      <c r="S507" s="58" t="s">
        <v>200</v>
      </c>
    </row>
    <row r="508" ht="15.75" customHeight="1">
      <c r="A508" s="151" t="s">
        <v>32</v>
      </c>
      <c r="B508" s="93" t="s">
        <v>204</v>
      </c>
      <c r="C508" s="62">
        <v>32.34</v>
      </c>
      <c r="D508" s="62">
        <v>1.5</v>
      </c>
      <c r="E508" s="62"/>
      <c r="F508" s="62">
        <v>25.0</v>
      </c>
      <c r="G508" s="62"/>
      <c r="H508" s="62"/>
      <c r="I508" s="62"/>
      <c r="J508" s="62"/>
      <c r="K508" s="62"/>
      <c r="L508" s="62"/>
      <c r="M508" s="62"/>
      <c r="N508" s="62"/>
      <c r="O508" s="62"/>
      <c r="P508" s="58">
        <v>1.0</v>
      </c>
      <c r="Q508" s="60" t="s">
        <v>423</v>
      </c>
      <c r="R508" s="62"/>
      <c r="S508" s="58" t="s">
        <v>200</v>
      </c>
    </row>
    <row r="509" ht="15.75" customHeight="1">
      <c r="A509" s="153" t="s">
        <v>424</v>
      </c>
      <c r="B509" s="91" t="s">
        <v>207</v>
      </c>
      <c r="C509" s="152">
        <v>0.289</v>
      </c>
      <c r="D509" s="58">
        <v>0.5</v>
      </c>
      <c r="F509" s="58">
        <v>23.0</v>
      </c>
      <c r="P509" s="58">
        <v>1.0</v>
      </c>
      <c r="Q509" s="60" t="s">
        <v>423</v>
      </c>
      <c r="R509" s="58"/>
      <c r="S509" s="58" t="s">
        <v>200</v>
      </c>
    </row>
    <row r="510" ht="15.75" customHeight="1">
      <c r="A510" s="153" t="s">
        <v>424</v>
      </c>
      <c r="B510" s="93" t="s">
        <v>204</v>
      </c>
      <c r="C510" s="62">
        <v>22.34</v>
      </c>
      <c r="D510" s="62">
        <v>0.5</v>
      </c>
      <c r="E510" s="62"/>
      <c r="F510" s="62">
        <v>23.0</v>
      </c>
      <c r="G510" s="62"/>
      <c r="H510" s="62"/>
      <c r="I510" s="62"/>
      <c r="J510" s="62"/>
      <c r="K510" s="62"/>
      <c r="L510" s="62"/>
      <c r="M510" s="62"/>
      <c r="N510" s="62"/>
      <c r="O510" s="62"/>
      <c r="P510" s="58">
        <v>1.0</v>
      </c>
      <c r="Q510" s="60" t="s">
        <v>423</v>
      </c>
      <c r="R510" s="62"/>
      <c r="S510" s="58" t="s">
        <v>200</v>
      </c>
    </row>
    <row r="511" ht="15.75" customHeight="1">
      <c r="A511" s="153" t="s">
        <v>424</v>
      </c>
      <c r="B511" s="91" t="s">
        <v>207</v>
      </c>
      <c r="C511" s="152">
        <v>0.544</v>
      </c>
      <c r="D511" s="62">
        <v>1.0</v>
      </c>
      <c r="F511" s="58">
        <v>23.0</v>
      </c>
      <c r="P511" s="58">
        <v>1.0</v>
      </c>
      <c r="Q511" s="60" t="s">
        <v>423</v>
      </c>
      <c r="R511" s="58"/>
      <c r="S511" s="58" t="s">
        <v>200</v>
      </c>
    </row>
    <row r="512" ht="15.75" customHeight="1">
      <c r="A512" s="153" t="s">
        <v>424</v>
      </c>
      <c r="B512" s="93" t="s">
        <v>204</v>
      </c>
      <c r="C512" s="62">
        <v>42.04</v>
      </c>
      <c r="D512" s="62">
        <v>1.0</v>
      </c>
      <c r="E512" s="62"/>
      <c r="F512" s="62">
        <v>23.0</v>
      </c>
      <c r="G512" s="62"/>
      <c r="H512" s="62"/>
      <c r="I512" s="62"/>
      <c r="J512" s="62"/>
      <c r="K512" s="62"/>
      <c r="L512" s="62"/>
      <c r="M512" s="62"/>
      <c r="N512" s="62"/>
      <c r="O512" s="62"/>
      <c r="P512" s="58">
        <v>1.0</v>
      </c>
      <c r="Q512" s="60" t="s">
        <v>423</v>
      </c>
      <c r="R512" s="62"/>
      <c r="S512" s="58" t="s">
        <v>200</v>
      </c>
    </row>
    <row r="513" ht="15.75" customHeight="1">
      <c r="A513" s="153" t="s">
        <v>424</v>
      </c>
      <c r="B513" s="91" t="s">
        <v>207</v>
      </c>
      <c r="C513" s="154">
        <v>0.771</v>
      </c>
      <c r="D513" s="62">
        <v>1.5</v>
      </c>
      <c r="E513" s="155"/>
      <c r="F513" s="155">
        <v>23.0</v>
      </c>
      <c r="G513" s="156"/>
      <c r="H513" s="156"/>
      <c r="I513" s="156"/>
      <c r="J513" s="156"/>
      <c r="K513" s="156"/>
      <c r="L513" s="156"/>
      <c r="M513" s="156"/>
      <c r="N513" s="156"/>
      <c r="O513" s="156"/>
      <c r="P513" s="58">
        <v>1.0</v>
      </c>
      <c r="Q513" s="60" t="s">
        <v>423</v>
      </c>
      <c r="R513" s="58"/>
      <c r="S513" s="58" t="s">
        <v>200</v>
      </c>
    </row>
    <row r="514" ht="15.75" customHeight="1">
      <c r="A514" s="153" t="s">
        <v>424</v>
      </c>
      <c r="B514" s="93" t="s">
        <v>204</v>
      </c>
      <c r="C514" s="155">
        <v>59.6</v>
      </c>
      <c r="D514" s="62">
        <v>1.5</v>
      </c>
      <c r="E514" s="155"/>
      <c r="F514" s="155">
        <v>23.0</v>
      </c>
      <c r="G514" s="156"/>
      <c r="H514" s="156"/>
      <c r="I514" s="156"/>
      <c r="J514" s="156"/>
      <c r="K514" s="156"/>
      <c r="L514" s="156"/>
      <c r="M514" s="156"/>
      <c r="N514" s="156"/>
      <c r="O514" s="156"/>
      <c r="P514" s="58">
        <v>1.0</v>
      </c>
      <c r="Q514" s="60" t="s">
        <v>423</v>
      </c>
      <c r="R514" s="58"/>
      <c r="S514" s="58" t="s">
        <v>200</v>
      </c>
    </row>
    <row r="515" ht="15.75" customHeight="1">
      <c r="A515" s="153" t="s">
        <v>425</v>
      </c>
      <c r="B515" s="91" t="s">
        <v>207</v>
      </c>
      <c r="C515" s="154">
        <v>0.253</v>
      </c>
      <c r="D515" s="58">
        <v>0.5</v>
      </c>
      <c r="E515" s="155"/>
      <c r="F515" s="155">
        <v>21.0</v>
      </c>
      <c r="G515" s="156"/>
      <c r="H515" s="156"/>
      <c r="I515" s="156"/>
      <c r="J515" s="156"/>
      <c r="K515" s="156"/>
      <c r="L515" s="156"/>
      <c r="M515" s="156"/>
      <c r="N515" s="156"/>
      <c r="O515" s="156"/>
      <c r="P515" s="58">
        <v>1.0</v>
      </c>
      <c r="Q515" s="60" t="s">
        <v>423</v>
      </c>
      <c r="R515" s="58"/>
      <c r="S515" s="58" t="s">
        <v>200</v>
      </c>
    </row>
    <row r="516" ht="15.75" customHeight="1">
      <c r="A516" s="153" t="s">
        <v>425</v>
      </c>
      <c r="B516" s="93" t="s">
        <v>204</v>
      </c>
      <c r="C516" s="155">
        <v>21.07</v>
      </c>
      <c r="D516" s="62">
        <v>0.5</v>
      </c>
      <c r="E516" s="155"/>
      <c r="F516" s="155">
        <v>21.0</v>
      </c>
      <c r="G516" s="156"/>
      <c r="H516" s="156"/>
      <c r="I516" s="156"/>
      <c r="J516" s="156"/>
      <c r="K516" s="156"/>
      <c r="L516" s="156"/>
      <c r="M516" s="156"/>
      <c r="N516" s="156"/>
      <c r="O516" s="156"/>
      <c r="P516" s="58">
        <v>1.0</v>
      </c>
      <c r="Q516" s="60" t="s">
        <v>423</v>
      </c>
      <c r="R516" s="58"/>
      <c r="S516" s="58" t="s">
        <v>200</v>
      </c>
    </row>
    <row r="517" ht="15.75" customHeight="1">
      <c r="A517" s="153" t="s">
        <v>425</v>
      </c>
      <c r="B517" s="91" t="s">
        <v>207</v>
      </c>
      <c r="C517" s="152">
        <v>0.458</v>
      </c>
      <c r="D517" s="62">
        <v>1.0</v>
      </c>
      <c r="F517" s="58">
        <v>21.0</v>
      </c>
      <c r="P517" s="58">
        <v>1.0</v>
      </c>
      <c r="Q517" s="60" t="s">
        <v>423</v>
      </c>
      <c r="R517" s="60"/>
      <c r="S517" s="58" t="s">
        <v>200</v>
      </c>
    </row>
    <row r="518" ht="15.75" customHeight="1">
      <c r="A518" s="153" t="s">
        <v>425</v>
      </c>
      <c r="B518" s="93" t="s">
        <v>204</v>
      </c>
      <c r="C518" s="62">
        <v>38.14</v>
      </c>
      <c r="D518" s="62">
        <v>1.0</v>
      </c>
      <c r="F518" s="58">
        <v>21.0</v>
      </c>
      <c r="P518" s="58">
        <v>1.0</v>
      </c>
      <c r="Q518" s="60" t="s">
        <v>423</v>
      </c>
      <c r="R518" s="60"/>
      <c r="S518" s="58" t="s">
        <v>200</v>
      </c>
    </row>
    <row r="519" ht="15.75" customHeight="1">
      <c r="A519" s="153" t="s">
        <v>425</v>
      </c>
      <c r="B519" s="91" t="s">
        <v>207</v>
      </c>
      <c r="C519" s="152">
        <v>0.633</v>
      </c>
      <c r="D519" s="62">
        <v>1.5</v>
      </c>
      <c r="F519" s="58">
        <v>21.0</v>
      </c>
      <c r="P519" s="58">
        <v>1.0</v>
      </c>
      <c r="Q519" s="60" t="s">
        <v>423</v>
      </c>
      <c r="R519" s="60"/>
      <c r="S519" s="58" t="s">
        <v>200</v>
      </c>
    </row>
    <row r="520" ht="15.75" customHeight="1">
      <c r="A520" s="153" t="s">
        <v>425</v>
      </c>
      <c r="B520" s="93" t="s">
        <v>204</v>
      </c>
      <c r="C520" s="62">
        <v>52.71</v>
      </c>
      <c r="D520" s="62">
        <v>1.5</v>
      </c>
      <c r="F520" s="58">
        <v>21.0</v>
      </c>
      <c r="P520" s="58">
        <v>1.0</v>
      </c>
      <c r="Q520" s="60" t="s">
        <v>423</v>
      </c>
      <c r="R520" s="60"/>
      <c r="S520" s="58" t="s">
        <v>200</v>
      </c>
    </row>
    <row r="521" ht="15.75" customHeight="1">
      <c r="A521" s="153" t="s">
        <v>426</v>
      </c>
      <c r="B521" s="91" t="s">
        <v>207</v>
      </c>
      <c r="C521" s="152">
        <v>0.236</v>
      </c>
      <c r="D521" s="58">
        <v>0.5</v>
      </c>
      <c r="F521" s="58">
        <v>20.0</v>
      </c>
      <c r="P521" s="58">
        <v>1.0</v>
      </c>
      <c r="Q521" s="60" t="s">
        <v>423</v>
      </c>
      <c r="R521" s="60"/>
      <c r="S521" s="58" t="s">
        <v>200</v>
      </c>
    </row>
    <row r="522" ht="15.75" customHeight="1">
      <c r="A522" s="153" t="s">
        <v>426</v>
      </c>
      <c r="B522" s="93" t="s">
        <v>204</v>
      </c>
      <c r="C522" s="62">
        <v>19.94</v>
      </c>
      <c r="D522" s="62">
        <v>0.5</v>
      </c>
      <c r="F522" s="58">
        <v>20.0</v>
      </c>
      <c r="P522" s="58">
        <v>1.0</v>
      </c>
      <c r="Q522" s="60" t="s">
        <v>423</v>
      </c>
      <c r="R522" s="60"/>
      <c r="S522" s="58" t="s">
        <v>200</v>
      </c>
    </row>
    <row r="523" ht="15.75" customHeight="1">
      <c r="A523" s="153" t="s">
        <v>426</v>
      </c>
      <c r="B523" s="91" t="s">
        <v>207</v>
      </c>
      <c r="C523" s="152">
        <v>0.428</v>
      </c>
      <c r="D523" s="62">
        <v>1.0</v>
      </c>
      <c r="F523" s="58">
        <v>20.0</v>
      </c>
      <c r="P523" s="58">
        <v>1.0</v>
      </c>
      <c r="Q523" s="60" t="s">
        <v>423</v>
      </c>
      <c r="R523" s="60"/>
      <c r="S523" s="58" t="s">
        <v>200</v>
      </c>
    </row>
    <row r="524" ht="15.75" customHeight="1">
      <c r="A524" s="153" t="s">
        <v>426</v>
      </c>
      <c r="B524" s="93" t="s">
        <v>204</v>
      </c>
      <c r="C524" s="62">
        <v>36.17</v>
      </c>
      <c r="D524" s="62">
        <v>1.0</v>
      </c>
      <c r="F524" s="58">
        <v>20.0</v>
      </c>
      <c r="P524" s="58">
        <v>1.0</v>
      </c>
      <c r="Q524" s="60" t="s">
        <v>423</v>
      </c>
      <c r="R524" s="60"/>
      <c r="S524" s="58" t="s">
        <v>200</v>
      </c>
    </row>
    <row r="525" ht="15.75" customHeight="1">
      <c r="A525" s="153" t="s">
        <v>426</v>
      </c>
      <c r="B525" s="91" t="s">
        <v>207</v>
      </c>
      <c r="C525" s="152">
        <v>0.596</v>
      </c>
      <c r="D525" s="62">
        <v>1.5</v>
      </c>
      <c r="F525" s="58">
        <v>20.0</v>
      </c>
      <c r="P525" s="58">
        <v>1.0</v>
      </c>
      <c r="Q525" s="60" t="s">
        <v>423</v>
      </c>
      <c r="R525" s="60"/>
      <c r="S525" s="58" t="s">
        <v>200</v>
      </c>
    </row>
    <row r="526" ht="15.75" customHeight="1">
      <c r="A526" s="153" t="s">
        <v>426</v>
      </c>
      <c r="B526" s="93" t="s">
        <v>204</v>
      </c>
      <c r="C526" s="62">
        <v>50.37</v>
      </c>
      <c r="D526" s="62">
        <v>1.5</v>
      </c>
      <c r="F526" s="58">
        <v>20.0</v>
      </c>
      <c r="P526" s="58">
        <v>1.0</v>
      </c>
      <c r="Q526" s="60" t="s">
        <v>423</v>
      </c>
      <c r="R526" s="60"/>
      <c r="S526" s="58" t="s">
        <v>200</v>
      </c>
    </row>
    <row r="527" ht="15.75" customHeight="1">
      <c r="A527" s="157" t="s">
        <v>427</v>
      </c>
      <c r="B527" s="91" t="s">
        <v>1</v>
      </c>
      <c r="C527" s="98">
        <v>341.0</v>
      </c>
      <c r="D527" s="93"/>
      <c r="E527" s="38"/>
      <c r="F527" s="38"/>
      <c r="G527" s="38"/>
      <c r="H527" s="38"/>
      <c r="I527" s="38"/>
      <c r="J527" s="38"/>
      <c r="K527" s="38"/>
      <c r="L527" s="38"/>
      <c r="M527" s="38"/>
      <c r="N527" s="38" t="s">
        <v>373</v>
      </c>
      <c r="O527" s="38"/>
      <c r="P527" s="38">
        <v>0.0</v>
      </c>
      <c r="Q527" s="60" t="s">
        <v>428</v>
      </c>
      <c r="R527" s="38"/>
    </row>
    <row r="528" ht="15.75" customHeight="1">
      <c r="A528" s="157" t="s">
        <v>427</v>
      </c>
      <c r="B528" s="91" t="s">
        <v>207</v>
      </c>
      <c r="C528" s="93">
        <v>1.85</v>
      </c>
      <c r="D528" s="93">
        <v>2.0</v>
      </c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>
        <v>0.0</v>
      </c>
      <c r="Q528" s="60" t="s">
        <v>428</v>
      </c>
      <c r="R528" s="38"/>
    </row>
    <row r="529" ht="15.75" customHeight="1">
      <c r="A529" s="157" t="s">
        <v>427</v>
      </c>
      <c r="B529" s="91" t="s">
        <v>207</v>
      </c>
      <c r="C529" s="93">
        <v>3.74</v>
      </c>
      <c r="D529" s="93">
        <v>5.0</v>
      </c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>
        <v>0.0</v>
      </c>
      <c r="Q529" s="60" t="s">
        <v>428</v>
      </c>
      <c r="R529" s="38"/>
    </row>
    <row r="530" ht="15.75" customHeight="1">
      <c r="A530" s="157" t="s">
        <v>429</v>
      </c>
      <c r="B530" s="91" t="s">
        <v>1</v>
      </c>
      <c r="C530" s="93">
        <v>321.0</v>
      </c>
      <c r="D530" s="93"/>
      <c r="E530" s="38"/>
      <c r="F530" s="38"/>
      <c r="G530" s="38"/>
      <c r="H530" s="38"/>
      <c r="I530" s="38"/>
      <c r="J530" s="38"/>
      <c r="K530" s="38"/>
      <c r="L530" s="38"/>
      <c r="M530" s="38"/>
      <c r="N530" s="38" t="s">
        <v>373</v>
      </c>
      <c r="O530" s="38"/>
      <c r="P530" s="38">
        <v>0.0</v>
      </c>
      <c r="Q530" s="60" t="s">
        <v>428</v>
      </c>
      <c r="R530" s="38"/>
    </row>
    <row r="531" ht="15.75" customHeight="1">
      <c r="A531" s="157" t="s">
        <v>429</v>
      </c>
      <c r="B531" s="91" t="s">
        <v>207</v>
      </c>
      <c r="C531" s="93">
        <v>2.15</v>
      </c>
      <c r="D531" s="93">
        <v>2.0</v>
      </c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>
        <v>0.0</v>
      </c>
      <c r="Q531" s="60" t="s">
        <v>428</v>
      </c>
      <c r="R531" s="38"/>
    </row>
    <row r="532" ht="15.75" customHeight="1">
      <c r="A532" s="157" t="s">
        <v>429</v>
      </c>
      <c r="B532" s="91" t="s">
        <v>207</v>
      </c>
      <c r="C532" s="93">
        <v>4.13</v>
      </c>
      <c r="D532" s="93">
        <v>5.0</v>
      </c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>
        <v>0.0</v>
      </c>
      <c r="Q532" s="60" t="s">
        <v>428</v>
      </c>
      <c r="R532" s="38"/>
      <c r="S532" s="58"/>
    </row>
    <row r="533" ht="15.75" customHeight="1">
      <c r="A533" s="157" t="s">
        <v>429</v>
      </c>
      <c r="B533" s="93" t="s">
        <v>204</v>
      </c>
      <c r="C533" s="93">
        <v>94.0</v>
      </c>
      <c r="D533" s="93">
        <v>2.0</v>
      </c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>
        <v>0.0</v>
      </c>
      <c r="Q533" s="60" t="s">
        <v>428</v>
      </c>
      <c r="R533" s="38"/>
      <c r="S533" s="58"/>
    </row>
    <row r="534" ht="15.75" customHeight="1">
      <c r="A534" s="157" t="s">
        <v>430</v>
      </c>
      <c r="B534" s="91" t="s">
        <v>1</v>
      </c>
      <c r="C534" s="93">
        <v>291.0</v>
      </c>
      <c r="D534" s="93"/>
      <c r="E534" s="38"/>
      <c r="F534" s="38"/>
      <c r="G534" s="58"/>
      <c r="H534" s="58"/>
      <c r="I534" s="58"/>
      <c r="J534" s="58"/>
      <c r="K534" s="58"/>
      <c r="L534" s="58"/>
      <c r="M534" s="58"/>
      <c r="N534" s="58">
        <f>C538*C536/ABS(C534-$Y$3)</f>
        <v>157.1371429</v>
      </c>
      <c r="O534" s="38"/>
      <c r="P534" s="38">
        <v>0.0</v>
      </c>
      <c r="Q534" s="60" t="s">
        <v>428</v>
      </c>
      <c r="R534" s="38"/>
      <c r="S534" s="58"/>
    </row>
    <row r="535" ht="15.75" customHeight="1">
      <c r="A535" s="157" t="s">
        <v>430</v>
      </c>
      <c r="B535" s="91" t="s">
        <v>207</v>
      </c>
      <c r="C535" s="93">
        <v>2.16</v>
      </c>
      <c r="D535" s="93">
        <v>2.0</v>
      </c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>
        <v>0.0</v>
      </c>
      <c r="Q535" s="60" t="s">
        <v>428</v>
      </c>
      <c r="R535" s="38"/>
      <c r="S535" s="58"/>
    </row>
    <row r="536" ht="15.75" customHeight="1">
      <c r="A536" s="157" t="s">
        <v>430</v>
      </c>
      <c r="B536" s="91" t="s">
        <v>207</v>
      </c>
      <c r="C536" s="93">
        <v>4.28</v>
      </c>
      <c r="D536" s="93">
        <v>5.0</v>
      </c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>
        <v>0.0</v>
      </c>
      <c r="Q536" s="60" t="s">
        <v>428</v>
      </c>
      <c r="R536" s="38"/>
      <c r="S536" s="58"/>
    </row>
    <row r="537" ht="15.75" customHeight="1">
      <c r="A537" s="157" t="s">
        <v>430</v>
      </c>
      <c r="B537" s="93" t="s">
        <v>204</v>
      </c>
      <c r="C537" s="93">
        <v>99.0</v>
      </c>
      <c r="D537" s="93">
        <v>2.0</v>
      </c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>
        <v>0.0</v>
      </c>
      <c r="Q537" s="60" t="s">
        <v>428</v>
      </c>
      <c r="R537" s="38"/>
      <c r="S537" s="58"/>
    </row>
    <row r="538" ht="15.75" customHeight="1">
      <c r="A538" s="157" t="s">
        <v>430</v>
      </c>
      <c r="B538" s="93" t="s">
        <v>204</v>
      </c>
      <c r="C538" s="93">
        <v>257.0</v>
      </c>
      <c r="D538" s="93">
        <v>5.0</v>
      </c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>
        <v>0.0</v>
      </c>
      <c r="Q538" s="60" t="s">
        <v>428</v>
      </c>
      <c r="R538" s="38"/>
      <c r="S538" s="58"/>
    </row>
    <row r="539" ht="15.75" customHeight="1">
      <c r="A539" s="157" t="s">
        <v>431</v>
      </c>
      <c r="B539" s="91" t="s">
        <v>1</v>
      </c>
      <c r="C539" s="93">
        <v>251.0</v>
      </c>
      <c r="D539" s="93"/>
      <c r="E539" s="38"/>
      <c r="F539" s="38"/>
      <c r="G539" s="58"/>
      <c r="H539" s="58"/>
      <c r="I539" s="58"/>
      <c r="J539" s="58"/>
      <c r="K539" s="58"/>
      <c r="L539" s="58"/>
      <c r="M539" s="58"/>
      <c r="N539" s="58">
        <f>C543*C541/ABS(C539-$Y$3)</f>
        <v>22.85659574</v>
      </c>
      <c r="O539" s="38"/>
      <c r="P539" s="38">
        <v>0.0</v>
      </c>
      <c r="Q539" s="60" t="s">
        <v>428</v>
      </c>
      <c r="R539" s="38"/>
      <c r="S539" s="58"/>
    </row>
    <row r="540" ht="15.75" customHeight="1">
      <c r="A540" s="157" t="s">
        <v>431</v>
      </c>
      <c r="B540" s="91" t="s">
        <v>207</v>
      </c>
      <c r="C540" s="93">
        <v>2.04</v>
      </c>
      <c r="D540" s="93">
        <v>2.0</v>
      </c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>
        <v>0.0</v>
      </c>
      <c r="Q540" s="60" t="s">
        <v>428</v>
      </c>
      <c r="R540" s="38"/>
      <c r="S540" s="58"/>
    </row>
    <row r="541" ht="15.75" customHeight="1">
      <c r="A541" s="157" t="s">
        <v>431</v>
      </c>
      <c r="B541" s="91" t="s">
        <v>207</v>
      </c>
      <c r="C541" s="93">
        <v>4.18</v>
      </c>
      <c r="D541" s="93">
        <v>5.0</v>
      </c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>
        <v>0.0</v>
      </c>
      <c r="Q541" s="60" t="s">
        <v>428</v>
      </c>
      <c r="R541" s="38"/>
      <c r="S541" s="58"/>
    </row>
    <row r="542" ht="15.75" customHeight="1">
      <c r="A542" s="157" t="s">
        <v>431</v>
      </c>
      <c r="B542" s="93" t="s">
        <v>204</v>
      </c>
      <c r="C542" s="93">
        <v>99.0</v>
      </c>
      <c r="D542" s="93">
        <v>2.0</v>
      </c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>
        <v>0.0</v>
      </c>
      <c r="Q542" s="60" t="s">
        <v>428</v>
      </c>
      <c r="R542" s="38"/>
      <c r="S542" s="58"/>
    </row>
    <row r="543" ht="15.75" customHeight="1">
      <c r="A543" s="157" t="s">
        <v>431</v>
      </c>
      <c r="B543" s="93" t="s">
        <v>204</v>
      </c>
      <c r="C543" s="93">
        <v>257.0</v>
      </c>
      <c r="D543" s="93">
        <v>5.0</v>
      </c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>
        <v>0.0</v>
      </c>
      <c r="Q543" s="60" t="s">
        <v>428</v>
      </c>
      <c r="R543" s="38"/>
      <c r="S543" s="58"/>
    </row>
    <row r="544" ht="15.75" customHeight="1">
      <c r="A544" s="139" t="s">
        <v>349</v>
      </c>
      <c r="B544" s="91" t="s">
        <v>1</v>
      </c>
      <c r="C544" s="93">
        <v>341.0</v>
      </c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38">
        <v>0.0</v>
      </c>
      <c r="Q544" s="60" t="s">
        <v>432</v>
      </c>
      <c r="R544" s="58"/>
      <c r="S544" s="58"/>
    </row>
    <row r="545" ht="15.75" customHeight="1">
      <c r="A545" s="139" t="s">
        <v>349</v>
      </c>
      <c r="B545" s="91" t="s">
        <v>207</v>
      </c>
      <c r="C545" s="93">
        <v>2.03</v>
      </c>
      <c r="D545" s="93">
        <v>1.0</v>
      </c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38">
        <v>0.0</v>
      </c>
      <c r="Q545" s="60" t="s">
        <v>432</v>
      </c>
      <c r="R545" s="58"/>
      <c r="S545" s="58"/>
    </row>
    <row r="546" ht="15.75" customHeight="1">
      <c r="A546" s="139" t="s">
        <v>349</v>
      </c>
      <c r="B546" s="93" t="s">
        <v>204</v>
      </c>
      <c r="C546" s="93">
        <v>33.78</v>
      </c>
      <c r="D546" s="93">
        <v>1.0</v>
      </c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38">
        <v>0.0</v>
      </c>
      <c r="Q546" s="60" t="s">
        <v>432</v>
      </c>
      <c r="R546" s="58"/>
      <c r="S546" s="58"/>
    </row>
    <row r="547" ht="15.75" customHeight="1">
      <c r="A547" s="158" t="s">
        <v>433</v>
      </c>
      <c r="B547" s="91" t="s">
        <v>1</v>
      </c>
      <c r="C547" s="93">
        <v>293.0</v>
      </c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38">
        <v>0.0</v>
      </c>
      <c r="Q547" s="60" t="s">
        <v>432</v>
      </c>
      <c r="R547" s="58"/>
      <c r="S547" s="58"/>
    </row>
    <row r="548" ht="15.75" customHeight="1">
      <c r="A548" s="158" t="s">
        <v>433</v>
      </c>
      <c r="B548" s="91" t="s">
        <v>207</v>
      </c>
      <c r="C548" s="93">
        <v>1.33</v>
      </c>
      <c r="D548" s="93">
        <v>1.0</v>
      </c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38">
        <v>0.0</v>
      </c>
      <c r="Q548" s="60" t="s">
        <v>432</v>
      </c>
      <c r="R548" s="58"/>
      <c r="S548" s="58"/>
    </row>
    <row r="549" ht="15.75" customHeight="1">
      <c r="A549" s="158" t="s">
        <v>433</v>
      </c>
      <c r="B549" s="93" t="s">
        <v>204</v>
      </c>
      <c r="C549" s="93">
        <v>31.35</v>
      </c>
      <c r="D549" s="93">
        <v>1.0</v>
      </c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38">
        <v>0.0</v>
      </c>
      <c r="Q549" s="60" t="s">
        <v>432</v>
      </c>
      <c r="R549" s="58"/>
      <c r="S549" s="58"/>
    </row>
    <row r="550" ht="15.75" customHeight="1">
      <c r="A550" s="158" t="s">
        <v>434</v>
      </c>
      <c r="B550" s="91" t="s">
        <v>1</v>
      </c>
      <c r="C550" s="93">
        <v>278.0</v>
      </c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38">
        <v>0.0</v>
      </c>
      <c r="Q550" s="60" t="s">
        <v>432</v>
      </c>
      <c r="R550" s="58"/>
      <c r="S550" s="58"/>
    </row>
    <row r="551" ht="15.75" customHeight="1">
      <c r="A551" s="158" t="s">
        <v>434</v>
      </c>
      <c r="B551" s="91" t="s">
        <v>207</v>
      </c>
      <c r="C551" s="93">
        <v>1.13</v>
      </c>
      <c r="D551" s="93">
        <v>1.0</v>
      </c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38">
        <v>0.0</v>
      </c>
      <c r="Q551" s="60" t="s">
        <v>432</v>
      </c>
      <c r="R551" s="58"/>
      <c r="S551" s="58"/>
    </row>
    <row r="552" ht="15.75" customHeight="1">
      <c r="A552" s="158" t="s">
        <v>434</v>
      </c>
      <c r="B552" s="93" t="s">
        <v>204</v>
      </c>
      <c r="C552" s="93">
        <v>31.25</v>
      </c>
      <c r="D552" s="93">
        <v>1.0</v>
      </c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38">
        <v>0.0</v>
      </c>
      <c r="Q552" s="60" t="s">
        <v>432</v>
      </c>
      <c r="R552" s="58"/>
      <c r="S552" s="58"/>
    </row>
    <row r="553" ht="15.75" customHeight="1">
      <c r="A553" s="76" t="s">
        <v>435</v>
      </c>
      <c r="B553" s="67" t="s">
        <v>207</v>
      </c>
      <c r="C553" s="159">
        <v>8.03</v>
      </c>
      <c r="D553" s="160">
        <v>14.0</v>
      </c>
      <c r="E553" s="161"/>
      <c r="F553" s="62">
        <v>27.36</v>
      </c>
      <c r="G553" s="162"/>
      <c r="H553" s="162"/>
      <c r="I553" s="162"/>
      <c r="J553" s="162"/>
      <c r="K553" s="162"/>
      <c r="L553" s="162"/>
      <c r="M553" s="162"/>
      <c r="N553" s="162"/>
      <c r="O553" s="162"/>
      <c r="P553" s="38">
        <v>1.0</v>
      </c>
      <c r="Q553" s="60" t="s">
        <v>436</v>
      </c>
      <c r="R553" s="58"/>
      <c r="S553" s="58"/>
    </row>
    <row r="554" ht="15.75" customHeight="1">
      <c r="A554" s="76" t="s">
        <v>435</v>
      </c>
      <c r="B554" s="62" t="s">
        <v>204</v>
      </c>
      <c r="C554" s="163">
        <v>909.0</v>
      </c>
      <c r="D554" s="160">
        <v>14.0</v>
      </c>
      <c r="E554" s="161"/>
      <c r="F554" s="62">
        <v>27.36</v>
      </c>
      <c r="G554" s="162"/>
      <c r="H554" s="162"/>
      <c r="I554" s="162"/>
      <c r="J554" s="162"/>
      <c r="K554" s="162"/>
      <c r="L554" s="162"/>
      <c r="M554" s="162"/>
      <c r="N554" s="162"/>
      <c r="O554" s="162"/>
      <c r="P554" s="38">
        <v>1.0</v>
      </c>
      <c r="Q554" s="60" t="s">
        <v>436</v>
      </c>
      <c r="R554" s="58"/>
      <c r="S554" s="58"/>
    </row>
    <row r="555" ht="15.75" customHeight="1">
      <c r="A555" s="76" t="s">
        <v>437</v>
      </c>
      <c r="B555" s="67" t="s">
        <v>207</v>
      </c>
      <c r="C555" s="68">
        <v>2.82</v>
      </c>
      <c r="D555" s="160">
        <v>14.0</v>
      </c>
      <c r="E555" s="164"/>
      <c r="F555" s="62">
        <v>27.97</v>
      </c>
      <c r="G555" s="164"/>
      <c r="H555" s="164"/>
      <c r="I555" s="164"/>
      <c r="J555" s="164"/>
      <c r="K555" s="164"/>
      <c r="L555" s="164"/>
      <c r="M555" s="164"/>
      <c r="N555" s="164"/>
      <c r="O555" s="164"/>
      <c r="P555" s="38">
        <v>1.0</v>
      </c>
      <c r="Q555" s="60" t="s">
        <v>436</v>
      </c>
      <c r="R555" s="58"/>
      <c r="S555" s="58"/>
    </row>
    <row r="556" ht="15.75" customHeight="1">
      <c r="A556" s="76" t="s">
        <v>437</v>
      </c>
      <c r="B556" s="62" t="s">
        <v>204</v>
      </c>
      <c r="C556" s="68">
        <v>335.0</v>
      </c>
      <c r="D556" s="160">
        <v>14.0</v>
      </c>
      <c r="E556" s="164"/>
      <c r="F556" s="62">
        <v>27.97</v>
      </c>
      <c r="G556" s="164"/>
      <c r="H556" s="164"/>
      <c r="I556" s="164"/>
      <c r="J556" s="164"/>
      <c r="K556" s="164"/>
      <c r="L556" s="164"/>
      <c r="M556" s="164"/>
      <c r="N556" s="164"/>
      <c r="O556" s="164"/>
      <c r="P556" s="38">
        <v>1.0</v>
      </c>
      <c r="Q556" s="60" t="s">
        <v>436</v>
      </c>
      <c r="R556" s="58"/>
      <c r="S556" s="58"/>
    </row>
    <row r="557" ht="15.75" customHeight="1">
      <c r="A557" s="76" t="s">
        <v>438</v>
      </c>
      <c r="B557" s="67" t="s">
        <v>207</v>
      </c>
      <c r="C557" s="68">
        <v>2.1</v>
      </c>
      <c r="D557" s="160">
        <v>14.0</v>
      </c>
      <c r="E557" s="165"/>
      <c r="F557" s="62">
        <v>36.68</v>
      </c>
      <c r="G557" s="165"/>
      <c r="H557" s="165"/>
      <c r="I557" s="165"/>
      <c r="J557" s="165"/>
      <c r="K557" s="165"/>
      <c r="L557" s="165"/>
      <c r="M557" s="165"/>
      <c r="N557" s="165"/>
      <c r="O557" s="165"/>
      <c r="P557" s="38">
        <v>1.0</v>
      </c>
      <c r="Q557" s="60" t="s">
        <v>436</v>
      </c>
      <c r="R557" s="58"/>
      <c r="S557" s="58"/>
    </row>
    <row r="558" ht="15.75" customHeight="1">
      <c r="A558" s="76" t="s">
        <v>438</v>
      </c>
      <c r="B558" s="62" t="s">
        <v>204</v>
      </c>
      <c r="C558" s="68">
        <v>221.0</v>
      </c>
      <c r="D558" s="160">
        <v>14.0</v>
      </c>
      <c r="E558" s="165"/>
      <c r="F558" s="62">
        <v>36.68</v>
      </c>
      <c r="G558" s="165"/>
      <c r="H558" s="165"/>
      <c r="I558" s="165"/>
      <c r="J558" s="165"/>
      <c r="K558" s="165"/>
      <c r="L558" s="165"/>
      <c r="M558" s="165"/>
      <c r="N558" s="165"/>
      <c r="O558" s="165"/>
      <c r="P558" s="38">
        <v>1.0</v>
      </c>
      <c r="Q558" s="60" t="s">
        <v>436</v>
      </c>
      <c r="R558" s="58"/>
      <c r="S558" s="58"/>
    </row>
    <row r="559" ht="15.75" customHeight="1">
      <c r="A559" s="157" t="s">
        <v>439</v>
      </c>
      <c r="B559" s="91" t="s">
        <v>1</v>
      </c>
      <c r="C559" s="93">
        <v>329.0</v>
      </c>
      <c r="D559" s="93"/>
      <c r="E559" s="93">
        <v>4100.0</v>
      </c>
      <c r="F559" s="93">
        <v>41.9</v>
      </c>
      <c r="G559" s="58"/>
      <c r="H559" s="58"/>
      <c r="I559" s="58"/>
      <c r="J559" s="58"/>
      <c r="K559" s="58"/>
      <c r="L559" s="58"/>
      <c r="M559" s="58"/>
      <c r="N559" s="58">
        <f>C560*C561/ABS(C559-$Y$3)</f>
        <v>28.55129032</v>
      </c>
      <c r="O559" s="38"/>
      <c r="P559" s="38">
        <v>1.0</v>
      </c>
      <c r="Q559" s="60" t="s">
        <v>440</v>
      </c>
      <c r="R559" s="93"/>
      <c r="S559" s="58"/>
    </row>
    <row r="560" ht="15.75" customHeight="1">
      <c r="A560" s="157" t="s">
        <v>439</v>
      </c>
      <c r="B560" s="91" t="s">
        <v>207</v>
      </c>
      <c r="C560" s="93">
        <v>4.89</v>
      </c>
      <c r="D560" s="93">
        <v>5.0</v>
      </c>
      <c r="E560" s="93">
        <v>4100.0</v>
      </c>
      <c r="F560" s="93">
        <v>41.9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>
        <v>1.0</v>
      </c>
      <c r="Q560" s="60" t="s">
        <v>440</v>
      </c>
      <c r="R560" s="93"/>
      <c r="S560" s="58"/>
    </row>
    <row r="561" ht="15.75" customHeight="1">
      <c r="A561" s="157" t="s">
        <v>439</v>
      </c>
      <c r="B561" s="93" t="s">
        <v>204</v>
      </c>
      <c r="C561" s="93">
        <v>181.0</v>
      </c>
      <c r="D561" s="93">
        <v>5.0</v>
      </c>
      <c r="E561" s="93">
        <v>4100.0</v>
      </c>
      <c r="F561" s="93">
        <v>41.9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>
        <v>1.0</v>
      </c>
      <c r="Q561" s="60" t="s">
        <v>440</v>
      </c>
      <c r="R561" s="93"/>
      <c r="S561" s="58"/>
    </row>
    <row r="562" ht="15.75" customHeight="1">
      <c r="A562" s="157" t="s">
        <v>441</v>
      </c>
      <c r="B562" s="91" t="s">
        <v>1</v>
      </c>
      <c r="C562" s="93">
        <v>330.0</v>
      </c>
      <c r="D562" s="93"/>
      <c r="E562" s="93">
        <v>6800.0</v>
      </c>
      <c r="F562" s="93">
        <v>42.4</v>
      </c>
      <c r="G562" s="58"/>
      <c r="H562" s="58"/>
      <c r="I562" s="58"/>
      <c r="J562" s="58"/>
      <c r="K562" s="58"/>
      <c r="L562" s="58"/>
      <c r="M562" s="58"/>
      <c r="N562" s="58">
        <f>C563*C564/ABS(C562-$Y$3)</f>
        <v>30.02625</v>
      </c>
      <c r="O562" s="38"/>
      <c r="P562" s="38">
        <v>1.0</v>
      </c>
      <c r="Q562" s="60" t="s">
        <v>440</v>
      </c>
      <c r="R562" s="93"/>
      <c r="S562" s="58"/>
    </row>
    <row r="563" ht="15.75" customHeight="1">
      <c r="A563" s="157" t="s">
        <v>441</v>
      </c>
      <c r="B563" s="91" t="s">
        <v>207</v>
      </c>
      <c r="C563" s="98">
        <v>4.71</v>
      </c>
      <c r="D563" s="93">
        <v>5.0</v>
      </c>
      <c r="E563" s="93">
        <v>6800.0</v>
      </c>
      <c r="F563" s="93">
        <v>42.4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>
        <v>1.0</v>
      </c>
      <c r="Q563" s="60" t="s">
        <v>440</v>
      </c>
      <c r="R563" s="93"/>
      <c r="S563" s="58"/>
    </row>
    <row r="564" ht="15.75" customHeight="1">
      <c r="A564" s="157" t="s">
        <v>441</v>
      </c>
      <c r="B564" s="93" t="s">
        <v>204</v>
      </c>
      <c r="C564" s="93">
        <v>204.0</v>
      </c>
      <c r="D564" s="93">
        <v>5.0</v>
      </c>
      <c r="E564" s="93">
        <v>6800.0</v>
      </c>
      <c r="F564" s="93">
        <v>42.4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>
        <v>1.0</v>
      </c>
      <c r="Q564" s="60" t="s">
        <v>440</v>
      </c>
      <c r="R564" s="93"/>
      <c r="S564" s="58"/>
    </row>
    <row r="565" ht="15.75" customHeight="1">
      <c r="A565" s="157" t="s">
        <v>442</v>
      </c>
      <c r="B565" s="91" t="s">
        <v>1</v>
      </c>
      <c r="C565" s="93">
        <v>350.0</v>
      </c>
      <c r="D565" s="93"/>
      <c r="E565" s="93">
        <v>7900.0</v>
      </c>
      <c r="F565" s="93">
        <v>44.3</v>
      </c>
      <c r="G565" s="58"/>
      <c r="H565" s="58"/>
      <c r="I565" s="58"/>
      <c r="J565" s="58"/>
      <c r="K565" s="58"/>
      <c r="L565" s="58"/>
      <c r="M565" s="58"/>
      <c r="N565" s="58">
        <f>C566*C567/ABS(C565-$Y$3)</f>
        <v>11.53173077</v>
      </c>
      <c r="O565" s="38"/>
      <c r="P565" s="38">
        <v>1.0</v>
      </c>
      <c r="Q565" s="60" t="s">
        <v>440</v>
      </c>
      <c r="R565" s="93"/>
      <c r="S565" s="58"/>
    </row>
    <row r="566" ht="15.75" customHeight="1">
      <c r="A566" s="157" t="s">
        <v>442</v>
      </c>
      <c r="B566" s="91" t="s">
        <v>207</v>
      </c>
      <c r="C566" s="93">
        <v>3.35</v>
      </c>
      <c r="D566" s="93">
        <v>5.0</v>
      </c>
      <c r="E566" s="93">
        <v>7900.0</v>
      </c>
      <c r="F566" s="93">
        <v>44.3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>
        <v>1.0</v>
      </c>
      <c r="Q566" s="60" t="s">
        <v>440</v>
      </c>
      <c r="R566" s="93"/>
      <c r="S566" s="58"/>
    </row>
    <row r="567" ht="15.75" customHeight="1">
      <c r="A567" s="157" t="s">
        <v>442</v>
      </c>
      <c r="B567" s="93" t="s">
        <v>204</v>
      </c>
      <c r="C567" s="93">
        <v>179.0</v>
      </c>
      <c r="D567" s="93">
        <v>5.0</v>
      </c>
      <c r="E567" s="93">
        <v>7900.0</v>
      </c>
      <c r="F567" s="93">
        <v>44.3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>
        <v>1.0</v>
      </c>
      <c r="Q567" s="60" t="s">
        <v>440</v>
      </c>
      <c r="R567" s="93"/>
      <c r="S567" s="58"/>
    </row>
    <row r="568" ht="15.75" customHeight="1">
      <c r="A568" s="166" t="s">
        <v>443</v>
      </c>
      <c r="B568" s="91" t="s">
        <v>1</v>
      </c>
      <c r="C568" s="93">
        <v>242.1</v>
      </c>
      <c r="D568" s="38"/>
      <c r="E568" s="38"/>
      <c r="F568" s="38"/>
      <c r="G568" s="58"/>
      <c r="H568" s="58"/>
      <c r="I568" s="58"/>
      <c r="J568" s="58"/>
      <c r="K568" s="58"/>
      <c r="L568" s="58"/>
      <c r="M568" s="58"/>
      <c r="N568" s="58">
        <f>C573*C578/ABS(C568-$Y$3)</f>
        <v>3.026415027</v>
      </c>
      <c r="O568" s="38"/>
      <c r="P568" s="38">
        <v>0.0</v>
      </c>
      <c r="Q568" s="167" t="s">
        <v>444</v>
      </c>
      <c r="R568" s="58"/>
      <c r="S568" s="58"/>
    </row>
    <row r="569" ht="15.75" customHeight="1">
      <c r="A569" s="166" t="s">
        <v>443</v>
      </c>
      <c r="B569" s="91" t="s">
        <v>207</v>
      </c>
      <c r="C569" s="93">
        <v>0.37</v>
      </c>
      <c r="D569" s="93">
        <v>1.0</v>
      </c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>
        <v>0.0</v>
      </c>
      <c r="Q569" s="167" t="s">
        <v>444</v>
      </c>
      <c r="R569" s="58"/>
      <c r="S569" s="58"/>
      <c r="T569" s="58"/>
    </row>
    <row r="570" ht="15.75" customHeight="1">
      <c r="A570" s="166" t="s">
        <v>443</v>
      </c>
      <c r="B570" s="91" t="s">
        <v>207</v>
      </c>
      <c r="C570" s="93">
        <v>0.65</v>
      </c>
      <c r="D570" s="93">
        <v>2.0</v>
      </c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>
        <v>0.0</v>
      </c>
      <c r="Q570" s="167" t="s">
        <v>444</v>
      </c>
      <c r="R570" s="58"/>
      <c r="S570" s="58"/>
      <c r="T570" s="58"/>
    </row>
    <row r="571" ht="15.75" customHeight="1">
      <c r="A571" s="166" t="s">
        <v>443</v>
      </c>
      <c r="B571" s="91" t="s">
        <v>207</v>
      </c>
      <c r="C571" s="93">
        <v>0.89</v>
      </c>
      <c r="D571" s="93">
        <v>3.0</v>
      </c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>
        <v>0.0</v>
      </c>
      <c r="Q571" s="167" t="s">
        <v>444</v>
      </c>
      <c r="R571" s="58"/>
      <c r="S571" s="58"/>
      <c r="T571" s="58"/>
    </row>
    <row r="572" ht="15.75" customHeight="1">
      <c r="A572" s="166" t="s">
        <v>443</v>
      </c>
      <c r="B572" s="91" t="s">
        <v>207</v>
      </c>
      <c r="C572" s="93">
        <v>1.11</v>
      </c>
      <c r="D572" s="93">
        <v>4.0</v>
      </c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>
        <v>0.0</v>
      </c>
      <c r="Q572" s="167" t="s">
        <v>444</v>
      </c>
      <c r="R572" s="58"/>
      <c r="S572" s="58"/>
      <c r="T572" s="58"/>
    </row>
    <row r="573" ht="15.75" customHeight="1">
      <c r="A573" s="166" t="s">
        <v>443</v>
      </c>
      <c r="B573" s="91" t="s">
        <v>207</v>
      </c>
      <c r="C573" s="93">
        <v>1.77</v>
      </c>
      <c r="D573" s="93">
        <v>5.0</v>
      </c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>
        <v>0.0</v>
      </c>
      <c r="Q573" s="167" t="s">
        <v>444</v>
      </c>
      <c r="R573" s="58"/>
      <c r="S573" s="58"/>
      <c r="T573" s="58"/>
    </row>
    <row r="574" ht="15.75" customHeight="1">
      <c r="A574" s="166" t="s">
        <v>443</v>
      </c>
      <c r="B574" s="93" t="s">
        <v>204</v>
      </c>
      <c r="C574" s="93">
        <v>14.8</v>
      </c>
      <c r="D574" s="93">
        <v>1.0</v>
      </c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>
        <v>0.0</v>
      </c>
      <c r="Q574" s="167" t="s">
        <v>444</v>
      </c>
      <c r="R574" s="58"/>
      <c r="S574" s="58"/>
      <c r="T574" s="58"/>
    </row>
    <row r="575" ht="15.75" customHeight="1">
      <c r="A575" s="166" t="s">
        <v>443</v>
      </c>
      <c r="B575" s="93" t="s">
        <v>204</v>
      </c>
      <c r="C575" s="93">
        <v>32.5</v>
      </c>
      <c r="D575" s="93">
        <v>2.0</v>
      </c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>
        <v>0.0</v>
      </c>
      <c r="Q575" s="167" t="s">
        <v>444</v>
      </c>
      <c r="R575" s="58"/>
      <c r="S575" s="58"/>
      <c r="T575" s="58"/>
    </row>
    <row r="576" ht="15.75" customHeight="1">
      <c r="A576" s="166" t="s">
        <v>443</v>
      </c>
      <c r="B576" s="93" t="s">
        <v>204</v>
      </c>
      <c r="C576" s="93">
        <v>48.95</v>
      </c>
      <c r="D576" s="93">
        <v>3.0</v>
      </c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>
        <v>0.0</v>
      </c>
      <c r="Q576" s="167" t="s">
        <v>444</v>
      </c>
      <c r="R576" s="58"/>
      <c r="S576" s="58"/>
      <c r="T576" s="58"/>
    </row>
    <row r="577" ht="15.75" customHeight="1">
      <c r="A577" s="166" t="s">
        <v>443</v>
      </c>
      <c r="B577" s="93" t="s">
        <v>204</v>
      </c>
      <c r="C577" s="93">
        <v>66.66</v>
      </c>
      <c r="D577" s="93">
        <v>4.0</v>
      </c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>
        <v>0.0</v>
      </c>
      <c r="Q577" s="167" t="s">
        <v>444</v>
      </c>
      <c r="R577" s="58"/>
      <c r="S577" s="58"/>
      <c r="T577" s="58"/>
    </row>
    <row r="578" ht="15.75" customHeight="1">
      <c r="A578" s="166" t="s">
        <v>443</v>
      </c>
      <c r="B578" s="93" t="s">
        <v>204</v>
      </c>
      <c r="C578" s="93">
        <v>95.58</v>
      </c>
      <c r="D578" s="93">
        <v>5.0</v>
      </c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>
        <v>0.0</v>
      </c>
      <c r="Q578" s="167" t="s">
        <v>444</v>
      </c>
      <c r="R578" s="58"/>
      <c r="S578" s="58"/>
      <c r="T578" s="58"/>
    </row>
    <row r="579" ht="15.75" customHeight="1">
      <c r="A579" s="168" t="s">
        <v>445</v>
      </c>
      <c r="B579" s="91" t="s">
        <v>1</v>
      </c>
      <c r="C579" s="93">
        <v>336.0</v>
      </c>
      <c r="D579" s="93"/>
      <c r="E579" s="93">
        <v>4900.0</v>
      </c>
      <c r="F579" s="93">
        <v>43.9</v>
      </c>
      <c r="G579" s="38"/>
      <c r="H579" s="38"/>
      <c r="I579" s="38"/>
      <c r="J579" s="38"/>
      <c r="K579" s="38"/>
      <c r="L579" s="38"/>
      <c r="M579" s="38"/>
      <c r="N579" s="38" t="s">
        <v>373</v>
      </c>
      <c r="O579" s="38"/>
      <c r="P579" s="38">
        <v>1.0</v>
      </c>
      <c r="Q579" s="60" t="s">
        <v>446</v>
      </c>
      <c r="R579" s="58"/>
      <c r="S579" s="58"/>
      <c r="T579" s="58"/>
    </row>
    <row r="580" ht="15.75" customHeight="1">
      <c r="A580" s="168" t="s">
        <v>445</v>
      </c>
      <c r="B580" s="91" t="s">
        <v>207</v>
      </c>
      <c r="C580" s="93">
        <v>3.17</v>
      </c>
      <c r="D580" s="93">
        <v>5.0</v>
      </c>
      <c r="E580" s="93">
        <v>4900.0</v>
      </c>
      <c r="F580" s="93">
        <v>43.9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>
        <v>1.0</v>
      </c>
      <c r="Q580" s="60" t="s">
        <v>446</v>
      </c>
      <c r="R580" s="58"/>
      <c r="S580" s="58"/>
      <c r="T580" s="58"/>
    </row>
    <row r="581" ht="15.75" customHeight="1">
      <c r="A581" s="168" t="s">
        <v>445</v>
      </c>
      <c r="B581" s="93" t="s">
        <v>204</v>
      </c>
      <c r="C581" s="93">
        <v>214.4</v>
      </c>
      <c r="D581" s="93">
        <v>4.0</v>
      </c>
      <c r="E581" s="93">
        <v>4900.0</v>
      </c>
      <c r="F581" s="93">
        <v>43.9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>
        <v>1.0</v>
      </c>
      <c r="Q581" s="60" t="s">
        <v>446</v>
      </c>
      <c r="R581" s="58"/>
      <c r="S581" s="58"/>
      <c r="T581" s="58"/>
    </row>
    <row r="582" ht="15.75" customHeight="1">
      <c r="A582" s="168" t="s">
        <v>447</v>
      </c>
      <c r="B582" s="91" t="s">
        <v>1</v>
      </c>
      <c r="C582" s="93">
        <v>313.0</v>
      </c>
      <c r="D582" s="93"/>
      <c r="E582" s="93">
        <v>6000.0</v>
      </c>
      <c r="F582" s="93">
        <v>45.73</v>
      </c>
      <c r="G582" s="38"/>
      <c r="H582" s="38"/>
      <c r="I582" s="38"/>
      <c r="J582" s="38"/>
      <c r="K582" s="38"/>
      <c r="L582" s="38"/>
      <c r="M582" s="38"/>
      <c r="N582" s="38" t="s">
        <v>373</v>
      </c>
      <c r="O582" s="38"/>
      <c r="P582" s="38">
        <v>1.0</v>
      </c>
      <c r="Q582" s="60" t="s">
        <v>446</v>
      </c>
      <c r="R582" s="58"/>
      <c r="S582" s="58"/>
      <c r="T582" s="58"/>
      <c r="U582" s="58"/>
    </row>
    <row r="583" ht="15.75" customHeight="1">
      <c r="A583" s="168" t="s">
        <v>447</v>
      </c>
      <c r="B583" s="91" t="s">
        <v>207</v>
      </c>
      <c r="C583" s="93">
        <v>3.15</v>
      </c>
      <c r="D583" s="93">
        <v>5.0</v>
      </c>
      <c r="E583" s="93">
        <v>6000.0</v>
      </c>
      <c r="F583" s="93">
        <v>45.73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>
        <v>1.0</v>
      </c>
      <c r="Q583" s="60" t="s">
        <v>446</v>
      </c>
      <c r="R583" s="58"/>
      <c r="S583" s="58"/>
      <c r="T583" s="58"/>
      <c r="U583" s="58"/>
    </row>
    <row r="584" ht="15.75" customHeight="1">
      <c r="A584" s="168" t="s">
        <v>447</v>
      </c>
      <c r="B584" s="93" t="s">
        <v>204</v>
      </c>
      <c r="C584" s="93">
        <v>160.2</v>
      </c>
      <c r="D584" s="93">
        <v>4.0</v>
      </c>
      <c r="E584" s="93">
        <v>6000.0</v>
      </c>
      <c r="F584" s="93">
        <v>45.73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>
        <v>1.0</v>
      </c>
      <c r="Q584" s="60" t="s">
        <v>446</v>
      </c>
      <c r="R584" s="62"/>
      <c r="S584" s="58"/>
      <c r="T584" s="58"/>
      <c r="U584" s="58"/>
    </row>
    <row r="585" ht="15.75" customHeight="1">
      <c r="A585" s="168" t="s">
        <v>448</v>
      </c>
      <c r="B585" s="91" t="s">
        <v>1</v>
      </c>
      <c r="C585" s="93">
        <v>335.0</v>
      </c>
      <c r="D585" s="93"/>
      <c r="E585" s="93">
        <v>6700.0</v>
      </c>
      <c r="F585" s="93">
        <v>47.8</v>
      </c>
      <c r="G585" s="38"/>
      <c r="H585" s="38"/>
      <c r="I585" s="38"/>
      <c r="J585" s="38"/>
      <c r="K585" s="38"/>
      <c r="L585" s="38"/>
      <c r="M585" s="38"/>
      <c r="N585" s="38" t="s">
        <v>373</v>
      </c>
      <c r="O585" s="38"/>
      <c r="P585" s="38">
        <v>1.0</v>
      </c>
      <c r="Q585" s="60" t="s">
        <v>446</v>
      </c>
      <c r="R585" s="62"/>
      <c r="S585" s="58"/>
      <c r="T585" s="58"/>
      <c r="U585" s="58"/>
    </row>
    <row r="586" ht="15.75" customHeight="1">
      <c r="A586" s="168" t="s">
        <v>448</v>
      </c>
      <c r="B586" s="91" t="s">
        <v>207</v>
      </c>
      <c r="C586" s="93">
        <v>3.06</v>
      </c>
      <c r="D586" s="93">
        <v>5.0</v>
      </c>
      <c r="E586" s="93">
        <v>6700.0</v>
      </c>
      <c r="F586" s="93">
        <v>47.8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>
        <v>1.0</v>
      </c>
      <c r="Q586" s="60" t="s">
        <v>446</v>
      </c>
      <c r="R586" s="62"/>
      <c r="S586" s="58"/>
      <c r="T586" s="58"/>
      <c r="U586" s="58"/>
    </row>
    <row r="587" ht="15.75" customHeight="1">
      <c r="A587" s="168" t="s">
        <v>448</v>
      </c>
      <c r="B587" s="93" t="s">
        <v>204</v>
      </c>
      <c r="C587" s="93">
        <v>128.38</v>
      </c>
      <c r="D587" s="93">
        <v>4.0</v>
      </c>
      <c r="E587" s="93">
        <v>6700.0</v>
      </c>
      <c r="F587" s="93">
        <v>47.8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>
        <v>1.0</v>
      </c>
      <c r="Q587" s="60" t="s">
        <v>446</v>
      </c>
      <c r="R587" s="62"/>
      <c r="S587" s="58"/>
      <c r="T587" s="58"/>
      <c r="U587" s="58"/>
    </row>
    <row r="588" ht="15.75" customHeight="1">
      <c r="A588" s="76" t="s">
        <v>20</v>
      </c>
      <c r="B588" s="91" t="s">
        <v>1</v>
      </c>
      <c r="C588" s="62">
        <v>124.0</v>
      </c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>
        <f>C589*C590/ABS(C588-$Y$3)</f>
        <v>3.864942529</v>
      </c>
      <c r="O588" s="58" t="s">
        <v>394</v>
      </c>
      <c r="P588" s="58">
        <v>0.0</v>
      </c>
      <c r="Q588" s="60" t="s">
        <v>449</v>
      </c>
      <c r="R588" s="62"/>
      <c r="S588" s="58"/>
      <c r="T588" s="58"/>
      <c r="U588" s="58"/>
    </row>
    <row r="589" ht="15.75" customHeight="1">
      <c r="A589" s="76" t="s">
        <v>20</v>
      </c>
      <c r="B589" s="91" t="s">
        <v>207</v>
      </c>
      <c r="C589" s="62">
        <v>2.69</v>
      </c>
      <c r="D589" s="58">
        <v>5.0</v>
      </c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 t="s">
        <v>394</v>
      </c>
      <c r="P589" s="58">
        <v>0.0</v>
      </c>
      <c r="Q589" s="60" t="s">
        <v>449</v>
      </c>
      <c r="R589" s="62"/>
      <c r="S589" s="58"/>
      <c r="T589" s="58"/>
      <c r="U589" s="58"/>
    </row>
    <row r="590" ht="15.75" customHeight="1">
      <c r="A590" s="76" t="s">
        <v>20</v>
      </c>
      <c r="B590" s="93" t="s">
        <v>204</v>
      </c>
      <c r="C590" s="62">
        <v>250.0</v>
      </c>
      <c r="D590" s="58">
        <v>5.0</v>
      </c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 t="s">
        <v>394</v>
      </c>
      <c r="P590" s="58">
        <v>0.0</v>
      </c>
      <c r="Q590" s="60" t="s">
        <v>449</v>
      </c>
      <c r="R590" s="62"/>
      <c r="S590" s="58"/>
      <c r="T590" s="58"/>
      <c r="U590" s="58"/>
    </row>
    <row r="591" ht="15.75" customHeight="1">
      <c r="A591" s="76" t="s">
        <v>20</v>
      </c>
      <c r="B591" s="91" t="s">
        <v>1</v>
      </c>
      <c r="C591" s="62">
        <v>135.0</v>
      </c>
      <c r="D591" s="58"/>
      <c r="E591" s="58" t="s">
        <v>450</v>
      </c>
      <c r="F591" s="58"/>
      <c r="G591" s="58"/>
      <c r="H591" s="58"/>
      <c r="I591" s="58"/>
      <c r="J591" s="58"/>
      <c r="K591" s="58"/>
      <c r="L591" s="58"/>
      <c r="M591" s="58"/>
      <c r="N591" s="58">
        <f>C592*C593/ABS(C591-$Y$3)</f>
        <v>5.815030675</v>
      </c>
      <c r="O591" s="58"/>
      <c r="P591" s="58">
        <v>0.0</v>
      </c>
      <c r="Q591" s="60" t="s">
        <v>449</v>
      </c>
      <c r="R591" s="62"/>
      <c r="S591" s="58"/>
      <c r="T591" s="58"/>
      <c r="U591" s="58"/>
    </row>
    <row r="592" ht="15.75" customHeight="1">
      <c r="A592" s="76" t="s">
        <v>20</v>
      </c>
      <c r="B592" s="91" t="s">
        <v>207</v>
      </c>
      <c r="C592" s="62">
        <v>2.67</v>
      </c>
      <c r="D592" s="58">
        <v>5.0</v>
      </c>
      <c r="E592" s="58" t="s">
        <v>450</v>
      </c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>
        <v>0.0</v>
      </c>
      <c r="Q592" s="60" t="s">
        <v>449</v>
      </c>
      <c r="R592" s="62"/>
      <c r="S592" s="58"/>
      <c r="T592" s="58"/>
      <c r="U592" s="58"/>
    </row>
    <row r="593" ht="15.75" customHeight="1">
      <c r="A593" s="76" t="s">
        <v>20</v>
      </c>
      <c r="B593" s="93" t="s">
        <v>204</v>
      </c>
      <c r="C593" s="62">
        <v>355.0</v>
      </c>
      <c r="D593" s="58">
        <v>5.0</v>
      </c>
      <c r="E593" s="58" t="s">
        <v>450</v>
      </c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>
        <v>0.0</v>
      </c>
      <c r="Q593" s="60" t="s">
        <v>449</v>
      </c>
      <c r="R593" s="62"/>
      <c r="S593" s="58"/>
      <c r="T593" s="58"/>
      <c r="U593" s="58"/>
    </row>
    <row r="594" ht="15.75" customHeight="1">
      <c r="A594" s="76" t="s">
        <v>20</v>
      </c>
      <c r="B594" s="91" t="s">
        <v>1</v>
      </c>
      <c r="C594" s="94">
        <v>150.0</v>
      </c>
      <c r="D594" s="58"/>
      <c r="E594" s="58" t="s">
        <v>451</v>
      </c>
      <c r="F594" s="58"/>
      <c r="G594" s="58"/>
      <c r="H594" s="58"/>
      <c r="I594" s="58"/>
      <c r="J594" s="58"/>
      <c r="K594" s="58"/>
      <c r="L594" s="58"/>
      <c r="M594" s="58"/>
      <c r="N594" s="58">
        <f>C595*C596/ABS(C594-$Y$3)</f>
        <v>5.983783784</v>
      </c>
      <c r="O594" s="58"/>
      <c r="P594" s="58">
        <v>0.0</v>
      </c>
      <c r="Q594" s="60" t="s">
        <v>449</v>
      </c>
      <c r="R594" s="62"/>
      <c r="S594" s="58"/>
      <c r="T594" s="58"/>
      <c r="U594" s="58"/>
    </row>
    <row r="595" ht="15.75" customHeight="1">
      <c r="A595" s="76" t="s">
        <v>20</v>
      </c>
      <c r="B595" s="91" t="s">
        <v>207</v>
      </c>
      <c r="C595" s="62">
        <v>2.4</v>
      </c>
      <c r="D595" s="58">
        <v>5.0</v>
      </c>
      <c r="E595" s="58" t="s">
        <v>451</v>
      </c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58">
        <v>0.0</v>
      </c>
      <c r="Q595" s="60" t="s">
        <v>449</v>
      </c>
      <c r="R595" s="62"/>
      <c r="S595" s="58"/>
      <c r="T595" s="58"/>
      <c r="U595" s="58"/>
    </row>
    <row r="596" ht="15.75" customHeight="1">
      <c r="A596" s="76" t="s">
        <v>20</v>
      </c>
      <c r="B596" s="93" t="s">
        <v>204</v>
      </c>
      <c r="C596" s="62">
        <v>369.0</v>
      </c>
      <c r="D596" s="58">
        <v>5.0</v>
      </c>
      <c r="E596" s="58" t="s">
        <v>451</v>
      </c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58">
        <v>0.0</v>
      </c>
      <c r="Q596" s="60" t="s">
        <v>449</v>
      </c>
      <c r="R596" s="62"/>
      <c r="S596" s="58"/>
      <c r="T596" s="58"/>
      <c r="U596" s="58"/>
    </row>
    <row r="597" ht="15.75" customHeight="1">
      <c r="A597" s="60" t="s">
        <v>452</v>
      </c>
      <c r="B597" s="91" t="s">
        <v>1</v>
      </c>
      <c r="C597" s="159">
        <v>355.0</v>
      </c>
      <c r="D597" s="160"/>
      <c r="E597" s="161"/>
      <c r="F597" s="72">
        <v>84.0</v>
      </c>
      <c r="G597" s="58"/>
      <c r="H597" s="58"/>
      <c r="I597" s="58"/>
      <c r="J597" s="58"/>
      <c r="K597" s="58"/>
      <c r="L597" s="58"/>
      <c r="M597" s="58"/>
      <c r="N597" s="58">
        <f>C600*C601/ABS(C597-$Y$3)</f>
        <v>21.95087719</v>
      </c>
      <c r="O597" s="162"/>
      <c r="P597" s="58">
        <v>1.0</v>
      </c>
      <c r="Q597" s="60" t="s">
        <v>453</v>
      </c>
      <c r="R597" s="62"/>
      <c r="S597" s="58"/>
      <c r="T597" s="58"/>
      <c r="U597" s="58"/>
    </row>
    <row r="598" ht="15.75" customHeight="1">
      <c r="A598" s="60" t="s">
        <v>452</v>
      </c>
      <c r="B598" s="91" t="s">
        <v>207</v>
      </c>
      <c r="C598" s="163">
        <v>1.89</v>
      </c>
      <c r="D598" s="94">
        <v>1.0</v>
      </c>
      <c r="E598" s="161"/>
      <c r="F598" s="72">
        <v>84.0</v>
      </c>
      <c r="G598" s="162"/>
      <c r="H598" s="162"/>
      <c r="I598" s="162"/>
      <c r="J598" s="162"/>
      <c r="K598" s="162"/>
      <c r="L598" s="162"/>
      <c r="M598" s="162"/>
      <c r="N598" s="162"/>
      <c r="O598" s="162"/>
      <c r="P598" s="58">
        <v>1.0</v>
      </c>
      <c r="Q598" s="60" t="s">
        <v>453</v>
      </c>
      <c r="R598" s="62"/>
      <c r="S598" s="58"/>
      <c r="T598" s="58"/>
      <c r="U598" s="58"/>
    </row>
    <row r="599" ht="15.75" customHeight="1">
      <c r="A599" s="60" t="s">
        <v>452</v>
      </c>
      <c r="B599" s="93" t="s">
        <v>204</v>
      </c>
      <c r="C599" s="68">
        <v>33.0</v>
      </c>
      <c r="D599" s="94">
        <v>1.0</v>
      </c>
      <c r="E599" s="164"/>
      <c r="F599" s="72">
        <v>84.0</v>
      </c>
      <c r="G599" s="164"/>
      <c r="H599" s="164"/>
      <c r="I599" s="164"/>
      <c r="J599" s="164"/>
      <c r="K599" s="164"/>
      <c r="L599" s="164"/>
      <c r="M599" s="164"/>
      <c r="N599" s="164"/>
      <c r="O599" s="164"/>
      <c r="P599" s="58">
        <v>1.0</v>
      </c>
      <c r="Q599" s="60" t="s">
        <v>453</v>
      </c>
      <c r="R599" s="62"/>
      <c r="S599" s="58"/>
      <c r="T599" s="58"/>
      <c r="U599" s="58"/>
    </row>
    <row r="600" ht="15.75" customHeight="1">
      <c r="A600" s="60" t="s">
        <v>452</v>
      </c>
      <c r="B600" s="91" t="s">
        <v>207</v>
      </c>
      <c r="C600" s="68">
        <v>5.44</v>
      </c>
      <c r="D600" s="94">
        <v>5.0</v>
      </c>
      <c r="E600" s="164"/>
      <c r="F600" s="72">
        <v>84.0</v>
      </c>
      <c r="G600" s="164"/>
      <c r="H600" s="164"/>
      <c r="I600" s="164"/>
      <c r="J600" s="164"/>
      <c r="K600" s="164"/>
      <c r="L600" s="164"/>
      <c r="M600" s="164"/>
      <c r="N600" s="164"/>
      <c r="O600" s="164"/>
      <c r="P600" s="58">
        <v>1.0</v>
      </c>
      <c r="Q600" s="60" t="s">
        <v>453</v>
      </c>
      <c r="R600" s="62"/>
      <c r="S600" s="58"/>
      <c r="T600" s="58"/>
      <c r="U600" s="58"/>
    </row>
    <row r="601" ht="15.75" customHeight="1">
      <c r="A601" s="60" t="s">
        <v>452</v>
      </c>
      <c r="B601" s="93" t="s">
        <v>204</v>
      </c>
      <c r="C601" s="68">
        <v>230.0</v>
      </c>
      <c r="D601" s="94">
        <v>5.0</v>
      </c>
      <c r="E601" s="165"/>
      <c r="F601" s="72">
        <v>84.0</v>
      </c>
      <c r="G601" s="165"/>
      <c r="H601" s="165"/>
      <c r="I601" s="165"/>
      <c r="J601" s="165"/>
      <c r="K601" s="165"/>
      <c r="L601" s="165"/>
      <c r="M601" s="165"/>
      <c r="N601" s="165"/>
      <c r="O601" s="165"/>
      <c r="P601" s="58">
        <v>1.0</v>
      </c>
      <c r="Q601" s="60" t="s">
        <v>453</v>
      </c>
      <c r="R601" s="62"/>
      <c r="S601" s="62"/>
      <c r="T601" s="58"/>
      <c r="U601" s="58"/>
    </row>
    <row r="602" ht="15.75" customHeight="1">
      <c r="A602" s="60" t="s">
        <v>454</v>
      </c>
      <c r="B602" s="91" t="s">
        <v>1</v>
      </c>
      <c r="C602" s="68">
        <v>330.0</v>
      </c>
      <c r="D602" s="160"/>
      <c r="E602" s="165"/>
      <c r="F602" s="58">
        <v>91.0</v>
      </c>
      <c r="G602" s="58"/>
      <c r="H602" s="58"/>
      <c r="I602" s="58"/>
      <c r="J602" s="58"/>
      <c r="K602" s="58"/>
      <c r="L602" s="58"/>
      <c r="M602" s="58"/>
      <c r="N602" s="58">
        <f>C605*C606/ABS(C602-$Y$3)</f>
        <v>39.4296875</v>
      </c>
      <c r="O602" s="165"/>
      <c r="P602" s="58">
        <v>1.0</v>
      </c>
      <c r="Q602" s="60" t="s">
        <v>453</v>
      </c>
      <c r="R602" s="62"/>
      <c r="S602" s="62"/>
      <c r="T602" s="58"/>
      <c r="U602" s="58"/>
    </row>
    <row r="603" ht="15.75" customHeight="1">
      <c r="A603" s="60" t="s">
        <v>454</v>
      </c>
      <c r="B603" s="91" t="s">
        <v>207</v>
      </c>
      <c r="C603" s="62">
        <v>1.74</v>
      </c>
      <c r="D603" s="94">
        <v>1.0</v>
      </c>
      <c r="E603" s="58"/>
      <c r="F603" s="58">
        <v>91.0</v>
      </c>
      <c r="G603" s="58"/>
      <c r="H603" s="58"/>
      <c r="I603" s="58"/>
      <c r="J603" s="58"/>
      <c r="K603" s="58"/>
      <c r="L603" s="58"/>
      <c r="M603" s="58"/>
      <c r="N603" s="58"/>
      <c r="O603" s="58"/>
      <c r="P603" s="58">
        <v>1.0</v>
      </c>
      <c r="Q603" s="60" t="s">
        <v>453</v>
      </c>
      <c r="R603" s="62"/>
      <c r="S603" s="62"/>
      <c r="T603" s="58"/>
      <c r="U603" s="58"/>
    </row>
    <row r="604" ht="15.75" customHeight="1">
      <c r="A604" s="60" t="s">
        <v>454</v>
      </c>
      <c r="B604" s="93" t="s">
        <v>204</v>
      </c>
      <c r="C604" s="62">
        <v>42.0</v>
      </c>
      <c r="D604" s="94">
        <v>1.0</v>
      </c>
      <c r="E604" s="58"/>
      <c r="F604" s="58">
        <v>91.0</v>
      </c>
      <c r="G604" s="58"/>
      <c r="H604" s="58"/>
      <c r="I604" s="58"/>
      <c r="J604" s="58"/>
      <c r="K604" s="58"/>
      <c r="L604" s="58"/>
      <c r="M604" s="58"/>
      <c r="N604" s="58"/>
      <c r="O604" s="58"/>
      <c r="P604" s="58">
        <v>1.0</v>
      </c>
      <c r="Q604" s="60" t="s">
        <v>453</v>
      </c>
      <c r="R604" s="62"/>
      <c r="S604" s="62"/>
      <c r="T604" s="58"/>
      <c r="U604" s="58"/>
    </row>
    <row r="605" ht="15.75" customHeight="1">
      <c r="A605" s="60" t="s">
        <v>454</v>
      </c>
      <c r="B605" s="91" t="s">
        <v>207</v>
      </c>
      <c r="C605" s="62">
        <v>5.15</v>
      </c>
      <c r="D605" s="94">
        <v>5.0</v>
      </c>
      <c r="E605" s="58"/>
      <c r="F605" s="58">
        <v>91.0</v>
      </c>
      <c r="G605" s="58"/>
      <c r="H605" s="58"/>
      <c r="I605" s="58"/>
      <c r="J605" s="58"/>
      <c r="K605" s="58"/>
      <c r="L605" s="58"/>
      <c r="M605" s="58"/>
      <c r="N605" s="58"/>
      <c r="O605" s="58"/>
      <c r="P605" s="58">
        <v>1.0</v>
      </c>
      <c r="Q605" s="60" t="s">
        <v>453</v>
      </c>
      <c r="R605" s="62"/>
      <c r="S605" s="62"/>
      <c r="T605" s="58"/>
      <c r="U605" s="58"/>
    </row>
    <row r="606" ht="15.75" customHeight="1">
      <c r="A606" s="60" t="s">
        <v>454</v>
      </c>
      <c r="B606" s="93" t="s">
        <v>204</v>
      </c>
      <c r="C606" s="62">
        <v>245.0</v>
      </c>
      <c r="D606" s="94">
        <v>5.0</v>
      </c>
      <c r="E606" s="58"/>
      <c r="F606" s="58">
        <v>91.0</v>
      </c>
      <c r="G606" s="58"/>
      <c r="H606" s="58"/>
      <c r="I606" s="58"/>
      <c r="J606" s="58"/>
      <c r="K606" s="58"/>
      <c r="L606" s="58"/>
      <c r="M606" s="58"/>
      <c r="N606" s="58"/>
      <c r="O606" s="58"/>
      <c r="P606" s="58">
        <v>1.0</v>
      </c>
      <c r="Q606" s="60" t="s">
        <v>453</v>
      </c>
      <c r="R606" s="62"/>
      <c r="S606" s="62"/>
      <c r="T606" s="58"/>
    </row>
    <row r="607" ht="15.75" customHeight="1">
      <c r="A607" s="60" t="s">
        <v>455</v>
      </c>
      <c r="B607" s="91" t="s">
        <v>1</v>
      </c>
      <c r="C607" s="94">
        <v>280.0</v>
      </c>
      <c r="D607" s="58"/>
      <c r="E607" s="58"/>
      <c r="F607" s="58">
        <v>97.0</v>
      </c>
      <c r="G607" s="58"/>
      <c r="H607" s="58"/>
      <c r="I607" s="58"/>
      <c r="J607" s="58"/>
      <c r="K607" s="58"/>
      <c r="L607" s="58"/>
      <c r="M607" s="58"/>
      <c r="N607" s="58">
        <f>C610*C611/ABS(C607-$Y$3)</f>
        <v>77.98222222</v>
      </c>
      <c r="O607" s="58"/>
      <c r="P607" s="58">
        <v>1.0</v>
      </c>
      <c r="Q607" s="60" t="s">
        <v>453</v>
      </c>
      <c r="R607" s="62"/>
      <c r="S607" s="62"/>
      <c r="T607" s="58"/>
    </row>
    <row r="608" ht="15.75" customHeight="1">
      <c r="A608" s="60" t="s">
        <v>455</v>
      </c>
      <c r="B608" s="91" t="s">
        <v>207</v>
      </c>
      <c r="C608" s="62">
        <v>1.5</v>
      </c>
      <c r="D608" s="94">
        <v>1.0</v>
      </c>
      <c r="E608" s="58"/>
      <c r="F608" s="58">
        <v>97.0</v>
      </c>
      <c r="G608" s="58"/>
      <c r="H608" s="58"/>
      <c r="I608" s="58"/>
      <c r="J608" s="58"/>
      <c r="K608" s="58"/>
      <c r="L608" s="58"/>
      <c r="M608" s="58"/>
      <c r="N608" s="58"/>
      <c r="O608" s="58"/>
      <c r="P608" s="58">
        <v>1.0</v>
      </c>
      <c r="Q608" s="60" t="s">
        <v>453</v>
      </c>
      <c r="R608" s="62"/>
      <c r="S608" s="62"/>
      <c r="T608" s="58"/>
    </row>
    <row r="609" ht="15.75" customHeight="1">
      <c r="A609" s="60" t="s">
        <v>455</v>
      </c>
      <c r="B609" s="93" t="s">
        <v>204</v>
      </c>
      <c r="C609" s="62">
        <v>54.0</v>
      </c>
      <c r="D609" s="94">
        <v>1.0</v>
      </c>
      <c r="E609" s="58"/>
      <c r="F609" s="58">
        <v>97.0</v>
      </c>
      <c r="G609" s="58"/>
      <c r="H609" s="58"/>
      <c r="I609" s="58"/>
      <c r="J609" s="58"/>
      <c r="K609" s="58"/>
      <c r="L609" s="58"/>
      <c r="M609" s="58"/>
      <c r="N609" s="58"/>
      <c r="O609" s="58"/>
      <c r="P609" s="58">
        <v>1.0</v>
      </c>
      <c r="Q609" s="60" t="s">
        <v>453</v>
      </c>
      <c r="R609" s="62"/>
      <c r="S609" s="62"/>
      <c r="T609" s="58"/>
    </row>
    <row r="610" ht="15.75" customHeight="1">
      <c r="A610" s="60" t="s">
        <v>455</v>
      </c>
      <c r="B610" s="91" t="s">
        <v>207</v>
      </c>
      <c r="C610" s="62">
        <v>4.96</v>
      </c>
      <c r="D610" s="94">
        <v>5.0</v>
      </c>
      <c r="E610" s="58"/>
      <c r="F610" s="58">
        <v>97.0</v>
      </c>
      <c r="G610" s="58"/>
      <c r="H610" s="58"/>
      <c r="I610" s="58"/>
      <c r="J610" s="58"/>
      <c r="K610" s="58"/>
      <c r="L610" s="58"/>
      <c r="M610" s="58"/>
      <c r="N610" s="58"/>
      <c r="O610" s="58"/>
      <c r="P610" s="58">
        <v>1.0</v>
      </c>
      <c r="Q610" s="60" t="s">
        <v>453</v>
      </c>
      <c r="R610" s="62"/>
      <c r="S610" s="62"/>
      <c r="T610" s="58"/>
    </row>
    <row r="611" ht="15.75" customHeight="1">
      <c r="A611" s="60" t="s">
        <v>455</v>
      </c>
      <c r="B611" s="93" t="s">
        <v>204</v>
      </c>
      <c r="C611" s="62">
        <v>283.0</v>
      </c>
      <c r="D611" s="94">
        <v>5.0</v>
      </c>
      <c r="E611" s="58"/>
      <c r="F611" s="58">
        <v>97.0</v>
      </c>
      <c r="G611" s="58"/>
      <c r="H611" s="58"/>
      <c r="I611" s="58"/>
      <c r="J611" s="58"/>
      <c r="K611" s="58"/>
      <c r="L611" s="58"/>
      <c r="M611" s="58"/>
      <c r="N611" s="58"/>
      <c r="O611" s="58"/>
      <c r="P611" s="58">
        <v>1.0</v>
      </c>
      <c r="Q611" s="60" t="s">
        <v>453</v>
      </c>
      <c r="R611" s="62"/>
      <c r="S611" s="62"/>
      <c r="T611" s="58"/>
    </row>
    <row r="612" ht="15.75" customHeight="1">
      <c r="A612" s="69" t="s">
        <v>456</v>
      </c>
      <c r="B612" s="91" t="s">
        <v>1</v>
      </c>
      <c r="C612" s="62">
        <v>278.0</v>
      </c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>
        <f>C621*C622/ABS(C612-$Y$3)</f>
        <v>40.97799</v>
      </c>
      <c r="O612" s="58"/>
      <c r="P612" s="58">
        <v>0.0</v>
      </c>
      <c r="Q612" s="60" t="s">
        <v>457</v>
      </c>
      <c r="R612" s="62"/>
      <c r="S612" s="62"/>
      <c r="T612" s="58"/>
    </row>
    <row r="613" ht="15.75" customHeight="1">
      <c r="A613" s="69" t="s">
        <v>456</v>
      </c>
      <c r="B613" s="91" t="s">
        <v>207</v>
      </c>
      <c r="C613" s="62">
        <v>0.95</v>
      </c>
      <c r="D613" s="58">
        <v>1.0</v>
      </c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>
        <v>0.0</v>
      </c>
      <c r="Q613" s="60" t="s">
        <v>457</v>
      </c>
      <c r="R613" s="62"/>
      <c r="S613" s="62"/>
      <c r="T613" s="58"/>
    </row>
    <row r="614" ht="15.75" customHeight="1">
      <c r="A614" s="69" t="s">
        <v>456</v>
      </c>
      <c r="B614" s="93" t="s">
        <v>204</v>
      </c>
      <c r="C614" s="62">
        <v>64.97</v>
      </c>
      <c r="D614" s="58">
        <v>1.0</v>
      </c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>
        <v>0.0</v>
      </c>
      <c r="Q614" s="60" t="s">
        <v>457</v>
      </c>
      <c r="R614" s="62"/>
      <c r="S614" s="62"/>
      <c r="T614" s="58"/>
    </row>
    <row r="615" ht="15.75" customHeight="1">
      <c r="A615" s="69" t="s">
        <v>456</v>
      </c>
      <c r="B615" s="91" t="s">
        <v>207</v>
      </c>
      <c r="C615" s="62">
        <v>1.57</v>
      </c>
      <c r="D615" s="58">
        <v>2.0</v>
      </c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>
        <v>0.0</v>
      </c>
      <c r="Q615" s="60" t="s">
        <v>457</v>
      </c>
      <c r="R615" s="62"/>
      <c r="S615" s="62"/>
    </row>
    <row r="616" ht="15.75" customHeight="1">
      <c r="A616" s="69" t="s">
        <v>456</v>
      </c>
      <c r="B616" s="93" t="s">
        <v>204</v>
      </c>
      <c r="C616" s="62">
        <v>120.15</v>
      </c>
      <c r="D616" s="58">
        <v>2.0</v>
      </c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>
        <v>0.0</v>
      </c>
      <c r="Q616" s="60" t="s">
        <v>457</v>
      </c>
      <c r="R616" s="62"/>
      <c r="S616" s="62"/>
    </row>
    <row r="617" ht="15.75" customHeight="1">
      <c r="A617" s="69" t="s">
        <v>456</v>
      </c>
      <c r="B617" s="91" t="s">
        <v>207</v>
      </c>
      <c r="C617" s="62">
        <v>2.11</v>
      </c>
      <c r="D617" s="58">
        <v>3.0</v>
      </c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>
        <v>0.0</v>
      </c>
      <c r="Q617" s="60" t="s">
        <v>457</v>
      </c>
      <c r="R617" s="62"/>
      <c r="S617" s="58"/>
    </row>
    <row r="618" ht="15.75" customHeight="1">
      <c r="A618" s="69" t="s">
        <v>456</v>
      </c>
      <c r="B618" s="93" t="s">
        <v>204</v>
      </c>
      <c r="C618" s="62">
        <v>174.77</v>
      </c>
      <c r="D618" s="58">
        <v>3.0</v>
      </c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>
        <v>0.0</v>
      </c>
      <c r="Q618" s="60" t="s">
        <v>457</v>
      </c>
      <c r="R618" s="62"/>
      <c r="S618" s="58"/>
      <c r="T618" s="58"/>
    </row>
    <row r="619" ht="15.75" customHeight="1">
      <c r="A619" s="69" t="s">
        <v>456</v>
      </c>
      <c r="B619" s="91" t="s">
        <v>207</v>
      </c>
      <c r="C619" s="62">
        <v>2.62</v>
      </c>
      <c r="D619" s="58">
        <v>4.0</v>
      </c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>
        <v>0.0</v>
      </c>
      <c r="Q619" s="60" t="s">
        <v>457</v>
      </c>
      <c r="R619" s="62"/>
      <c r="S619" s="58"/>
      <c r="T619" s="58"/>
    </row>
    <row r="620" ht="15.75" customHeight="1">
      <c r="A620" s="69" t="s">
        <v>456</v>
      </c>
      <c r="B620" s="93" t="s">
        <v>204</v>
      </c>
      <c r="C620" s="62">
        <v>222.32</v>
      </c>
      <c r="D620" s="58">
        <v>4.0</v>
      </c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>
        <v>0.0</v>
      </c>
      <c r="Q620" s="60" t="s">
        <v>457</v>
      </c>
      <c r="R620" s="62"/>
      <c r="S620" s="58"/>
      <c r="T620" s="58"/>
    </row>
    <row r="621" ht="15.75" customHeight="1">
      <c r="A621" s="69" t="s">
        <v>456</v>
      </c>
      <c r="B621" s="91" t="s">
        <v>207</v>
      </c>
      <c r="C621" s="62">
        <v>3.06</v>
      </c>
      <c r="D621" s="58">
        <v>5.0</v>
      </c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>
        <v>0.0</v>
      </c>
      <c r="Q621" s="60" t="s">
        <v>457</v>
      </c>
      <c r="R621" s="62"/>
      <c r="S621" s="58"/>
      <c r="T621" s="58"/>
    </row>
    <row r="622" ht="15.75" customHeight="1">
      <c r="A622" s="69" t="s">
        <v>456</v>
      </c>
      <c r="B622" s="93" t="s">
        <v>204</v>
      </c>
      <c r="C622" s="62">
        <v>267.83</v>
      </c>
      <c r="D622" s="58">
        <v>5.0</v>
      </c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>
        <v>0.0</v>
      </c>
      <c r="Q622" s="60" t="s">
        <v>457</v>
      </c>
      <c r="R622" s="62"/>
      <c r="S622" s="58"/>
      <c r="T622" s="58"/>
    </row>
    <row r="623" ht="15.75" customHeight="1">
      <c r="A623" s="69" t="s">
        <v>458</v>
      </c>
      <c r="B623" s="91" t="s">
        <v>1</v>
      </c>
      <c r="C623" s="62">
        <v>264.0</v>
      </c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>
        <f>C632*C633/ABS(C623-$Y$3)</f>
        <v>17.49408235</v>
      </c>
      <c r="O623" s="58"/>
      <c r="P623" s="58">
        <v>0.0</v>
      </c>
      <c r="Q623" s="60" t="s">
        <v>457</v>
      </c>
      <c r="R623" s="62"/>
      <c r="S623" s="58"/>
      <c r="T623" s="58"/>
    </row>
    <row r="624" ht="15.75" customHeight="1">
      <c r="A624" s="69" t="s">
        <v>458</v>
      </c>
      <c r="B624" s="91" t="s">
        <v>207</v>
      </c>
      <c r="C624" s="62">
        <v>0.51</v>
      </c>
      <c r="D624" s="58">
        <v>1.0</v>
      </c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>
        <v>0.0</v>
      </c>
      <c r="Q624" s="60" t="s">
        <v>457</v>
      </c>
      <c r="R624" s="62"/>
      <c r="S624" s="58"/>
      <c r="T624" s="58"/>
    </row>
    <row r="625" ht="15.75" customHeight="1">
      <c r="A625" s="69" t="s">
        <v>458</v>
      </c>
      <c r="B625" s="93" t="s">
        <v>204</v>
      </c>
      <c r="C625" s="62">
        <v>26.3</v>
      </c>
      <c r="D625" s="58">
        <v>1.0</v>
      </c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>
        <v>0.0</v>
      </c>
      <c r="Q625" s="60" t="s">
        <v>457</v>
      </c>
      <c r="R625" s="62"/>
      <c r="S625" s="58"/>
      <c r="T625" s="58"/>
    </row>
    <row r="626" ht="15.75" customHeight="1">
      <c r="A626" s="69" t="s">
        <v>458</v>
      </c>
      <c r="B626" s="91" t="s">
        <v>207</v>
      </c>
      <c r="C626" s="62">
        <v>1.05</v>
      </c>
      <c r="D626" s="58">
        <v>2.0</v>
      </c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>
        <v>0.0</v>
      </c>
      <c r="Q626" s="60" t="s">
        <v>457</v>
      </c>
      <c r="R626" s="62"/>
      <c r="S626" s="58"/>
      <c r="T626" s="58"/>
    </row>
    <row r="627" ht="15.75" customHeight="1">
      <c r="A627" s="69" t="s">
        <v>458</v>
      </c>
      <c r="B627" s="93" t="s">
        <v>204</v>
      </c>
      <c r="C627" s="62">
        <v>90.86</v>
      </c>
      <c r="D627" s="58">
        <v>2.0</v>
      </c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>
        <v>0.0</v>
      </c>
      <c r="Q627" s="60" t="s">
        <v>457</v>
      </c>
      <c r="R627" s="62"/>
      <c r="S627" s="58"/>
      <c r="T627" s="58"/>
    </row>
    <row r="628" ht="15.75" customHeight="1">
      <c r="A628" s="69" t="s">
        <v>458</v>
      </c>
      <c r="B628" s="91" t="s">
        <v>207</v>
      </c>
      <c r="C628" s="62">
        <v>1.54</v>
      </c>
      <c r="D628" s="58">
        <v>3.0</v>
      </c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>
        <v>0.0</v>
      </c>
      <c r="Q628" s="60" t="s">
        <v>457</v>
      </c>
      <c r="R628" s="62"/>
      <c r="S628" s="58"/>
      <c r="T628" s="58"/>
    </row>
    <row r="629" ht="15.75" customHeight="1">
      <c r="A629" s="69" t="s">
        <v>458</v>
      </c>
      <c r="B629" s="93" t="s">
        <v>204</v>
      </c>
      <c r="C629" s="62">
        <v>141.26</v>
      </c>
      <c r="D629" s="58">
        <v>3.0</v>
      </c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>
        <v>0.0</v>
      </c>
      <c r="Q629" s="60" t="s">
        <v>457</v>
      </c>
      <c r="R629" s="62"/>
      <c r="S629" s="58"/>
      <c r="T629" s="58"/>
    </row>
    <row r="630" ht="15.75" customHeight="1">
      <c r="A630" s="69" t="s">
        <v>458</v>
      </c>
      <c r="B630" s="91" t="s">
        <v>207</v>
      </c>
      <c r="C630" s="62">
        <v>2.0</v>
      </c>
      <c r="D630" s="58">
        <v>4.0</v>
      </c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>
        <v>0.0</v>
      </c>
      <c r="Q630" s="60" t="s">
        <v>457</v>
      </c>
      <c r="R630" s="62"/>
      <c r="S630" s="58"/>
      <c r="T630" s="58"/>
    </row>
    <row r="631" ht="15.75" customHeight="1">
      <c r="A631" s="69" t="s">
        <v>458</v>
      </c>
      <c r="B631" s="93" t="s">
        <v>204</v>
      </c>
      <c r="C631" s="62">
        <v>190.25</v>
      </c>
      <c r="D631" s="58">
        <v>4.0</v>
      </c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>
        <v>0.0</v>
      </c>
      <c r="Q631" s="60" t="s">
        <v>457</v>
      </c>
      <c r="R631" s="62"/>
      <c r="S631" s="58"/>
      <c r="T631" s="58"/>
    </row>
    <row r="632" ht="15.75" customHeight="1">
      <c r="A632" s="69" t="s">
        <v>458</v>
      </c>
      <c r="B632" s="91" t="s">
        <v>207</v>
      </c>
      <c r="C632" s="62">
        <v>2.44</v>
      </c>
      <c r="D632" s="58">
        <v>5.0</v>
      </c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>
        <v>0.0</v>
      </c>
      <c r="Q632" s="60" t="s">
        <v>457</v>
      </c>
      <c r="R632" s="62"/>
      <c r="S632" s="58"/>
      <c r="T632" s="58"/>
    </row>
    <row r="633" ht="15.75" customHeight="1">
      <c r="A633" s="69" t="s">
        <v>458</v>
      </c>
      <c r="B633" s="93" t="s">
        <v>204</v>
      </c>
      <c r="C633" s="62">
        <v>243.77</v>
      </c>
      <c r="D633" s="58">
        <v>5.0</v>
      </c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>
        <v>0.0</v>
      </c>
      <c r="Q633" s="60" t="s">
        <v>457</v>
      </c>
      <c r="R633" s="62"/>
      <c r="S633" s="58"/>
      <c r="T633" s="58"/>
    </row>
    <row r="634" ht="15.75" customHeight="1">
      <c r="A634" s="69" t="s">
        <v>459</v>
      </c>
      <c r="B634" s="91" t="s">
        <v>1</v>
      </c>
      <c r="C634" s="62">
        <v>245.0</v>
      </c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>
        <f>C643*C644/ABS(C634-$Y$3)</f>
        <v>10.61428302</v>
      </c>
      <c r="O634" s="58"/>
      <c r="P634" s="58">
        <v>0.0</v>
      </c>
      <c r="Q634" s="60" t="s">
        <v>457</v>
      </c>
      <c r="R634" s="62"/>
      <c r="S634" s="58"/>
      <c r="T634" s="58"/>
    </row>
    <row r="635" ht="15.75" customHeight="1">
      <c r="A635" s="69" t="s">
        <v>459</v>
      </c>
      <c r="B635" s="91" t="s">
        <v>207</v>
      </c>
      <c r="C635" s="62">
        <v>0.53</v>
      </c>
      <c r="D635" s="58">
        <v>1.0</v>
      </c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>
        <v>0.0</v>
      </c>
      <c r="Q635" s="60" t="s">
        <v>457</v>
      </c>
      <c r="R635" s="62"/>
      <c r="S635" s="58"/>
      <c r="T635" s="58"/>
    </row>
    <row r="636" ht="15.75" customHeight="1">
      <c r="A636" s="69" t="s">
        <v>459</v>
      </c>
      <c r="B636" s="93" t="s">
        <v>204</v>
      </c>
      <c r="C636" s="94">
        <v>30.46</v>
      </c>
      <c r="D636" s="58">
        <v>1.0</v>
      </c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>
        <v>0.0</v>
      </c>
      <c r="Q636" s="60" t="s">
        <v>457</v>
      </c>
      <c r="R636" s="62"/>
      <c r="S636" s="58"/>
      <c r="T636" s="58"/>
    </row>
    <row r="637" ht="15.75" customHeight="1">
      <c r="A637" s="69" t="s">
        <v>459</v>
      </c>
      <c r="B637" s="91" t="s">
        <v>207</v>
      </c>
      <c r="C637" s="62">
        <v>1.04</v>
      </c>
      <c r="D637" s="58">
        <v>2.0</v>
      </c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>
        <v>0.0</v>
      </c>
      <c r="Q637" s="60" t="s">
        <v>457</v>
      </c>
      <c r="R637" s="62"/>
      <c r="S637" s="58"/>
      <c r="T637" s="58"/>
    </row>
    <row r="638" ht="15.75" customHeight="1">
      <c r="A638" s="69" t="s">
        <v>459</v>
      </c>
      <c r="B638" s="93" t="s">
        <v>204</v>
      </c>
      <c r="C638" s="62">
        <v>87.43</v>
      </c>
      <c r="D638" s="58">
        <v>2.0</v>
      </c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>
        <v>0.0</v>
      </c>
      <c r="Q638" s="60" t="s">
        <v>457</v>
      </c>
      <c r="R638" s="62"/>
      <c r="S638" s="58"/>
      <c r="T638" s="58"/>
    </row>
    <row r="639" ht="15.75" customHeight="1">
      <c r="A639" s="69" t="s">
        <v>459</v>
      </c>
      <c r="B639" s="91" t="s">
        <v>207</v>
      </c>
      <c r="C639" s="62">
        <v>1.49</v>
      </c>
      <c r="D639" s="58">
        <v>3.0</v>
      </c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>
        <v>0.0</v>
      </c>
      <c r="Q639" s="60" t="s">
        <v>457</v>
      </c>
      <c r="R639" s="62"/>
      <c r="S639" s="58"/>
      <c r="T639" s="58"/>
    </row>
    <row r="640" ht="15.75" customHeight="1">
      <c r="A640" s="69" t="s">
        <v>459</v>
      </c>
      <c r="B640" s="93" t="s">
        <v>204</v>
      </c>
      <c r="C640" s="62">
        <v>143.65</v>
      </c>
      <c r="D640" s="58">
        <v>3.0</v>
      </c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>
        <v>0.0</v>
      </c>
      <c r="Q640" s="60" t="s">
        <v>457</v>
      </c>
      <c r="R640" s="62"/>
      <c r="S640" s="58"/>
      <c r="T640" s="58"/>
    </row>
    <row r="641" ht="15.75" customHeight="1">
      <c r="A641" s="69" t="s">
        <v>459</v>
      </c>
      <c r="B641" s="91" t="s">
        <v>207</v>
      </c>
      <c r="C641" s="62">
        <v>1.92</v>
      </c>
      <c r="D641" s="58">
        <v>4.0</v>
      </c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>
        <v>0.0</v>
      </c>
      <c r="Q641" s="60" t="s">
        <v>457</v>
      </c>
      <c r="R641" s="62"/>
      <c r="S641" s="58"/>
      <c r="T641" s="58"/>
    </row>
    <row r="642" ht="15.75" customHeight="1">
      <c r="A642" s="69" t="s">
        <v>459</v>
      </c>
      <c r="B642" s="93" t="s">
        <v>204</v>
      </c>
      <c r="C642" s="62">
        <v>195.32</v>
      </c>
      <c r="D642" s="58">
        <v>4.0</v>
      </c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>
        <v>0.0</v>
      </c>
      <c r="Q642" s="60" t="s">
        <v>457</v>
      </c>
      <c r="R642" s="62"/>
      <c r="S642" s="58"/>
      <c r="T642" s="58"/>
    </row>
    <row r="643" ht="15.75" customHeight="1">
      <c r="A643" s="69" t="s">
        <v>459</v>
      </c>
      <c r="B643" s="91" t="s">
        <v>207</v>
      </c>
      <c r="C643" s="62">
        <v>2.3</v>
      </c>
      <c r="D643" s="58">
        <v>5.0</v>
      </c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>
        <v>0.0</v>
      </c>
      <c r="Q643" s="60" t="s">
        <v>457</v>
      </c>
      <c r="R643" s="62"/>
      <c r="S643" s="58"/>
      <c r="T643" s="58"/>
    </row>
    <row r="644" ht="15.75" customHeight="1">
      <c r="A644" s="69" t="s">
        <v>459</v>
      </c>
      <c r="B644" s="93" t="s">
        <v>204</v>
      </c>
      <c r="C644" s="62">
        <v>244.59</v>
      </c>
      <c r="D644" s="58">
        <v>5.0</v>
      </c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>
        <v>0.0</v>
      </c>
      <c r="Q644" s="60" t="s">
        <v>457</v>
      </c>
      <c r="R644" s="62"/>
      <c r="S644" s="58"/>
      <c r="T644" s="58"/>
    </row>
    <row r="645" ht="15.75" customHeight="1">
      <c r="A645" s="69" t="s">
        <v>460</v>
      </c>
      <c r="B645" s="91" t="s">
        <v>1</v>
      </c>
      <c r="C645" s="94">
        <v>205.0</v>
      </c>
      <c r="D645" s="62"/>
      <c r="E645" s="58"/>
      <c r="F645" s="58"/>
      <c r="G645" s="58"/>
      <c r="H645" s="58"/>
      <c r="I645" s="58"/>
      <c r="J645" s="58"/>
      <c r="K645" s="58"/>
      <c r="L645" s="58"/>
      <c r="M645" s="58"/>
      <c r="N645" s="58">
        <f>C654*C655/ABS(C645-$Y$3)</f>
        <v>3.941780645</v>
      </c>
      <c r="O645" s="58"/>
      <c r="P645" s="58">
        <v>0.0</v>
      </c>
      <c r="Q645" s="60" t="s">
        <v>457</v>
      </c>
      <c r="R645" s="62"/>
      <c r="S645" s="58"/>
      <c r="T645" s="58"/>
    </row>
    <row r="646" ht="15.75" customHeight="1">
      <c r="A646" s="69" t="s">
        <v>460</v>
      </c>
      <c r="B646" s="91" t="s">
        <v>207</v>
      </c>
      <c r="C646" s="62">
        <v>0.54</v>
      </c>
      <c r="D646" s="58">
        <v>1.0</v>
      </c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>
        <v>0.0</v>
      </c>
      <c r="Q646" s="60" t="s">
        <v>457</v>
      </c>
      <c r="R646" s="62"/>
      <c r="S646" s="58"/>
      <c r="T646" s="58"/>
    </row>
    <row r="647" ht="15.75" customHeight="1">
      <c r="A647" s="69" t="s">
        <v>460</v>
      </c>
      <c r="B647" s="93" t="s">
        <v>204</v>
      </c>
      <c r="C647" s="62">
        <v>35.55</v>
      </c>
      <c r="D647" s="58">
        <v>1.0</v>
      </c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>
        <v>0.0</v>
      </c>
      <c r="Q647" s="60" t="s">
        <v>457</v>
      </c>
      <c r="R647" s="62"/>
      <c r="S647" s="58"/>
      <c r="T647" s="58"/>
    </row>
    <row r="648" ht="15.75" customHeight="1">
      <c r="A648" s="69" t="s">
        <v>460</v>
      </c>
      <c r="B648" s="91" t="s">
        <v>207</v>
      </c>
      <c r="C648" s="62">
        <v>0.89</v>
      </c>
      <c r="D648" s="58">
        <v>2.0</v>
      </c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>
        <v>0.0</v>
      </c>
      <c r="Q648" s="60" t="s">
        <v>457</v>
      </c>
      <c r="R648" s="62"/>
      <c r="S648" s="58"/>
      <c r="T648" s="58"/>
    </row>
    <row r="649" ht="15.75" customHeight="1">
      <c r="A649" s="69" t="s">
        <v>460</v>
      </c>
      <c r="B649" s="93" t="s">
        <v>204</v>
      </c>
      <c r="C649" s="62">
        <v>75.18</v>
      </c>
      <c r="D649" s="58">
        <v>2.0</v>
      </c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>
        <v>0.0</v>
      </c>
      <c r="Q649" s="60" t="s">
        <v>457</v>
      </c>
      <c r="R649" s="62"/>
      <c r="S649" s="58"/>
      <c r="T649" s="58"/>
    </row>
    <row r="650" ht="15.75" customHeight="1">
      <c r="A650" s="69" t="s">
        <v>460</v>
      </c>
      <c r="B650" s="91" t="s">
        <v>207</v>
      </c>
      <c r="C650" s="62">
        <v>1.25</v>
      </c>
      <c r="D650" s="58">
        <v>3.0</v>
      </c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>
        <v>0.0</v>
      </c>
      <c r="Q650" s="60" t="s">
        <v>457</v>
      </c>
      <c r="R650" s="62"/>
      <c r="S650" s="58"/>
      <c r="T650" s="58"/>
    </row>
    <row r="651" ht="15.75" customHeight="1">
      <c r="A651" s="69" t="s">
        <v>460</v>
      </c>
      <c r="B651" s="93" t="s">
        <v>204</v>
      </c>
      <c r="C651" s="62">
        <v>113.47</v>
      </c>
      <c r="D651" s="58">
        <v>3.0</v>
      </c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>
        <v>0.0</v>
      </c>
      <c r="Q651" s="60" t="s">
        <v>457</v>
      </c>
      <c r="R651" s="62"/>
      <c r="S651" s="58"/>
      <c r="T651" s="58"/>
    </row>
    <row r="652" ht="15.75" customHeight="1">
      <c r="A652" s="69" t="s">
        <v>460</v>
      </c>
      <c r="B652" s="91" t="s">
        <v>207</v>
      </c>
      <c r="C652" s="62">
        <v>1.59</v>
      </c>
      <c r="D652" s="58">
        <v>4.0</v>
      </c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>
        <v>0.0</v>
      </c>
      <c r="Q652" s="60" t="s">
        <v>457</v>
      </c>
      <c r="R652" s="62"/>
      <c r="S652" s="58"/>
      <c r="T652" s="58"/>
    </row>
    <row r="653" ht="15.75" customHeight="1">
      <c r="A653" s="69" t="s">
        <v>460</v>
      </c>
      <c r="B653" s="93" t="s">
        <v>204</v>
      </c>
      <c r="C653" s="62">
        <v>151.58</v>
      </c>
      <c r="D653" s="58">
        <v>4.0</v>
      </c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>
        <v>0.0</v>
      </c>
      <c r="Q653" s="60" t="s">
        <v>457</v>
      </c>
      <c r="R653" s="62"/>
      <c r="S653" s="58"/>
      <c r="T653" s="58"/>
    </row>
    <row r="654" ht="15.75" customHeight="1">
      <c r="A654" s="69" t="s">
        <v>460</v>
      </c>
      <c r="B654" s="91" t="s">
        <v>207</v>
      </c>
      <c r="C654" s="62">
        <v>1.92</v>
      </c>
      <c r="D654" s="58">
        <v>5.0</v>
      </c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>
        <v>0.0</v>
      </c>
      <c r="Q654" s="60" t="s">
        <v>457</v>
      </c>
      <c r="R654" s="62"/>
      <c r="S654" s="58"/>
      <c r="T654" s="58"/>
    </row>
    <row r="655" ht="15.75" customHeight="1">
      <c r="A655" s="69" t="s">
        <v>460</v>
      </c>
      <c r="B655" s="93" t="s">
        <v>204</v>
      </c>
      <c r="C655" s="62">
        <v>190.93</v>
      </c>
      <c r="D655" s="58">
        <v>5.0</v>
      </c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>
        <v>0.0</v>
      </c>
      <c r="Q655" s="60" t="s">
        <v>457</v>
      </c>
      <c r="R655" s="62"/>
      <c r="S655" s="58"/>
      <c r="T655" s="58"/>
    </row>
    <row r="656" ht="15.75" customHeight="1">
      <c r="A656" s="170" t="s">
        <v>461</v>
      </c>
      <c r="B656" s="91" t="s">
        <v>1</v>
      </c>
      <c r="C656" s="62">
        <v>253.0</v>
      </c>
      <c r="D656" s="62"/>
      <c r="E656" s="58"/>
      <c r="F656" s="58"/>
      <c r="G656" s="58"/>
      <c r="H656" s="58"/>
      <c r="I656" s="58"/>
      <c r="J656" s="58"/>
      <c r="K656" s="58"/>
      <c r="L656" s="58"/>
      <c r="M656" s="58"/>
      <c r="N656" s="58">
        <f>C657*C658/ABS(C656-$Y$3)</f>
        <v>18.23111111</v>
      </c>
      <c r="O656" s="58"/>
      <c r="P656" s="58">
        <v>0.0</v>
      </c>
      <c r="Q656" s="60" t="s">
        <v>462</v>
      </c>
      <c r="R656" s="62"/>
      <c r="S656" s="58"/>
      <c r="T656" s="58"/>
    </row>
    <row r="657" ht="15.75" customHeight="1">
      <c r="A657" s="170" t="s">
        <v>461</v>
      </c>
      <c r="B657" s="91" t="s">
        <v>207</v>
      </c>
      <c r="C657" s="62">
        <v>2.93</v>
      </c>
      <c r="D657" s="58">
        <v>5.0</v>
      </c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>
        <v>0.0</v>
      </c>
      <c r="Q657" s="60" t="s">
        <v>462</v>
      </c>
      <c r="R657" s="62"/>
      <c r="S657" s="58"/>
      <c r="T657" s="58"/>
    </row>
    <row r="658" ht="15.75" customHeight="1">
      <c r="A658" s="170" t="s">
        <v>461</v>
      </c>
      <c r="B658" s="93" t="s">
        <v>204</v>
      </c>
      <c r="C658" s="62">
        <v>280.0</v>
      </c>
      <c r="D658" s="58">
        <v>5.0</v>
      </c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>
        <v>0.0</v>
      </c>
      <c r="Q658" s="60" t="s">
        <v>462</v>
      </c>
      <c r="R658" s="62"/>
      <c r="S658" s="58"/>
      <c r="T658" s="58"/>
    </row>
    <row r="659" ht="15.75" customHeight="1">
      <c r="A659" s="171" t="s">
        <v>463</v>
      </c>
      <c r="B659" s="91" t="s">
        <v>1</v>
      </c>
      <c r="C659" s="62">
        <v>136.0</v>
      </c>
      <c r="D659" s="62"/>
      <c r="E659" s="58"/>
      <c r="F659" s="58"/>
      <c r="G659" s="58"/>
      <c r="H659" s="58"/>
      <c r="I659" s="58"/>
      <c r="J659" s="58"/>
      <c r="K659" s="58"/>
      <c r="L659" s="58"/>
      <c r="M659" s="58"/>
      <c r="N659" s="58">
        <f>C660*C661/ABS(C659-$Y$3)</f>
        <v>3.905555556</v>
      </c>
      <c r="O659" s="58"/>
      <c r="P659" s="58">
        <v>0.0</v>
      </c>
      <c r="Q659" s="60" t="s">
        <v>462</v>
      </c>
      <c r="R659" s="62"/>
      <c r="S659" s="58"/>
      <c r="T659" s="58"/>
    </row>
    <row r="660" ht="15.75" customHeight="1">
      <c r="A660" s="171" t="s">
        <v>463</v>
      </c>
      <c r="B660" s="91" t="s">
        <v>207</v>
      </c>
      <c r="C660" s="62">
        <v>2.22</v>
      </c>
      <c r="D660" s="58">
        <v>5.0</v>
      </c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>
        <v>0.0</v>
      </c>
      <c r="Q660" s="60" t="s">
        <v>462</v>
      </c>
      <c r="R660" s="62"/>
      <c r="S660" s="58"/>
      <c r="T660" s="58"/>
    </row>
    <row r="661" ht="15.75" customHeight="1">
      <c r="A661" s="171" t="s">
        <v>463</v>
      </c>
      <c r="B661" s="93" t="s">
        <v>204</v>
      </c>
      <c r="C661" s="62">
        <v>285.0</v>
      </c>
      <c r="D661" s="58">
        <v>5.0</v>
      </c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>
        <v>0.0</v>
      </c>
      <c r="Q661" s="60" t="s">
        <v>462</v>
      </c>
      <c r="R661" s="62"/>
      <c r="S661" s="58"/>
      <c r="T661" s="58"/>
    </row>
    <row r="662" ht="15.75" customHeight="1">
      <c r="A662" s="172" t="s">
        <v>464</v>
      </c>
      <c r="B662" s="91" t="s">
        <v>1</v>
      </c>
      <c r="C662" s="62">
        <v>94.0</v>
      </c>
      <c r="D662" s="62"/>
      <c r="E662" s="58"/>
      <c r="F662" s="58"/>
      <c r="G662" s="58"/>
      <c r="H662" s="58"/>
      <c r="I662" s="58"/>
      <c r="J662" s="58"/>
      <c r="K662" s="58"/>
      <c r="L662" s="58"/>
      <c r="M662" s="58"/>
      <c r="N662" s="58">
        <f>C663*C664/ABS(C662-$Y$3)</f>
        <v>0.8530392157</v>
      </c>
      <c r="O662" s="58"/>
      <c r="P662" s="58">
        <v>0.0</v>
      </c>
      <c r="Q662" s="60" t="s">
        <v>462</v>
      </c>
      <c r="R662" s="62"/>
      <c r="S662" s="58"/>
      <c r="T662" s="58"/>
    </row>
    <row r="663" ht="15.75" customHeight="1">
      <c r="A663" s="172" t="s">
        <v>464</v>
      </c>
      <c r="B663" s="91" t="s">
        <v>207</v>
      </c>
      <c r="C663" s="62">
        <v>0.77</v>
      </c>
      <c r="D663" s="58">
        <v>5.0</v>
      </c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>
        <v>0.0</v>
      </c>
      <c r="Q663" s="60" t="s">
        <v>462</v>
      </c>
      <c r="R663" s="62"/>
      <c r="S663" s="58"/>
      <c r="T663" s="58"/>
    </row>
    <row r="664" ht="15.75" customHeight="1">
      <c r="A664" s="172" t="s">
        <v>464</v>
      </c>
      <c r="B664" s="93" t="s">
        <v>204</v>
      </c>
      <c r="C664" s="62">
        <v>226.0</v>
      </c>
      <c r="D664" s="58">
        <v>5.0</v>
      </c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>
        <v>0.0</v>
      </c>
      <c r="Q664" s="60" t="s">
        <v>462</v>
      </c>
      <c r="R664" s="62"/>
      <c r="S664" s="58"/>
      <c r="T664" s="58"/>
    </row>
    <row r="665" ht="15.75" customHeight="1">
      <c r="A665" s="90" t="s">
        <v>465</v>
      </c>
      <c r="B665" s="91" t="s">
        <v>1</v>
      </c>
      <c r="C665" s="93">
        <v>82.6</v>
      </c>
      <c r="D665" s="38"/>
      <c r="E665" s="38"/>
      <c r="F665" s="38"/>
      <c r="G665" s="58"/>
      <c r="H665" s="58"/>
      <c r="I665" s="58"/>
      <c r="J665" s="58"/>
      <c r="K665" s="58"/>
      <c r="L665" s="58"/>
      <c r="M665" s="58"/>
      <c r="N665" s="58">
        <f>C666*C667/ABS(C665-$Y$3)</f>
        <v>4.051253482</v>
      </c>
      <c r="O665" s="38"/>
      <c r="P665" s="58">
        <v>0.0</v>
      </c>
      <c r="Q665" s="173" t="s">
        <v>466</v>
      </c>
      <c r="R665" s="62"/>
      <c r="S665" s="58"/>
      <c r="T665" s="58"/>
    </row>
    <row r="666" ht="15.75" customHeight="1">
      <c r="A666" s="90" t="s">
        <v>465</v>
      </c>
      <c r="B666" s="91" t="s">
        <v>207</v>
      </c>
      <c r="C666" s="93">
        <v>3.2</v>
      </c>
      <c r="D666" s="93">
        <v>5.0</v>
      </c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58">
        <v>0.0</v>
      </c>
      <c r="Q666" s="173" t="s">
        <v>466</v>
      </c>
      <c r="R666" s="62"/>
      <c r="S666" s="58"/>
      <c r="T666" s="58"/>
    </row>
    <row r="667" ht="15.75" customHeight="1">
      <c r="A667" s="90" t="s">
        <v>465</v>
      </c>
      <c r="B667" s="93" t="s">
        <v>204</v>
      </c>
      <c r="C667" s="93">
        <v>272.7</v>
      </c>
      <c r="D667" s="93">
        <v>5.0</v>
      </c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58">
        <v>0.0</v>
      </c>
      <c r="Q667" s="173" t="s">
        <v>466</v>
      </c>
      <c r="R667" s="62"/>
      <c r="S667" s="58"/>
      <c r="T667" s="58"/>
    </row>
    <row r="668" ht="15.75" customHeight="1">
      <c r="A668" s="90" t="s">
        <v>467</v>
      </c>
      <c r="B668" s="91" t="s">
        <v>1</v>
      </c>
      <c r="C668" s="93">
        <v>91.0</v>
      </c>
      <c r="D668" s="93"/>
      <c r="E668" s="38"/>
      <c r="F668" s="38"/>
      <c r="G668" s="58"/>
      <c r="H668" s="58"/>
      <c r="I668" s="58"/>
      <c r="J668" s="58"/>
      <c r="K668" s="58"/>
      <c r="L668" s="58"/>
      <c r="M668" s="58"/>
      <c r="N668" s="58">
        <f>C669*C670/ABS(C668-$Y$3)</f>
        <v>5.192164251</v>
      </c>
      <c r="O668" s="38"/>
      <c r="P668" s="58">
        <v>0.0</v>
      </c>
      <c r="Q668" s="173" t="s">
        <v>466</v>
      </c>
      <c r="R668" s="62"/>
      <c r="S668" s="58"/>
      <c r="T668" s="58"/>
    </row>
    <row r="669" ht="15.75" customHeight="1">
      <c r="A669" s="90" t="s">
        <v>467</v>
      </c>
      <c r="B669" s="91" t="s">
        <v>207</v>
      </c>
      <c r="C669" s="93">
        <v>3.62</v>
      </c>
      <c r="D669" s="93">
        <v>5.0</v>
      </c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58">
        <v>0.0</v>
      </c>
      <c r="Q669" s="173" t="s">
        <v>466</v>
      </c>
      <c r="R669" s="62"/>
      <c r="S669" s="58"/>
      <c r="T669" s="58"/>
    </row>
    <row r="670" ht="15.75" customHeight="1">
      <c r="A670" s="90" t="s">
        <v>467</v>
      </c>
      <c r="B670" s="93" t="s">
        <v>204</v>
      </c>
      <c r="C670" s="93">
        <v>296.9</v>
      </c>
      <c r="D670" s="93">
        <v>5.0</v>
      </c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58">
        <v>0.0</v>
      </c>
      <c r="Q670" s="173" t="s">
        <v>466</v>
      </c>
      <c r="R670" s="62"/>
      <c r="S670" s="58"/>
      <c r="T670" s="58"/>
    </row>
    <row r="671" ht="15.75" customHeight="1">
      <c r="A671" s="90" t="s">
        <v>468</v>
      </c>
      <c r="B671" s="91" t="s">
        <v>1</v>
      </c>
      <c r="C671" s="93">
        <v>82.4</v>
      </c>
      <c r="D671" s="93"/>
      <c r="E671" s="38"/>
      <c r="F671" s="38"/>
      <c r="G671" s="58"/>
      <c r="H671" s="58"/>
      <c r="I671" s="58"/>
      <c r="J671" s="58"/>
      <c r="K671" s="58"/>
      <c r="L671" s="58"/>
      <c r="M671" s="58"/>
      <c r="N671" s="58">
        <f>C672*C673/ABS(C671-$Y$3)</f>
        <v>2.951447124</v>
      </c>
      <c r="O671" s="38"/>
      <c r="P671" s="58">
        <v>0.0</v>
      </c>
      <c r="Q671" s="173" t="s">
        <v>466</v>
      </c>
      <c r="R671" s="62"/>
      <c r="S671" s="58"/>
      <c r="T671" s="58"/>
    </row>
    <row r="672" ht="15.75" customHeight="1">
      <c r="A672" s="90" t="s">
        <v>468</v>
      </c>
      <c r="B672" s="91" t="s">
        <v>207</v>
      </c>
      <c r="C672" s="93">
        <v>2.57</v>
      </c>
      <c r="D672" s="93">
        <v>5.0</v>
      </c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58">
        <v>0.0</v>
      </c>
      <c r="Q672" s="173" t="s">
        <v>466</v>
      </c>
      <c r="R672" s="62"/>
      <c r="S672" s="58"/>
      <c r="T672" s="58"/>
    </row>
    <row r="673" ht="15.75" customHeight="1">
      <c r="A673" s="90" t="s">
        <v>468</v>
      </c>
      <c r="B673" s="93" t="s">
        <v>204</v>
      </c>
      <c r="C673" s="93">
        <v>247.6</v>
      </c>
      <c r="D673" s="93">
        <v>5.0</v>
      </c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58">
        <v>0.0</v>
      </c>
      <c r="Q673" s="173" t="s">
        <v>466</v>
      </c>
      <c r="R673" s="62"/>
      <c r="S673" s="58"/>
      <c r="T673" s="58"/>
    </row>
    <row r="674" ht="15.75" customHeight="1">
      <c r="A674" s="90" t="s">
        <v>469</v>
      </c>
      <c r="B674" s="91" t="s">
        <v>1</v>
      </c>
      <c r="C674" s="93">
        <v>91.6</v>
      </c>
      <c r="D674" s="93"/>
      <c r="E674" s="38"/>
      <c r="F674" s="38"/>
      <c r="G674" s="58"/>
      <c r="H674" s="58"/>
      <c r="I674" s="58"/>
      <c r="J674" s="58"/>
      <c r="K674" s="58"/>
      <c r="L674" s="58"/>
      <c r="M674" s="58"/>
      <c r="N674" s="58">
        <f>C675*C676/ABS(C674-$Y$3)</f>
        <v>4.910121124</v>
      </c>
      <c r="O674" s="38"/>
      <c r="P674" s="58">
        <v>0.0</v>
      </c>
      <c r="Q674" s="173" t="s">
        <v>466</v>
      </c>
      <c r="R674" s="62"/>
      <c r="S674" s="58"/>
      <c r="T674" s="58"/>
    </row>
    <row r="675" ht="15.75" customHeight="1">
      <c r="A675" s="90" t="s">
        <v>469</v>
      </c>
      <c r="B675" s="91" t="s">
        <v>207</v>
      </c>
      <c r="C675" s="93">
        <v>3.17</v>
      </c>
      <c r="D675" s="93">
        <v>5.0</v>
      </c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58">
        <v>0.0</v>
      </c>
      <c r="Q675" s="173" t="s">
        <v>466</v>
      </c>
      <c r="R675" s="62"/>
      <c r="S675" s="58"/>
      <c r="T675" s="58"/>
    </row>
    <row r="676" ht="15.75" customHeight="1">
      <c r="A676" s="139" t="s">
        <v>469</v>
      </c>
      <c r="B676" s="93" t="s">
        <v>204</v>
      </c>
      <c r="C676" s="93">
        <v>319.7</v>
      </c>
      <c r="D676" s="93">
        <v>5.0</v>
      </c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58">
        <v>0.0</v>
      </c>
      <c r="Q676" s="173" t="s">
        <v>466</v>
      </c>
      <c r="R676" s="62"/>
      <c r="S676" s="58"/>
      <c r="T676" s="58"/>
    </row>
    <row r="677" ht="15.75" customHeight="1">
      <c r="A677" s="174" t="s">
        <v>470</v>
      </c>
      <c r="B677" s="91" t="s">
        <v>1</v>
      </c>
      <c r="C677" s="93">
        <v>369.0</v>
      </c>
      <c r="D677" s="93"/>
      <c r="E677" s="38"/>
      <c r="F677" s="38"/>
      <c r="G677" s="58"/>
      <c r="H677" s="58"/>
      <c r="I677" s="58"/>
      <c r="J677" s="58"/>
      <c r="K677" s="58"/>
      <c r="L677" s="58"/>
      <c r="M677" s="58"/>
      <c r="N677" s="58">
        <f>C678*C679/ABS(C677-$Y$3)</f>
        <v>2.244929577</v>
      </c>
      <c r="O677" s="38"/>
      <c r="P677" s="58">
        <v>0.0</v>
      </c>
      <c r="Q677" s="60" t="s">
        <v>471</v>
      </c>
      <c r="R677" s="62"/>
      <c r="S677" s="58"/>
      <c r="T677" s="58"/>
    </row>
    <row r="678" ht="15.75" customHeight="1">
      <c r="A678" s="174" t="s">
        <v>470</v>
      </c>
      <c r="B678" s="91" t="s">
        <v>207</v>
      </c>
      <c r="C678" s="93">
        <v>2.31</v>
      </c>
      <c r="D678" s="93">
        <v>5.0</v>
      </c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58">
        <v>0.0</v>
      </c>
      <c r="Q678" s="60" t="s">
        <v>471</v>
      </c>
      <c r="R678" s="62"/>
      <c r="S678" s="58"/>
      <c r="T678" s="58"/>
    </row>
    <row r="679" ht="15.75" customHeight="1">
      <c r="A679" s="174" t="s">
        <v>470</v>
      </c>
      <c r="B679" s="93" t="s">
        <v>204</v>
      </c>
      <c r="C679" s="93">
        <v>69.0</v>
      </c>
      <c r="D679" s="93">
        <v>5.0</v>
      </c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58">
        <v>0.0</v>
      </c>
      <c r="Q679" s="60" t="s">
        <v>471</v>
      </c>
      <c r="R679" s="62"/>
      <c r="S679" s="58"/>
      <c r="T679" s="58"/>
    </row>
    <row r="680" ht="15.75" customHeight="1">
      <c r="A680" s="174" t="s">
        <v>472</v>
      </c>
      <c r="B680" s="91" t="s">
        <v>1</v>
      </c>
      <c r="C680" s="93">
        <v>210.0</v>
      </c>
      <c r="D680" s="93"/>
      <c r="E680" s="38"/>
      <c r="F680" s="38"/>
      <c r="G680" s="58"/>
      <c r="H680" s="58"/>
      <c r="I680" s="58"/>
      <c r="J680" s="58"/>
      <c r="K680" s="58"/>
      <c r="L680" s="58"/>
      <c r="M680" s="58"/>
      <c r="N680" s="58">
        <f>C681*C682/ABS(C680-$Y$3)</f>
        <v>9.621818182</v>
      </c>
      <c r="O680" s="38"/>
      <c r="P680" s="58">
        <v>0.0</v>
      </c>
      <c r="Q680" s="60" t="s">
        <v>471</v>
      </c>
      <c r="R680" s="62"/>
      <c r="S680" s="58"/>
      <c r="T680" s="58"/>
    </row>
    <row r="681" ht="15.75" customHeight="1">
      <c r="A681" s="174" t="s">
        <v>472</v>
      </c>
      <c r="B681" s="91" t="s">
        <v>207</v>
      </c>
      <c r="C681" s="93">
        <v>2.94</v>
      </c>
      <c r="D681" s="93">
        <v>5.0</v>
      </c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58">
        <v>0.0</v>
      </c>
      <c r="Q681" s="60" t="s">
        <v>471</v>
      </c>
      <c r="R681" s="62"/>
      <c r="S681" s="58"/>
      <c r="T681" s="58"/>
    </row>
    <row r="682" ht="15.75" customHeight="1">
      <c r="A682" s="174" t="s">
        <v>472</v>
      </c>
      <c r="B682" s="93" t="s">
        <v>204</v>
      </c>
      <c r="C682" s="93">
        <v>288.0</v>
      </c>
      <c r="D682" s="93">
        <v>5.0</v>
      </c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58">
        <v>0.0</v>
      </c>
      <c r="Q682" s="60" t="s">
        <v>471</v>
      </c>
      <c r="R682" s="62"/>
      <c r="S682" s="58"/>
      <c r="T682" s="58"/>
    </row>
    <row r="683" ht="15.75" customHeight="1">
      <c r="A683" s="60" t="s">
        <v>473</v>
      </c>
      <c r="B683" s="91" t="s">
        <v>1</v>
      </c>
      <c r="C683" s="62">
        <v>256.0</v>
      </c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 t="s">
        <v>373</v>
      </c>
      <c r="O683" s="58"/>
      <c r="P683" s="58">
        <v>0.0</v>
      </c>
      <c r="Q683" s="60" t="s">
        <v>474</v>
      </c>
      <c r="R683" s="62"/>
      <c r="S683" s="58"/>
      <c r="T683" s="58"/>
    </row>
    <row r="684" ht="15.75" customHeight="1">
      <c r="A684" s="60" t="s">
        <v>473</v>
      </c>
      <c r="B684" s="91" t="s">
        <v>207</v>
      </c>
      <c r="C684" s="62">
        <v>1.38</v>
      </c>
      <c r="D684" s="58">
        <v>1.0</v>
      </c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>
        <v>0.0</v>
      </c>
      <c r="Q684" s="60" t="s">
        <v>474</v>
      </c>
      <c r="R684" s="62"/>
      <c r="S684" s="58"/>
      <c r="T684" s="58"/>
    </row>
    <row r="685" ht="15.75" customHeight="1">
      <c r="A685" s="60" t="s">
        <v>475</v>
      </c>
      <c r="B685" s="91" t="s">
        <v>1</v>
      </c>
      <c r="C685" s="62">
        <v>247.0</v>
      </c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 t="s">
        <v>373</v>
      </c>
      <c r="O685" s="58"/>
      <c r="P685" s="58">
        <v>0.0</v>
      </c>
      <c r="Q685" s="60" t="s">
        <v>474</v>
      </c>
      <c r="R685" s="62"/>
      <c r="S685" s="58"/>
      <c r="T685" s="58"/>
    </row>
    <row r="686" ht="15.75" customHeight="1">
      <c r="A686" s="60" t="s">
        <v>475</v>
      </c>
      <c r="B686" s="91" t="s">
        <v>207</v>
      </c>
      <c r="C686" s="62">
        <v>1.68</v>
      </c>
      <c r="D686" s="58">
        <v>1.0</v>
      </c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>
        <v>0.0</v>
      </c>
      <c r="Q686" s="60" t="s">
        <v>474</v>
      </c>
      <c r="R686" s="62"/>
      <c r="S686" s="58"/>
      <c r="T686" s="58"/>
    </row>
    <row r="687" ht="15.75" customHeight="1">
      <c r="A687" s="60" t="s">
        <v>476</v>
      </c>
      <c r="B687" s="91" t="s">
        <v>1</v>
      </c>
      <c r="C687" s="62">
        <v>233.0</v>
      </c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 t="s">
        <v>373</v>
      </c>
      <c r="O687" s="58"/>
      <c r="P687" s="58">
        <v>0.0</v>
      </c>
      <c r="Q687" s="60" t="s">
        <v>474</v>
      </c>
      <c r="R687" s="62"/>
      <c r="S687" s="58"/>
      <c r="T687" s="58"/>
    </row>
    <row r="688" ht="15.75" customHeight="1">
      <c r="A688" s="60" t="s">
        <v>476</v>
      </c>
      <c r="B688" s="91" t="s">
        <v>207</v>
      </c>
      <c r="C688" s="62">
        <v>1.95</v>
      </c>
      <c r="D688" s="58">
        <v>1.0</v>
      </c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>
        <v>0.0</v>
      </c>
      <c r="Q688" s="60" t="s">
        <v>474</v>
      </c>
      <c r="R688" s="62"/>
      <c r="S688" s="58"/>
      <c r="T688" s="58"/>
    </row>
    <row r="689" ht="15.75" customHeight="1">
      <c r="A689" s="60" t="s">
        <v>477</v>
      </c>
      <c r="B689" s="91" t="s">
        <v>1</v>
      </c>
      <c r="C689" s="62">
        <v>224.0</v>
      </c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 t="s">
        <v>373</v>
      </c>
      <c r="O689" s="58"/>
      <c r="P689" s="58">
        <v>0.0</v>
      </c>
      <c r="Q689" s="60" t="s">
        <v>474</v>
      </c>
      <c r="R689" s="62"/>
      <c r="S689" s="58"/>
      <c r="T689" s="58"/>
    </row>
    <row r="690" ht="15.75" customHeight="1">
      <c r="A690" s="60" t="s">
        <v>477</v>
      </c>
      <c r="B690" s="91" t="s">
        <v>207</v>
      </c>
      <c r="C690" s="62">
        <v>2.15</v>
      </c>
      <c r="D690" s="58">
        <v>1.0</v>
      </c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>
        <v>0.0</v>
      </c>
      <c r="Q690" s="60" t="s">
        <v>474</v>
      </c>
      <c r="R690" s="62"/>
      <c r="S690" s="58"/>
      <c r="T690" s="58"/>
    </row>
    <row r="691" ht="15.75" customHeight="1">
      <c r="A691" s="60" t="s">
        <v>478</v>
      </c>
      <c r="B691" s="91" t="s">
        <v>1</v>
      </c>
      <c r="C691" s="62">
        <v>213.0</v>
      </c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 t="s">
        <v>373</v>
      </c>
      <c r="O691" s="58"/>
      <c r="P691" s="58">
        <v>0.0</v>
      </c>
      <c r="Q691" s="60" t="s">
        <v>474</v>
      </c>
      <c r="R691" s="62"/>
      <c r="S691" s="58"/>
      <c r="T691" s="58"/>
    </row>
    <row r="692" ht="15.75" customHeight="1">
      <c r="A692" s="60" t="s">
        <v>478</v>
      </c>
      <c r="B692" s="91" t="s">
        <v>207</v>
      </c>
      <c r="C692" s="62">
        <v>2.31</v>
      </c>
      <c r="D692" s="58">
        <v>1.0</v>
      </c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>
        <v>0.0</v>
      </c>
      <c r="Q692" s="60" t="s">
        <v>474</v>
      </c>
      <c r="R692" s="62"/>
      <c r="S692" s="58"/>
      <c r="T692" s="58"/>
    </row>
    <row r="693" ht="15.75" customHeight="1">
      <c r="A693" s="76" t="s">
        <v>479</v>
      </c>
      <c r="B693" s="57" t="s">
        <v>1</v>
      </c>
      <c r="C693" s="62">
        <v>293.0</v>
      </c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>
        <v>0.0</v>
      </c>
      <c r="Q693" s="60" t="s">
        <v>480</v>
      </c>
      <c r="R693" s="62"/>
      <c r="S693" s="58"/>
      <c r="T693" s="58"/>
    </row>
    <row r="694" ht="15.75" customHeight="1">
      <c r="A694" s="76" t="s">
        <v>479</v>
      </c>
      <c r="B694" s="67" t="s">
        <v>207</v>
      </c>
      <c r="C694" s="62">
        <v>2.55</v>
      </c>
      <c r="D694" s="58">
        <v>1.35</v>
      </c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>
        <v>0.0</v>
      </c>
      <c r="Q694" s="60" t="s">
        <v>480</v>
      </c>
      <c r="R694" s="62"/>
      <c r="S694" s="58"/>
      <c r="T694" s="58"/>
    </row>
    <row r="695" ht="15.75" customHeight="1">
      <c r="A695" s="76" t="s">
        <v>479</v>
      </c>
      <c r="B695" s="58" t="s">
        <v>204</v>
      </c>
      <c r="C695" s="62">
        <v>56.0</v>
      </c>
      <c r="D695" s="58">
        <v>1.35</v>
      </c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>
        <v>0.0</v>
      </c>
      <c r="Q695" s="60" t="s">
        <v>480</v>
      </c>
      <c r="R695" s="62"/>
      <c r="S695" s="58"/>
      <c r="T695" s="58"/>
    </row>
    <row r="696" ht="15.75" customHeight="1">
      <c r="A696" s="76" t="s">
        <v>481</v>
      </c>
      <c r="B696" s="57" t="s">
        <v>1</v>
      </c>
      <c r="C696" s="62">
        <v>305.0</v>
      </c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>
        <v>0.0</v>
      </c>
      <c r="Q696" s="60" t="s">
        <v>480</v>
      </c>
      <c r="R696" s="62"/>
      <c r="S696" s="58"/>
      <c r="T696" s="58"/>
    </row>
    <row r="697" ht="15.75" customHeight="1">
      <c r="A697" s="76" t="s">
        <v>481</v>
      </c>
      <c r="B697" s="67" t="s">
        <v>207</v>
      </c>
      <c r="C697" s="62">
        <v>2.53</v>
      </c>
      <c r="D697" s="58">
        <v>1.35</v>
      </c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>
        <v>0.0</v>
      </c>
      <c r="Q697" s="60" t="s">
        <v>480</v>
      </c>
      <c r="R697" s="62"/>
      <c r="S697" s="58"/>
      <c r="T697" s="58"/>
    </row>
    <row r="698" ht="15.75" customHeight="1">
      <c r="A698" s="76" t="s">
        <v>481</v>
      </c>
      <c r="B698" s="58" t="s">
        <v>204</v>
      </c>
      <c r="C698" s="62">
        <v>45.0</v>
      </c>
      <c r="D698" s="58">
        <v>1.35</v>
      </c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>
        <v>0.0</v>
      </c>
      <c r="Q698" s="60" t="s">
        <v>480</v>
      </c>
      <c r="R698" s="62"/>
      <c r="S698" s="58"/>
      <c r="T698" s="58"/>
    </row>
    <row r="699" ht="15.75" customHeight="1">
      <c r="A699" s="175" t="s">
        <v>482</v>
      </c>
      <c r="B699" s="57" t="s">
        <v>1</v>
      </c>
      <c r="C699" s="62">
        <v>332.0</v>
      </c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>
        <v>0.0</v>
      </c>
      <c r="Q699" s="60" t="s">
        <v>480</v>
      </c>
      <c r="R699" s="62"/>
      <c r="S699" s="58"/>
      <c r="T699" s="58"/>
    </row>
    <row r="700" ht="15.75" customHeight="1">
      <c r="A700" s="175" t="s">
        <v>482</v>
      </c>
      <c r="B700" s="67" t="s">
        <v>207</v>
      </c>
      <c r="C700" s="62">
        <v>3.72</v>
      </c>
      <c r="D700" s="58">
        <v>1.35</v>
      </c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>
        <v>0.0</v>
      </c>
      <c r="Q700" s="60" t="s">
        <v>480</v>
      </c>
      <c r="R700" s="62"/>
      <c r="S700" s="58"/>
      <c r="T700" s="58"/>
    </row>
    <row r="701" ht="15.75" customHeight="1">
      <c r="A701" s="175" t="s">
        <v>482</v>
      </c>
      <c r="B701" s="58" t="s">
        <v>204</v>
      </c>
      <c r="C701" s="62">
        <v>71.0</v>
      </c>
      <c r="D701" s="58">
        <v>1.35</v>
      </c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>
        <v>0.0</v>
      </c>
      <c r="Q701" s="60" t="s">
        <v>480</v>
      </c>
      <c r="R701" s="62"/>
      <c r="S701" s="58"/>
      <c r="T701" s="58"/>
    </row>
    <row r="702" ht="15.75" customHeight="1">
      <c r="A702" s="176" t="s">
        <v>483</v>
      </c>
      <c r="B702" s="57" t="s">
        <v>1</v>
      </c>
      <c r="C702" s="62">
        <v>258.0</v>
      </c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>
        <v>0.0</v>
      </c>
      <c r="Q702" s="177" t="s">
        <v>484</v>
      </c>
      <c r="R702" s="62"/>
      <c r="S702" s="58"/>
      <c r="T702" s="58"/>
    </row>
    <row r="703" ht="15.75" customHeight="1">
      <c r="A703" s="176" t="s">
        <v>483</v>
      </c>
      <c r="B703" s="67" t="s">
        <v>207</v>
      </c>
      <c r="C703" s="62">
        <v>2.36</v>
      </c>
      <c r="D703" s="58">
        <v>1.0</v>
      </c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>
        <v>0.0</v>
      </c>
      <c r="Q703" s="177" t="s">
        <v>484</v>
      </c>
      <c r="R703" s="62"/>
      <c r="S703" s="58"/>
      <c r="T703" s="58"/>
    </row>
    <row r="704" ht="15.75" customHeight="1">
      <c r="A704" s="176" t="s">
        <v>485</v>
      </c>
      <c r="B704" s="57" t="s">
        <v>1</v>
      </c>
      <c r="C704" s="62">
        <v>291.0</v>
      </c>
      <c r="D704" s="58"/>
      <c r="E704" s="58"/>
      <c r="F704" s="58"/>
      <c r="G704" s="58"/>
      <c r="H704" s="58"/>
      <c r="I704" s="58"/>
      <c r="J704" s="58"/>
      <c r="K704" s="58"/>
      <c r="L704" s="58"/>
      <c r="M704" s="58" t="s">
        <v>394</v>
      </c>
      <c r="N704" s="58"/>
      <c r="O704" s="58"/>
      <c r="P704" s="58">
        <v>0.0</v>
      </c>
      <c r="Q704" s="177" t="s">
        <v>484</v>
      </c>
      <c r="R704" s="62"/>
      <c r="S704" s="58"/>
      <c r="T704" s="58"/>
    </row>
    <row r="705" ht="15.75" customHeight="1">
      <c r="A705" s="178" t="s">
        <v>485</v>
      </c>
      <c r="B705" s="67" t="s">
        <v>207</v>
      </c>
      <c r="C705" s="62">
        <v>2.53</v>
      </c>
      <c r="D705" s="58">
        <v>1.0</v>
      </c>
      <c r="E705" s="58"/>
      <c r="F705" s="58"/>
      <c r="G705" s="58"/>
      <c r="H705" s="58"/>
      <c r="I705" s="58"/>
      <c r="J705" s="58"/>
      <c r="K705" s="58"/>
      <c r="L705" s="58"/>
      <c r="M705" s="58" t="s">
        <v>394</v>
      </c>
      <c r="N705" s="58"/>
      <c r="O705" s="58"/>
      <c r="P705" s="58">
        <v>0.0</v>
      </c>
      <c r="Q705" s="177" t="s">
        <v>484</v>
      </c>
      <c r="R705" s="62"/>
      <c r="S705" s="58"/>
      <c r="T705" s="58"/>
    </row>
    <row r="706" ht="15.75" customHeight="1">
      <c r="A706" s="176" t="s">
        <v>486</v>
      </c>
      <c r="B706" s="57" t="s">
        <v>1</v>
      </c>
      <c r="C706" s="62">
        <v>301.0</v>
      </c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>
        <v>0.0</v>
      </c>
      <c r="Q706" s="177" t="s">
        <v>484</v>
      </c>
      <c r="R706" s="62"/>
      <c r="S706" s="58"/>
      <c r="T706" s="58"/>
    </row>
    <row r="707" ht="15.75" customHeight="1">
      <c r="A707" s="176" t="s">
        <v>486</v>
      </c>
      <c r="B707" s="67" t="s">
        <v>207</v>
      </c>
      <c r="C707" s="62">
        <v>3.33</v>
      </c>
      <c r="D707" s="58">
        <v>1.0</v>
      </c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>
        <v>0.0</v>
      </c>
      <c r="Q707" s="177" t="s">
        <v>484</v>
      </c>
      <c r="R707" s="62"/>
      <c r="S707" s="58"/>
      <c r="T707" s="58"/>
    </row>
    <row r="708" ht="15.75" customHeight="1">
      <c r="A708" s="178" t="s">
        <v>487</v>
      </c>
      <c r="B708" s="57" t="s">
        <v>1</v>
      </c>
      <c r="C708" s="62">
        <v>262.0</v>
      </c>
      <c r="D708" s="58"/>
      <c r="E708" s="58"/>
      <c r="F708" s="58">
        <v>79.0</v>
      </c>
      <c r="G708" s="58"/>
      <c r="H708" s="58"/>
      <c r="I708" s="58"/>
      <c r="J708" s="58"/>
      <c r="K708" s="58"/>
      <c r="L708" s="58"/>
      <c r="M708" s="58"/>
      <c r="N708" s="58"/>
      <c r="O708" s="58"/>
      <c r="P708" s="58">
        <v>1.0</v>
      </c>
      <c r="Q708" s="150" t="s">
        <v>488</v>
      </c>
      <c r="R708" s="62"/>
      <c r="S708" s="58"/>
      <c r="T708" s="58"/>
    </row>
    <row r="709" ht="15.75" customHeight="1">
      <c r="A709" s="178" t="s">
        <v>487</v>
      </c>
      <c r="B709" s="67" t="s">
        <v>207</v>
      </c>
      <c r="C709" s="62">
        <v>5.63</v>
      </c>
      <c r="D709" s="58">
        <v>3.0</v>
      </c>
      <c r="E709" s="58"/>
      <c r="F709" s="58">
        <v>79.0</v>
      </c>
      <c r="G709" s="58"/>
      <c r="H709" s="58"/>
      <c r="I709" s="58"/>
      <c r="J709" s="58"/>
      <c r="K709" s="58"/>
      <c r="L709" s="58"/>
      <c r="M709" s="58"/>
      <c r="N709" s="58"/>
      <c r="O709" s="58"/>
      <c r="P709" s="58">
        <v>1.0</v>
      </c>
      <c r="Q709" s="150" t="s">
        <v>488</v>
      </c>
      <c r="R709" s="62"/>
      <c r="S709" s="58"/>
      <c r="T709" s="58"/>
    </row>
    <row r="710" ht="15.75" customHeight="1">
      <c r="A710" s="178" t="s">
        <v>487</v>
      </c>
      <c r="B710" s="57" t="s">
        <v>1</v>
      </c>
      <c r="C710" s="62">
        <v>260.0</v>
      </c>
      <c r="D710" s="58"/>
      <c r="E710" s="58"/>
      <c r="F710" s="58">
        <v>57.0</v>
      </c>
      <c r="G710" s="58"/>
      <c r="H710" s="58"/>
      <c r="I710" s="58"/>
      <c r="J710" s="58"/>
      <c r="K710" s="58"/>
      <c r="L710" s="58"/>
      <c r="M710" s="58"/>
      <c r="N710" s="58"/>
      <c r="O710" s="58"/>
      <c r="P710" s="58">
        <v>1.0</v>
      </c>
      <c r="Q710" s="150" t="s">
        <v>488</v>
      </c>
      <c r="R710" s="62"/>
      <c r="S710" s="58"/>
      <c r="T710" s="58"/>
    </row>
    <row r="711" ht="15.75" customHeight="1">
      <c r="A711" s="178" t="s">
        <v>487</v>
      </c>
      <c r="B711" s="67" t="s">
        <v>207</v>
      </c>
      <c r="C711" s="62">
        <v>4.93</v>
      </c>
      <c r="D711" s="58">
        <v>3.0</v>
      </c>
      <c r="E711" s="58"/>
      <c r="F711" s="58">
        <v>57.0</v>
      </c>
      <c r="G711" s="58"/>
      <c r="H711" s="58"/>
      <c r="I711" s="58"/>
      <c r="J711" s="58"/>
      <c r="K711" s="58"/>
      <c r="L711" s="58"/>
      <c r="M711" s="58"/>
      <c r="N711" s="58"/>
      <c r="O711" s="58"/>
      <c r="P711" s="58">
        <v>1.0</v>
      </c>
      <c r="Q711" s="150" t="s">
        <v>488</v>
      </c>
      <c r="R711" s="62"/>
      <c r="S711" s="58"/>
      <c r="T711" s="58"/>
    </row>
    <row r="712" ht="15.75" customHeight="1">
      <c r="A712" s="178" t="s">
        <v>487</v>
      </c>
      <c r="B712" s="57" t="s">
        <v>1</v>
      </c>
      <c r="C712" s="62">
        <v>258.0</v>
      </c>
      <c r="D712" s="58"/>
      <c r="E712" s="58"/>
      <c r="F712" s="58">
        <v>39.0</v>
      </c>
      <c r="G712" s="58"/>
      <c r="H712" s="58"/>
      <c r="I712" s="58"/>
      <c r="J712" s="58"/>
      <c r="K712" s="58"/>
      <c r="L712" s="58"/>
      <c r="M712" s="58"/>
      <c r="N712" s="58"/>
      <c r="O712" s="58"/>
      <c r="P712" s="58">
        <v>1.0</v>
      </c>
      <c r="Q712" s="150" t="s">
        <v>488</v>
      </c>
      <c r="R712" s="62"/>
      <c r="S712" s="58"/>
      <c r="T712" s="58"/>
    </row>
    <row r="713" ht="15.75" customHeight="1">
      <c r="A713" s="178" t="s">
        <v>487</v>
      </c>
      <c r="B713" s="67" t="s">
        <v>207</v>
      </c>
      <c r="C713" s="62">
        <v>4.38</v>
      </c>
      <c r="D713" s="58">
        <v>3.0</v>
      </c>
      <c r="E713" s="58"/>
      <c r="F713" s="58">
        <v>39.0</v>
      </c>
      <c r="G713" s="58"/>
      <c r="H713" s="58"/>
      <c r="I713" s="58"/>
      <c r="J713" s="58"/>
      <c r="K713" s="58"/>
      <c r="L713" s="58"/>
      <c r="M713" s="58"/>
      <c r="N713" s="58"/>
      <c r="O713" s="58"/>
      <c r="P713" s="58">
        <v>1.0</v>
      </c>
      <c r="Q713" s="150" t="s">
        <v>488</v>
      </c>
      <c r="R713" s="62"/>
      <c r="S713" s="58"/>
      <c r="T713" s="58"/>
    </row>
    <row r="714" ht="15.75" customHeight="1">
      <c r="A714" s="178" t="s">
        <v>485</v>
      </c>
      <c r="B714" s="57" t="s">
        <v>1</v>
      </c>
      <c r="C714" s="62">
        <v>291.0</v>
      </c>
      <c r="D714" s="58"/>
      <c r="E714" s="58"/>
      <c r="F714" s="58">
        <v>88.0</v>
      </c>
      <c r="G714" s="58"/>
      <c r="H714" s="58"/>
      <c r="I714" s="58"/>
      <c r="J714" s="58" t="s">
        <v>489</v>
      </c>
      <c r="K714" s="58"/>
      <c r="L714" s="58"/>
      <c r="M714" s="58" t="s">
        <v>490</v>
      </c>
      <c r="N714" s="58"/>
      <c r="O714" s="58"/>
      <c r="P714" s="58">
        <v>1.0</v>
      </c>
      <c r="Q714" s="150" t="s">
        <v>491</v>
      </c>
      <c r="R714" s="62"/>
      <c r="S714" s="58"/>
      <c r="T714" s="58"/>
    </row>
    <row r="715" ht="15.75" customHeight="1">
      <c r="A715" s="178" t="s">
        <v>485</v>
      </c>
      <c r="B715" s="67" t="s">
        <v>207</v>
      </c>
      <c r="C715" s="62">
        <v>3.0</v>
      </c>
      <c r="D715" s="58">
        <v>3.0</v>
      </c>
      <c r="E715" s="58"/>
      <c r="F715" s="58">
        <v>88.0</v>
      </c>
      <c r="G715" s="58"/>
      <c r="H715" s="58"/>
      <c r="I715" s="58"/>
      <c r="J715" s="58" t="s">
        <v>489</v>
      </c>
      <c r="K715" s="58"/>
      <c r="L715" s="58"/>
      <c r="M715" s="58" t="s">
        <v>490</v>
      </c>
      <c r="N715" s="58"/>
      <c r="O715" s="58"/>
      <c r="P715" s="58">
        <v>1.0</v>
      </c>
      <c r="Q715" s="150" t="s">
        <v>491</v>
      </c>
      <c r="R715" s="62"/>
      <c r="S715" s="58"/>
      <c r="T715" s="58"/>
    </row>
    <row r="716" ht="15.75" customHeight="1">
      <c r="A716" s="178" t="s">
        <v>485</v>
      </c>
      <c r="B716" s="57" t="s">
        <v>1</v>
      </c>
      <c r="C716" s="62">
        <v>288.0</v>
      </c>
      <c r="D716" s="58"/>
      <c r="E716" s="58"/>
      <c r="F716" s="58">
        <v>59.0</v>
      </c>
      <c r="G716" s="58"/>
      <c r="H716" s="58"/>
      <c r="I716" s="58"/>
      <c r="J716" s="58" t="s">
        <v>489</v>
      </c>
      <c r="K716" s="58"/>
      <c r="L716" s="58"/>
      <c r="M716" s="58" t="s">
        <v>490</v>
      </c>
      <c r="N716" s="58"/>
      <c r="O716" s="58"/>
      <c r="P716" s="58">
        <v>1.0</v>
      </c>
      <c r="Q716" s="150" t="s">
        <v>491</v>
      </c>
      <c r="R716" s="62"/>
      <c r="S716" s="58"/>
      <c r="T716" s="58"/>
    </row>
    <row r="717" ht="15.75" customHeight="1">
      <c r="A717" s="178" t="s">
        <v>485</v>
      </c>
      <c r="B717" s="67" t="s">
        <v>207</v>
      </c>
      <c r="C717" s="62">
        <v>2.6</v>
      </c>
      <c r="D717" s="58">
        <v>3.0</v>
      </c>
      <c r="E717" s="58"/>
      <c r="F717" s="58">
        <v>59.0</v>
      </c>
      <c r="G717" s="58"/>
      <c r="H717" s="58"/>
      <c r="I717" s="58"/>
      <c r="J717" s="58" t="s">
        <v>489</v>
      </c>
      <c r="K717" s="58"/>
      <c r="L717" s="58"/>
      <c r="M717" s="58" t="s">
        <v>490</v>
      </c>
      <c r="N717" s="58"/>
      <c r="O717" s="58"/>
      <c r="P717" s="58">
        <v>1.0</v>
      </c>
      <c r="Q717" s="150" t="s">
        <v>491</v>
      </c>
      <c r="R717" s="62"/>
      <c r="S717" s="58"/>
      <c r="T717" s="58"/>
    </row>
    <row r="718" ht="15.75" customHeight="1">
      <c r="A718" s="178" t="s">
        <v>485</v>
      </c>
      <c r="B718" s="57" t="s">
        <v>1</v>
      </c>
      <c r="C718" s="62">
        <v>286.0</v>
      </c>
      <c r="D718" s="58"/>
      <c r="E718" s="58"/>
      <c r="F718" s="58">
        <v>39.0</v>
      </c>
      <c r="G718" s="58"/>
      <c r="H718" s="58"/>
      <c r="I718" s="58"/>
      <c r="J718" s="58" t="s">
        <v>489</v>
      </c>
      <c r="K718" s="58"/>
      <c r="L718" s="58"/>
      <c r="M718" s="58" t="s">
        <v>490</v>
      </c>
      <c r="N718" s="58"/>
      <c r="O718" s="58"/>
      <c r="P718" s="58">
        <v>1.0</v>
      </c>
      <c r="Q718" s="150" t="s">
        <v>491</v>
      </c>
      <c r="R718" s="62"/>
      <c r="S718" s="58"/>
      <c r="T718" s="58"/>
    </row>
    <row r="719" ht="15.75" customHeight="1">
      <c r="A719" s="178" t="s">
        <v>485</v>
      </c>
      <c r="B719" s="67" t="s">
        <v>207</v>
      </c>
      <c r="C719" s="62">
        <v>2.1</v>
      </c>
      <c r="D719" s="58">
        <v>3.0</v>
      </c>
      <c r="E719" s="58"/>
      <c r="F719" s="58">
        <v>39.0</v>
      </c>
      <c r="G719" s="58"/>
      <c r="H719" s="58"/>
      <c r="I719" s="58"/>
      <c r="J719" s="58" t="s">
        <v>489</v>
      </c>
      <c r="K719" s="58"/>
      <c r="L719" s="58"/>
      <c r="M719" s="58" t="s">
        <v>490</v>
      </c>
      <c r="N719" s="58"/>
      <c r="O719" s="58"/>
      <c r="P719" s="58">
        <v>1.0</v>
      </c>
      <c r="Q719" s="150" t="s">
        <v>491</v>
      </c>
      <c r="R719" s="62"/>
      <c r="S719" s="58"/>
      <c r="T719" s="58"/>
    </row>
    <row r="720" ht="15.75" customHeight="1">
      <c r="A720" s="179" t="s">
        <v>349</v>
      </c>
      <c r="B720" s="57" t="s">
        <v>1</v>
      </c>
      <c r="C720" s="62">
        <v>369.0</v>
      </c>
      <c r="D720" s="58"/>
      <c r="E720" s="58"/>
      <c r="F720" s="58">
        <v>85.0</v>
      </c>
      <c r="G720" s="58"/>
      <c r="H720" s="58"/>
      <c r="I720" s="58"/>
      <c r="J720" s="58"/>
      <c r="K720" s="58"/>
      <c r="L720" s="58"/>
      <c r="M720" s="58"/>
      <c r="N720" s="58"/>
      <c r="O720" s="58"/>
      <c r="P720" s="58">
        <v>1.0</v>
      </c>
      <c r="Q720" s="60" t="s">
        <v>492</v>
      </c>
      <c r="R720" s="62"/>
      <c r="S720" s="58"/>
      <c r="T720" s="58"/>
    </row>
    <row r="721" ht="15.75" customHeight="1">
      <c r="A721" s="179" t="s">
        <v>349</v>
      </c>
      <c r="B721" s="67" t="s">
        <v>207</v>
      </c>
      <c r="C721" s="62">
        <v>1.74</v>
      </c>
      <c r="D721" s="58">
        <v>1.5</v>
      </c>
      <c r="E721" s="58"/>
      <c r="F721" s="58">
        <v>85.0</v>
      </c>
      <c r="G721" s="58"/>
      <c r="H721" s="58"/>
      <c r="I721" s="58"/>
      <c r="J721" s="58"/>
      <c r="K721" s="58"/>
      <c r="L721" s="58"/>
      <c r="M721" s="58"/>
      <c r="N721" s="58"/>
      <c r="O721" s="58"/>
      <c r="P721" s="58">
        <v>1.0</v>
      </c>
      <c r="Q721" s="60" t="s">
        <v>492</v>
      </c>
      <c r="R721" s="62"/>
      <c r="S721" s="58"/>
      <c r="T721" s="58"/>
    </row>
    <row r="722" ht="15.75" customHeight="1">
      <c r="A722" s="179" t="s">
        <v>349</v>
      </c>
      <c r="B722" s="58" t="s">
        <v>204</v>
      </c>
      <c r="C722" s="62">
        <v>52.2</v>
      </c>
      <c r="D722" s="58">
        <v>1.5</v>
      </c>
      <c r="E722" s="58"/>
      <c r="F722" s="58">
        <v>85.0</v>
      </c>
      <c r="G722" s="58"/>
      <c r="H722" s="58"/>
      <c r="I722" s="58"/>
      <c r="J722" s="58"/>
      <c r="K722" s="58"/>
      <c r="L722" s="58"/>
      <c r="M722" s="58"/>
      <c r="N722" s="58"/>
      <c r="O722" s="58"/>
      <c r="P722" s="58">
        <v>1.0</v>
      </c>
      <c r="Q722" s="60" t="s">
        <v>492</v>
      </c>
      <c r="R722" s="62"/>
      <c r="S722" s="58"/>
      <c r="T722" s="58"/>
    </row>
    <row r="723" ht="15.75" customHeight="1">
      <c r="A723" s="179" t="s">
        <v>349</v>
      </c>
      <c r="B723" s="57" t="s">
        <v>1</v>
      </c>
      <c r="C723" s="62">
        <v>367.0</v>
      </c>
      <c r="D723" s="58"/>
      <c r="E723" s="58"/>
      <c r="F723" s="58">
        <v>51.0</v>
      </c>
      <c r="G723" s="58"/>
      <c r="H723" s="58"/>
      <c r="I723" s="58"/>
      <c r="J723" s="58"/>
      <c r="K723" s="58"/>
      <c r="L723" s="58"/>
      <c r="M723" s="58"/>
      <c r="N723" s="58"/>
      <c r="O723" s="58"/>
      <c r="P723" s="58">
        <v>1.0</v>
      </c>
      <c r="Q723" s="60" t="s">
        <v>492</v>
      </c>
      <c r="R723" s="62"/>
      <c r="S723" s="58"/>
      <c r="T723" s="58"/>
    </row>
    <row r="724" ht="15.75" customHeight="1">
      <c r="A724" s="179" t="s">
        <v>349</v>
      </c>
      <c r="B724" s="67" t="s">
        <v>207</v>
      </c>
      <c r="C724" s="62">
        <v>1.3</v>
      </c>
      <c r="D724" s="58">
        <v>1.5</v>
      </c>
      <c r="E724" s="58"/>
      <c r="F724" s="58">
        <v>51.0</v>
      </c>
      <c r="G724" s="58"/>
      <c r="H724" s="58"/>
      <c r="I724" s="58"/>
      <c r="J724" s="58"/>
      <c r="K724" s="58"/>
      <c r="L724" s="58"/>
      <c r="M724" s="58"/>
      <c r="N724" s="58"/>
      <c r="O724" s="58"/>
      <c r="P724" s="58">
        <v>1.0</v>
      </c>
      <c r="Q724" s="60" t="s">
        <v>492</v>
      </c>
      <c r="R724" s="62"/>
      <c r="S724" s="58"/>
      <c r="T724" s="58"/>
    </row>
    <row r="725" ht="15.75" customHeight="1">
      <c r="A725" s="179" t="s">
        <v>349</v>
      </c>
      <c r="B725" s="58" t="s">
        <v>204</v>
      </c>
      <c r="C725" s="62">
        <v>48.1</v>
      </c>
      <c r="D725" s="58">
        <v>1.5</v>
      </c>
      <c r="E725" s="58"/>
      <c r="F725" s="58">
        <v>51.0</v>
      </c>
      <c r="G725" s="58"/>
      <c r="H725" s="58"/>
      <c r="I725" s="58"/>
      <c r="J725" s="58"/>
      <c r="K725" s="58"/>
      <c r="L725" s="58"/>
      <c r="M725" s="58"/>
      <c r="N725" s="58"/>
      <c r="O725" s="58"/>
      <c r="P725" s="58">
        <v>1.0</v>
      </c>
      <c r="Q725" s="60" t="s">
        <v>492</v>
      </c>
      <c r="R725" s="62"/>
      <c r="S725" s="58"/>
      <c r="T725" s="58"/>
    </row>
    <row r="726" ht="15.75" customHeight="1">
      <c r="A726" s="179" t="s">
        <v>349</v>
      </c>
      <c r="B726" s="57" t="s">
        <v>1</v>
      </c>
      <c r="C726" s="62">
        <v>362.0</v>
      </c>
      <c r="D726" s="58"/>
      <c r="E726" s="58"/>
      <c r="F726" s="58">
        <v>32.0</v>
      </c>
      <c r="G726" s="58"/>
      <c r="H726" s="58"/>
      <c r="I726" s="58"/>
      <c r="J726" s="58"/>
      <c r="K726" s="58"/>
      <c r="L726" s="58"/>
      <c r="M726" s="58"/>
      <c r="N726" s="58"/>
      <c r="O726" s="58"/>
      <c r="P726" s="58">
        <v>1.0</v>
      </c>
      <c r="Q726" s="60" t="s">
        <v>492</v>
      </c>
      <c r="R726" s="62"/>
      <c r="S726" s="58"/>
      <c r="T726" s="58"/>
    </row>
    <row r="727" ht="15.75" customHeight="1">
      <c r="A727" s="179" t="s">
        <v>349</v>
      </c>
      <c r="B727" s="67" t="s">
        <v>207</v>
      </c>
      <c r="C727" s="62">
        <v>0.32</v>
      </c>
      <c r="D727" s="58">
        <v>1.5</v>
      </c>
      <c r="E727" s="58"/>
      <c r="F727" s="58">
        <v>32.0</v>
      </c>
      <c r="G727" s="58"/>
      <c r="H727" s="58"/>
      <c r="I727" s="58"/>
      <c r="J727" s="58"/>
      <c r="K727" s="58"/>
      <c r="L727" s="58"/>
      <c r="M727" s="58"/>
      <c r="N727" s="58"/>
      <c r="O727" s="58"/>
      <c r="P727" s="58">
        <v>1.0</v>
      </c>
      <c r="Q727" s="60" t="s">
        <v>492</v>
      </c>
      <c r="R727" s="62"/>
      <c r="S727" s="58"/>
      <c r="T727" s="58"/>
    </row>
    <row r="728" ht="15.75" customHeight="1">
      <c r="A728" s="179" t="s">
        <v>349</v>
      </c>
      <c r="B728" s="58" t="s">
        <v>204</v>
      </c>
      <c r="C728" s="62">
        <v>20.48</v>
      </c>
      <c r="D728" s="58">
        <v>1.5</v>
      </c>
      <c r="E728" s="58"/>
      <c r="F728" s="58">
        <v>32.0</v>
      </c>
      <c r="G728" s="58"/>
      <c r="H728" s="58"/>
      <c r="I728" s="58"/>
      <c r="J728" s="58"/>
      <c r="K728" s="58"/>
      <c r="L728" s="58"/>
      <c r="M728" s="58"/>
      <c r="N728" s="58"/>
      <c r="O728" s="58"/>
      <c r="P728" s="58">
        <v>1.0</v>
      </c>
      <c r="Q728" s="60" t="s">
        <v>492</v>
      </c>
      <c r="R728" s="62"/>
      <c r="S728" s="58"/>
      <c r="T728" s="58"/>
    </row>
    <row r="729" ht="15.75" customHeight="1">
      <c r="A729" s="180" t="s">
        <v>493</v>
      </c>
      <c r="B729" s="57" t="s">
        <v>1</v>
      </c>
      <c r="C729" s="62">
        <v>85.0</v>
      </c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>
        <f>C730*C731/ABS(C729-$Y$3)</f>
        <v>5.443192488</v>
      </c>
      <c r="O729" s="58"/>
      <c r="P729" s="58">
        <v>0.0</v>
      </c>
      <c r="Q729" s="181" t="s">
        <v>494</v>
      </c>
      <c r="R729" s="62"/>
      <c r="S729" s="58"/>
      <c r="T729" s="58"/>
    </row>
    <row r="730" ht="15.75" customHeight="1">
      <c r="A730" s="180" t="s">
        <v>493</v>
      </c>
      <c r="B730" s="67" t="s">
        <v>207</v>
      </c>
      <c r="C730" s="62">
        <v>4.4</v>
      </c>
      <c r="D730" s="58">
        <v>5.0</v>
      </c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>
        <v>0.0</v>
      </c>
      <c r="Q730" s="181" t="s">
        <v>494</v>
      </c>
      <c r="R730" s="62"/>
      <c r="S730" s="58"/>
      <c r="T730" s="58"/>
    </row>
    <row r="731" ht="15.75" customHeight="1">
      <c r="A731" s="180" t="s">
        <v>493</v>
      </c>
      <c r="B731" s="58" t="s">
        <v>204</v>
      </c>
      <c r="C731" s="62">
        <v>263.5</v>
      </c>
      <c r="D731" s="58">
        <v>5.0</v>
      </c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>
        <v>0.0</v>
      </c>
      <c r="Q731" s="181" t="s">
        <v>494</v>
      </c>
      <c r="R731" s="62"/>
      <c r="S731" s="58"/>
      <c r="T731" s="58"/>
    </row>
    <row r="732" ht="15.75" customHeight="1">
      <c r="A732" s="180" t="s">
        <v>493</v>
      </c>
      <c r="B732" s="67" t="s">
        <v>207</v>
      </c>
      <c r="C732" s="62">
        <v>2.5</v>
      </c>
      <c r="D732" s="58">
        <v>2.0</v>
      </c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>
        <v>0.0</v>
      </c>
      <c r="Q732" s="181" t="s">
        <v>494</v>
      </c>
      <c r="R732" s="62"/>
      <c r="S732" s="58"/>
      <c r="T732" s="58"/>
    </row>
    <row r="733" ht="15.75" customHeight="1">
      <c r="A733" s="180" t="s">
        <v>493</v>
      </c>
      <c r="B733" s="58" t="s">
        <v>204</v>
      </c>
      <c r="C733" s="62">
        <v>104.2</v>
      </c>
      <c r="D733" s="58">
        <v>2.0</v>
      </c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>
        <v>0.0</v>
      </c>
      <c r="Q733" s="181" t="s">
        <v>494</v>
      </c>
      <c r="R733" s="62"/>
      <c r="S733" s="58"/>
      <c r="T733" s="58"/>
    </row>
    <row r="734" ht="15.75" customHeight="1">
      <c r="A734" s="182" t="s">
        <v>456</v>
      </c>
      <c r="B734" s="57" t="s">
        <v>1</v>
      </c>
      <c r="C734" s="62">
        <v>278.0</v>
      </c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>
        <f>C735*C736/ABS(C734-$Y$3)</f>
        <v>41.004</v>
      </c>
      <c r="O734" s="58"/>
      <c r="P734" s="58">
        <v>0.0</v>
      </c>
      <c r="Q734" s="60" t="s">
        <v>462</v>
      </c>
      <c r="R734" s="58"/>
      <c r="S734" s="58"/>
      <c r="T734" s="58"/>
    </row>
    <row r="735" ht="15.75" customHeight="1">
      <c r="A735" s="182" t="s">
        <v>456</v>
      </c>
      <c r="B735" s="67" t="s">
        <v>207</v>
      </c>
      <c r="C735" s="62">
        <v>3.06</v>
      </c>
      <c r="D735" s="58">
        <v>5.0</v>
      </c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>
        <v>0.0</v>
      </c>
      <c r="Q735" s="60" t="s">
        <v>462</v>
      </c>
      <c r="R735" s="58"/>
      <c r="S735" s="58"/>
      <c r="T735" s="58"/>
    </row>
    <row r="736" ht="15.75" customHeight="1">
      <c r="A736" s="182" t="s">
        <v>456</v>
      </c>
      <c r="B736" s="58" t="s">
        <v>204</v>
      </c>
      <c r="C736" s="62">
        <v>268.0</v>
      </c>
      <c r="D736" s="58">
        <v>5.0</v>
      </c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>
        <v>0.0</v>
      </c>
      <c r="Q736" s="60" t="s">
        <v>462</v>
      </c>
      <c r="R736" s="58"/>
      <c r="S736" s="58"/>
      <c r="T736" s="58"/>
    </row>
    <row r="737" ht="15.75" customHeight="1">
      <c r="A737" s="182" t="s">
        <v>495</v>
      </c>
      <c r="B737" s="57" t="s">
        <v>1</v>
      </c>
      <c r="C737" s="62">
        <v>136.0</v>
      </c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>
        <f>C738*C739/ABS(C737-$Y$3)</f>
        <v>3.905555556</v>
      </c>
      <c r="O737" s="58"/>
      <c r="P737" s="58">
        <v>0.0</v>
      </c>
      <c r="Q737" s="60" t="s">
        <v>462</v>
      </c>
      <c r="R737" s="58"/>
      <c r="S737" s="58"/>
      <c r="T737" s="58"/>
    </row>
    <row r="738" ht="15.75" customHeight="1">
      <c r="A738" s="182" t="s">
        <v>495</v>
      </c>
      <c r="B738" s="67" t="s">
        <v>207</v>
      </c>
      <c r="C738" s="62">
        <v>2.22</v>
      </c>
      <c r="D738" s="58">
        <v>5.0</v>
      </c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>
        <v>0.0</v>
      </c>
      <c r="Q738" s="60" t="s">
        <v>462</v>
      </c>
      <c r="R738" s="58"/>
      <c r="S738" s="58"/>
      <c r="T738" s="58"/>
    </row>
    <row r="739" ht="15.75" customHeight="1">
      <c r="A739" s="182" t="s">
        <v>495</v>
      </c>
      <c r="B739" s="58" t="s">
        <v>204</v>
      </c>
      <c r="C739" s="62">
        <v>285.0</v>
      </c>
      <c r="D739" s="58">
        <v>5.0</v>
      </c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>
        <v>0.0</v>
      </c>
      <c r="Q739" s="60" t="s">
        <v>462</v>
      </c>
      <c r="R739" s="58"/>
      <c r="S739" s="58"/>
      <c r="T739" s="58"/>
    </row>
    <row r="740" ht="15.75" customHeight="1">
      <c r="A740" s="182" t="s">
        <v>464</v>
      </c>
      <c r="B740" s="57" t="s">
        <v>1</v>
      </c>
      <c r="C740" s="62">
        <v>94.0</v>
      </c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>
        <f>C741*C742/ABS(C740-$Y$3)</f>
        <v>0.8530392157</v>
      </c>
      <c r="O740" s="58"/>
      <c r="P740" s="58">
        <v>0.0</v>
      </c>
      <c r="Q740" s="60" t="s">
        <v>462</v>
      </c>
      <c r="R740" s="58"/>
      <c r="S740" s="58"/>
      <c r="T740" s="58"/>
    </row>
    <row r="741" ht="15.75" customHeight="1">
      <c r="A741" s="182" t="s">
        <v>464</v>
      </c>
      <c r="B741" s="67" t="s">
        <v>207</v>
      </c>
      <c r="C741" s="62">
        <v>0.77</v>
      </c>
      <c r="D741" s="58">
        <v>5.0</v>
      </c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>
        <v>0.0</v>
      </c>
      <c r="Q741" s="60" t="s">
        <v>462</v>
      </c>
      <c r="R741" s="58"/>
      <c r="S741" s="58"/>
      <c r="T741" s="58"/>
    </row>
    <row r="742" ht="15.75" customHeight="1">
      <c r="A742" s="182" t="s">
        <v>464</v>
      </c>
      <c r="B742" s="58" t="s">
        <v>204</v>
      </c>
      <c r="C742" s="62">
        <v>226.0</v>
      </c>
      <c r="D742" s="58">
        <v>5.0</v>
      </c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>
        <v>0.0</v>
      </c>
      <c r="Q742" s="60" t="s">
        <v>462</v>
      </c>
      <c r="R742" s="58"/>
      <c r="S742" s="58"/>
      <c r="T742" s="58"/>
    </row>
    <row r="743" ht="15.75" customHeight="1">
      <c r="A743" s="139" t="s">
        <v>496</v>
      </c>
      <c r="B743" s="91" t="s">
        <v>1</v>
      </c>
      <c r="C743" s="93">
        <v>180.0</v>
      </c>
      <c r="D743" s="93"/>
      <c r="E743" s="58">
        <v>258.0</v>
      </c>
      <c r="F743" s="58">
        <v>76.0</v>
      </c>
      <c r="G743" s="58"/>
      <c r="H743" s="58"/>
      <c r="I743" s="58"/>
      <c r="J743" s="58"/>
      <c r="K743" s="58"/>
      <c r="L743" s="58"/>
      <c r="M743" s="58"/>
      <c r="N743" s="58">
        <f>C744*C745/ABS(C743-$Y$3)</f>
        <v>1.12020339</v>
      </c>
      <c r="O743" s="58"/>
      <c r="P743" s="58">
        <v>1.0</v>
      </c>
      <c r="Q743" s="150" t="s">
        <v>497</v>
      </c>
      <c r="R743" s="58"/>
      <c r="S743" s="58"/>
      <c r="T743" s="58"/>
    </row>
    <row r="744" ht="15.75" customHeight="1">
      <c r="A744" s="139" t="s">
        <v>496</v>
      </c>
      <c r="B744" s="91" t="s">
        <v>207</v>
      </c>
      <c r="C744" s="93">
        <v>1.24</v>
      </c>
      <c r="D744" s="93">
        <v>5.0</v>
      </c>
      <c r="E744" s="58">
        <v>258.0</v>
      </c>
      <c r="F744" s="58">
        <v>76.0</v>
      </c>
      <c r="G744" s="58"/>
      <c r="H744" s="58"/>
      <c r="I744" s="58"/>
      <c r="J744" s="58"/>
      <c r="K744" s="58"/>
      <c r="L744" s="58"/>
      <c r="M744" s="58"/>
      <c r="N744" s="58"/>
      <c r="O744" s="58"/>
      <c r="P744" s="58">
        <v>1.0</v>
      </c>
      <c r="Q744" s="150" t="s">
        <v>497</v>
      </c>
      <c r="R744" s="58"/>
      <c r="S744" s="58"/>
      <c r="T744" s="58"/>
    </row>
    <row r="745" ht="15.75" customHeight="1">
      <c r="A745" s="139" t="s">
        <v>496</v>
      </c>
      <c r="B745" s="93" t="s">
        <v>204</v>
      </c>
      <c r="C745" s="93">
        <v>106.6</v>
      </c>
      <c r="D745" s="93">
        <v>5.0</v>
      </c>
      <c r="E745" s="58">
        <v>258.0</v>
      </c>
      <c r="F745" s="58">
        <v>76.0</v>
      </c>
      <c r="G745" s="58"/>
      <c r="H745" s="58"/>
      <c r="I745" s="58"/>
      <c r="J745" s="58"/>
      <c r="K745" s="58"/>
      <c r="L745" s="58"/>
      <c r="M745" s="58"/>
      <c r="N745" s="58"/>
      <c r="O745" s="58"/>
      <c r="P745" s="58">
        <v>1.0</v>
      </c>
      <c r="Q745" s="150" t="s">
        <v>497</v>
      </c>
      <c r="R745" s="58"/>
      <c r="S745" s="58"/>
      <c r="T745" s="58"/>
    </row>
    <row r="746" ht="15.75" customHeight="1">
      <c r="A746" s="139" t="s">
        <v>498</v>
      </c>
      <c r="B746" s="91" t="s">
        <v>1</v>
      </c>
      <c r="C746" s="93">
        <v>48.0</v>
      </c>
      <c r="D746" s="93"/>
      <c r="E746" s="58"/>
      <c r="F746" s="58"/>
      <c r="G746" s="58"/>
      <c r="H746" s="58"/>
      <c r="I746" s="58"/>
      <c r="J746" s="58"/>
      <c r="K746" s="58"/>
      <c r="L746" s="58"/>
      <c r="M746" s="58"/>
      <c r="N746" s="58">
        <f>C747*C748/ABS(C746-$Y$3)</f>
        <v>0.273306</v>
      </c>
      <c r="O746" s="58"/>
      <c r="P746" s="58">
        <v>0.0</v>
      </c>
      <c r="Q746" s="60" t="s">
        <v>499</v>
      </c>
      <c r="R746" s="58"/>
      <c r="S746" s="58"/>
      <c r="T746" s="58"/>
    </row>
    <row r="747" ht="15.75" customHeight="1">
      <c r="A747" s="139" t="s">
        <v>498</v>
      </c>
      <c r="B747" s="91" t="s">
        <v>207</v>
      </c>
      <c r="C747" s="93">
        <v>1.65</v>
      </c>
      <c r="D747" s="93">
        <v>5.0</v>
      </c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>
        <v>0.0</v>
      </c>
      <c r="Q747" s="60" t="s">
        <v>499</v>
      </c>
      <c r="R747" s="58"/>
      <c r="S747" s="58"/>
      <c r="T747" s="58"/>
    </row>
    <row r="748" ht="15.75" customHeight="1">
      <c r="A748" s="139" t="s">
        <v>498</v>
      </c>
      <c r="B748" s="93" t="s">
        <v>204</v>
      </c>
      <c r="C748" s="93">
        <v>41.41</v>
      </c>
      <c r="D748" s="93">
        <v>5.0</v>
      </c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>
        <v>0.0</v>
      </c>
      <c r="Q748" s="60" t="s">
        <v>499</v>
      </c>
      <c r="R748" s="58"/>
      <c r="S748" s="58"/>
      <c r="T748" s="58"/>
    </row>
    <row r="749" ht="15.75" customHeight="1">
      <c r="A749" s="139" t="s">
        <v>498</v>
      </c>
      <c r="B749" s="91" t="s">
        <v>207</v>
      </c>
      <c r="C749" s="62">
        <v>1.52</v>
      </c>
      <c r="D749" s="58">
        <v>3.0</v>
      </c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>
        <v>0.0</v>
      </c>
      <c r="Q749" s="60" t="s">
        <v>499</v>
      </c>
      <c r="R749" s="58"/>
      <c r="S749" s="58"/>
      <c r="T749" s="58"/>
    </row>
    <row r="750" ht="15.75" customHeight="1">
      <c r="A750" s="139" t="s">
        <v>498</v>
      </c>
      <c r="B750" s="93" t="s">
        <v>204</v>
      </c>
      <c r="C750" s="62">
        <v>22.09</v>
      </c>
      <c r="D750" s="159">
        <v>3.0</v>
      </c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>
        <v>0.0</v>
      </c>
      <c r="Q750" s="60" t="s">
        <v>499</v>
      </c>
      <c r="R750" s="58"/>
      <c r="S750" s="58"/>
      <c r="T750" s="58"/>
    </row>
    <row r="751" ht="15.75" customHeight="1">
      <c r="A751" s="139" t="s">
        <v>498</v>
      </c>
      <c r="B751" s="91" t="s">
        <v>207</v>
      </c>
      <c r="C751" s="62">
        <v>0.66</v>
      </c>
      <c r="D751" s="58">
        <v>1.0</v>
      </c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>
        <v>0.0</v>
      </c>
      <c r="Q751" s="60" t="s">
        <v>499</v>
      </c>
      <c r="R751" s="58"/>
      <c r="S751" s="58"/>
      <c r="T751" s="58"/>
    </row>
    <row r="752" ht="15.75" customHeight="1">
      <c r="A752" s="139" t="s">
        <v>498</v>
      </c>
      <c r="B752" s="93" t="s">
        <v>204</v>
      </c>
      <c r="C752" s="62">
        <v>6.7</v>
      </c>
      <c r="D752" s="58">
        <v>1.0</v>
      </c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>
        <v>0.0</v>
      </c>
      <c r="Q752" s="60" t="s">
        <v>499</v>
      </c>
      <c r="R752" s="58"/>
      <c r="S752" s="58"/>
      <c r="T752" s="58"/>
    </row>
    <row r="753" ht="15.75" customHeight="1">
      <c r="A753" s="76" t="s">
        <v>500</v>
      </c>
      <c r="B753" s="91" t="s">
        <v>1</v>
      </c>
      <c r="C753" s="62">
        <v>378.0</v>
      </c>
      <c r="D753" s="183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>
        <v>0.0</v>
      </c>
      <c r="Q753" s="60" t="s">
        <v>501</v>
      </c>
      <c r="R753" s="58"/>
      <c r="S753" s="58"/>
      <c r="T753" s="58"/>
    </row>
    <row r="754" ht="15.75" customHeight="1">
      <c r="A754" s="76" t="s">
        <v>500</v>
      </c>
      <c r="B754" s="91" t="s">
        <v>207</v>
      </c>
      <c r="C754" s="62">
        <v>0.99</v>
      </c>
      <c r="D754" s="58">
        <v>1.0</v>
      </c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>
        <v>0.0</v>
      </c>
      <c r="Q754" s="60" t="s">
        <v>501</v>
      </c>
      <c r="R754" s="58"/>
      <c r="S754" s="58"/>
      <c r="T754" s="58"/>
    </row>
    <row r="755" ht="15.75" customHeight="1">
      <c r="A755" s="76" t="s">
        <v>500</v>
      </c>
      <c r="B755" s="93" t="s">
        <v>204</v>
      </c>
      <c r="C755" s="62">
        <v>40.0</v>
      </c>
      <c r="D755" s="58">
        <v>1.0</v>
      </c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>
        <v>0.0</v>
      </c>
      <c r="Q755" s="60" t="s">
        <v>501</v>
      </c>
      <c r="R755" s="58"/>
      <c r="S755" s="58"/>
      <c r="T755" s="58"/>
    </row>
    <row r="756" ht="15.75" customHeight="1">
      <c r="A756" s="118" t="s">
        <v>502</v>
      </c>
      <c r="B756" s="91" t="s">
        <v>1</v>
      </c>
      <c r="C756" s="62">
        <v>353.0</v>
      </c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>
        <v>0.0</v>
      </c>
      <c r="Q756" s="60" t="s">
        <v>501</v>
      </c>
      <c r="R756" s="58"/>
      <c r="S756" s="58"/>
      <c r="T756" s="58"/>
    </row>
    <row r="757" ht="15.75" customHeight="1">
      <c r="A757" s="118" t="s">
        <v>502</v>
      </c>
      <c r="B757" s="91" t="s">
        <v>207</v>
      </c>
      <c r="C757" s="62">
        <v>1.56</v>
      </c>
      <c r="D757" s="58">
        <v>1.0</v>
      </c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>
        <v>0.0</v>
      </c>
      <c r="Q757" s="60" t="s">
        <v>501</v>
      </c>
      <c r="R757" s="58"/>
      <c r="S757" s="58"/>
      <c r="T757" s="58"/>
    </row>
    <row r="758" ht="15.75" customHeight="1">
      <c r="A758" s="118" t="s">
        <v>502</v>
      </c>
      <c r="B758" s="93" t="s">
        <v>204</v>
      </c>
      <c r="C758" s="62">
        <v>67.0</v>
      </c>
      <c r="D758" s="58">
        <v>1.0</v>
      </c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>
        <v>0.0</v>
      </c>
      <c r="Q758" s="60" t="s">
        <v>501</v>
      </c>
      <c r="R758" s="58"/>
      <c r="S758" s="58"/>
      <c r="T758" s="58"/>
    </row>
    <row r="759" ht="15.75" customHeight="1">
      <c r="A759" s="184" t="s">
        <v>503</v>
      </c>
      <c r="B759" s="91" t="s">
        <v>1</v>
      </c>
      <c r="C759" s="62">
        <v>274.0</v>
      </c>
      <c r="D759" s="58"/>
      <c r="E759" s="58"/>
      <c r="F759" s="58">
        <v>26.0</v>
      </c>
      <c r="G759" s="58"/>
      <c r="H759" s="58"/>
      <c r="I759" s="58"/>
      <c r="J759" s="58"/>
      <c r="K759" s="58"/>
      <c r="L759" s="58"/>
      <c r="M759" s="58"/>
      <c r="N759" s="58">
        <f>C765*C766/ABS(C759-$Y$3)</f>
        <v>27.91583333</v>
      </c>
      <c r="O759" s="58"/>
      <c r="P759" s="58">
        <v>1.0</v>
      </c>
      <c r="Q759" s="60" t="s">
        <v>504</v>
      </c>
      <c r="R759" s="58"/>
      <c r="S759" s="58"/>
      <c r="T759" s="58"/>
    </row>
    <row r="760" ht="15.75" customHeight="1">
      <c r="A760" s="184" t="s">
        <v>503</v>
      </c>
      <c r="B760" s="91" t="s">
        <v>207</v>
      </c>
      <c r="C760" s="62">
        <v>0.34</v>
      </c>
      <c r="D760" s="58">
        <v>0.5</v>
      </c>
      <c r="E760" s="58"/>
      <c r="F760" s="58">
        <v>26.0</v>
      </c>
      <c r="G760" s="58"/>
      <c r="H760" s="58"/>
      <c r="I760" s="58"/>
      <c r="J760" s="58"/>
      <c r="K760" s="58"/>
      <c r="L760" s="58"/>
      <c r="M760" s="58"/>
      <c r="N760" s="58"/>
      <c r="O760" s="58"/>
      <c r="P760" s="58">
        <v>1.0</v>
      </c>
      <c r="Q760" s="60" t="s">
        <v>504</v>
      </c>
      <c r="R760" s="58"/>
      <c r="S760" s="58"/>
      <c r="T760" s="58"/>
    </row>
    <row r="761" ht="15.75" customHeight="1">
      <c r="A761" s="184" t="s">
        <v>503</v>
      </c>
      <c r="B761" s="91" t="s">
        <v>207</v>
      </c>
      <c r="C761" s="62">
        <v>0.65</v>
      </c>
      <c r="D761" s="58">
        <v>1.0</v>
      </c>
      <c r="E761" s="58"/>
      <c r="F761" s="58">
        <v>26.0</v>
      </c>
      <c r="G761" s="58"/>
      <c r="H761" s="58"/>
      <c r="I761" s="58"/>
      <c r="J761" s="58"/>
      <c r="K761" s="58"/>
      <c r="L761" s="58"/>
      <c r="M761" s="58"/>
      <c r="N761" s="58"/>
      <c r="O761" s="58"/>
      <c r="P761" s="58">
        <v>1.0</v>
      </c>
      <c r="Q761" s="60" t="s">
        <v>504</v>
      </c>
      <c r="R761" s="58"/>
      <c r="S761" s="58"/>
      <c r="T761" s="58"/>
    </row>
    <row r="762" ht="15.75" customHeight="1">
      <c r="A762" s="184" t="s">
        <v>503</v>
      </c>
      <c r="B762" s="91" t="s">
        <v>207</v>
      </c>
      <c r="C762" s="62">
        <v>1.27</v>
      </c>
      <c r="D762" s="58">
        <v>2.0</v>
      </c>
      <c r="E762" s="58"/>
      <c r="F762" s="58">
        <v>26.0</v>
      </c>
      <c r="G762" s="58"/>
      <c r="H762" s="58"/>
      <c r="I762" s="58"/>
      <c r="J762" s="58"/>
      <c r="K762" s="58"/>
      <c r="L762" s="58"/>
      <c r="M762" s="58"/>
      <c r="N762" s="58"/>
      <c r="O762" s="58"/>
      <c r="P762" s="58">
        <v>1.0</v>
      </c>
      <c r="Q762" s="60" t="s">
        <v>504</v>
      </c>
      <c r="R762" s="58"/>
      <c r="S762" s="58"/>
      <c r="T762" s="58"/>
    </row>
    <row r="763" ht="15.75" customHeight="1">
      <c r="A763" s="184" t="s">
        <v>503</v>
      </c>
      <c r="B763" s="91" t="s">
        <v>207</v>
      </c>
      <c r="C763" s="62">
        <v>1.79</v>
      </c>
      <c r="D763" s="58">
        <v>3.0</v>
      </c>
      <c r="E763" s="58"/>
      <c r="F763" s="58">
        <v>26.0</v>
      </c>
      <c r="G763" s="58"/>
      <c r="H763" s="58"/>
      <c r="I763" s="58"/>
      <c r="J763" s="58"/>
      <c r="K763" s="58"/>
      <c r="L763" s="58"/>
      <c r="M763" s="58"/>
      <c r="N763" s="58"/>
      <c r="O763" s="58"/>
      <c r="P763" s="58">
        <v>1.0</v>
      </c>
      <c r="Q763" s="60" t="s">
        <v>504</v>
      </c>
      <c r="R763" s="58"/>
      <c r="S763" s="58"/>
      <c r="T763" s="58"/>
    </row>
    <row r="764" ht="15.75" customHeight="1">
      <c r="A764" s="184" t="s">
        <v>503</v>
      </c>
      <c r="B764" s="91" t="s">
        <v>207</v>
      </c>
      <c r="C764" s="62">
        <v>2.27</v>
      </c>
      <c r="D764" s="58">
        <v>4.0</v>
      </c>
      <c r="E764" s="58"/>
      <c r="F764" s="58">
        <v>26.0</v>
      </c>
      <c r="G764" s="58"/>
      <c r="H764" s="58"/>
      <c r="I764" s="58"/>
      <c r="J764" s="58"/>
      <c r="K764" s="58"/>
      <c r="L764" s="58"/>
      <c r="M764" s="58"/>
      <c r="N764" s="58"/>
      <c r="O764" s="58"/>
      <c r="P764" s="58">
        <v>1.0</v>
      </c>
      <c r="Q764" s="60" t="s">
        <v>504</v>
      </c>
      <c r="R764" s="58"/>
      <c r="S764" s="58"/>
      <c r="T764" s="58"/>
    </row>
    <row r="765" ht="15.75" customHeight="1">
      <c r="A765" s="184" t="s">
        <v>503</v>
      </c>
      <c r="B765" s="91" t="s">
        <v>207</v>
      </c>
      <c r="C765" s="62">
        <v>2.78</v>
      </c>
      <c r="D765" s="58">
        <v>5.0</v>
      </c>
      <c r="E765" s="58"/>
      <c r="F765" s="58">
        <v>26.0</v>
      </c>
      <c r="G765" s="58"/>
      <c r="H765" s="58"/>
      <c r="I765" s="58"/>
      <c r="J765" s="58"/>
      <c r="K765" s="58"/>
      <c r="L765" s="58"/>
      <c r="M765" s="58"/>
      <c r="N765" s="58"/>
      <c r="O765" s="58"/>
      <c r="P765" s="58">
        <v>1.0</v>
      </c>
      <c r="Q765" s="60" t="s">
        <v>504</v>
      </c>
      <c r="R765" s="58"/>
      <c r="S765" s="58"/>
      <c r="T765" s="58"/>
    </row>
    <row r="766" ht="15.75" customHeight="1">
      <c r="A766" s="184" t="s">
        <v>503</v>
      </c>
      <c r="B766" s="93" t="s">
        <v>204</v>
      </c>
      <c r="C766" s="62">
        <v>241.0</v>
      </c>
      <c r="D766" s="58">
        <v>5.0</v>
      </c>
      <c r="E766" s="58"/>
      <c r="F766" s="58">
        <v>26.0</v>
      </c>
      <c r="G766" s="58"/>
      <c r="H766" s="58"/>
      <c r="I766" s="58"/>
      <c r="J766" s="58"/>
      <c r="K766" s="58"/>
      <c r="L766" s="58"/>
      <c r="M766" s="58"/>
      <c r="N766" s="58"/>
      <c r="O766" s="58"/>
      <c r="P766" s="58">
        <v>1.0</v>
      </c>
      <c r="Q766" s="60" t="s">
        <v>504</v>
      </c>
      <c r="R766" s="58"/>
      <c r="S766" s="58"/>
      <c r="T766" s="58"/>
    </row>
    <row r="767" ht="15.75" customHeight="1">
      <c r="A767" s="184" t="s">
        <v>505</v>
      </c>
      <c r="B767" s="91" t="s">
        <v>1</v>
      </c>
      <c r="C767" s="62">
        <v>282.0</v>
      </c>
      <c r="D767" s="58"/>
      <c r="E767" s="58"/>
      <c r="F767" s="58">
        <v>27.0</v>
      </c>
      <c r="G767" s="58"/>
      <c r="H767" s="58"/>
      <c r="I767" s="58"/>
      <c r="J767" s="58"/>
      <c r="K767" s="58"/>
      <c r="L767" s="58"/>
      <c r="M767" s="58"/>
      <c r="N767" s="58">
        <f>C773*C774/ABS(C767-$Y$3)</f>
        <v>60.450625</v>
      </c>
      <c r="O767" s="58"/>
      <c r="P767" s="58">
        <v>1.0</v>
      </c>
      <c r="Q767" s="60" t="s">
        <v>504</v>
      </c>
      <c r="R767" s="58"/>
      <c r="S767" s="58"/>
      <c r="T767" s="58"/>
    </row>
    <row r="768" ht="15.75" customHeight="1">
      <c r="A768" s="184" t="s">
        <v>505</v>
      </c>
      <c r="B768" s="91" t="s">
        <v>207</v>
      </c>
      <c r="C768" s="62">
        <v>0.32</v>
      </c>
      <c r="D768" s="58">
        <v>0.5</v>
      </c>
      <c r="E768" s="58"/>
      <c r="F768" s="58">
        <v>27.0</v>
      </c>
      <c r="G768" s="58"/>
      <c r="H768" s="58"/>
      <c r="I768" s="58"/>
      <c r="J768" s="58"/>
      <c r="K768" s="58"/>
      <c r="L768" s="58"/>
      <c r="M768" s="58"/>
      <c r="N768" s="58"/>
      <c r="O768" s="58"/>
      <c r="P768" s="58">
        <v>1.0</v>
      </c>
      <c r="Q768" s="60" t="s">
        <v>504</v>
      </c>
      <c r="R768" s="58"/>
      <c r="S768" s="58"/>
      <c r="T768" s="58"/>
    </row>
    <row r="769" ht="15.75" customHeight="1">
      <c r="A769" s="184" t="s">
        <v>505</v>
      </c>
      <c r="B769" s="91" t="s">
        <v>207</v>
      </c>
      <c r="C769" s="62">
        <v>0.67</v>
      </c>
      <c r="D769" s="58">
        <v>1.0</v>
      </c>
      <c r="E769" s="58"/>
      <c r="F769" s="58">
        <v>27.0</v>
      </c>
      <c r="G769" s="58"/>
      <c r="H769" s="58"/>
      <c r="I769" s="58"/>
      <c r="J769" s="58"/>
      <c r="K769" s="58"/>
      <c r="L769" s="58"/>
      <c r="M769" s="58"/>
      <c r="N769" s="58"/>
      <c r="O769" s="58"/>
      <c r="P769" s="58">
        <v>1.0</v>
      </c>
      <c r="Q769" s="60" t="s">
        <v>504</v>
      </c>
      <c r="R769" s="58"/>
      <c r="S769" s="58"/>
      <c r="T769" s="58"/>
    </row>
    <row r="770" ht="15.75" customHeight="1">
      <c r="A770" s="184" t="s">
        <v>505</v>
      </c>
      <c r="B770" s="91" t="s">
        <v>207</v>
      </c>
      <c r="C770" s="62">
        <v>1.35</v>
      </c>
      <c r="D770" s="58">
        <v>2.0</v>
      </c>
      <c r="E770" s="58"/>
      <c r="F770" s="58">
        <v>27.0</v>
      </c>
      <c r="G770" s="58"/>
      <c r="H770" s="58"/>
      <c r="I770" s="58"/>
      <c r="J770" s="58"/>
      <c r="K770" s="58"/>
      <c r="L770" s="58"/>
      <c r="M770" s="58"/>
      <c r="N770" s="58"/>
      <c r="O770" s="58"/>
      <c r="P770" s="58">
        <v>1.0</v>
      </c>
      <c r="Q770" s="60" t="s">
        <v>504</v>
      </c>
      <c r="R770" s="58"/>
      <c r="S770" s="58"/>
      <c r="T770" s="58"/>
    </row>
    <row r="771" ht="15.75" customHeight="1">
      <c r="A771" s="184" t="s">
        <v>505</v>
      </c>
      <c r="B771" s="91" t="s">
        <v>207</v>
      </c>
      <c r="C771" s="62">
        <v>1.97</v>
      </c>
      <c r="D771" s="58">
        <v>3.0</v>
      </c>
      <c r="E771" s="58"/>
      <c r="F771" s="58">
        <v>27.0</v>
      </c>
      <c r="G771" s="58"/>
      <c r="H771" s="58"/>
      <c r="I771" s="58"/>
      <c r="J771" s="58"/>
      <c r="K771" s="58"/>
      <c r="L771" s="58"/>
      <c r="M771" s="58"/>
      <c r="N771" s="58"/>
      <c r="O771" s="58"/>
      <c r="P771" s="58">
        <v>1.0</v>
      </c>
      <c r="Q771" s="60" t="s">
        <v>504</v>
      </c>
      <c r="R771" s="58"/>
      <c r="S771" s="58"/>
      <c r="T771" s="58"/>
    </row>
    <row r="772" ht="15.75" customHeight="1">
      <c r="A772" s="184" t="s">
        <v>505</v>
      </c>
      <c r="B772" s="91" t="s">
        <v>207</v>
      </c>
      <c r="C772" s="62">
        <v>2.57</v>
      </c>
      <c r="D772" s="58">
        <v>4.0</v>
      </c>
      <c r="E772" s="58"/>
      <c r="F772" s="58">
        <v>27.0</v>
      </c>
      <c r="G772" s="58"/>
      <c r="H772" s="58"/>
      <c r="I772" s="58"/>
      <c r="J772" s="58"/>
      <c r="K772" s="58"/>
      <c r="L772" s="58"/>
      <c r="M772" s="58"/>
      <c r="N772" s="58"/>
      <c r="O772" s="58"/>
      <c r="P772" s="58">
        <v>1.0</v>
      </c>
      <c r="Q772" s="60" t="s">
        <v>504</v>
      </c>
      <c r="R772" s="58"/>
      <c r="S772" s="58"/>
      <c r="T772" s="58"/>
    </row>
    <row r="773" ht="15.75" customHeight="1">
      <c r="A773" s="184" t="s">
        <v>505</v>
      </c>
      <c r="B773" s="91" t="s">
        <v>207</v>
      </c>
      <c r="C773" s="62">
        <v>3.11</v>
      </c>
      <c r="D773" s="58">
        <v>5.0</v>
      </c>
      <c r="E773" s="58"/>
      <c r="F773" s="58">
        <v>27.0</v>
      </c>
      <c r="G773" s="58"/>
      <c r="H773" s="58"/>
      <c r="I773" s="58"/>
      <c r="J773" s="58"/>
      <c r="K773" s="58"/>
      <c r="L773" s="58"/>
      <c r="M773" s="58"/>
      <c r="N773" s="58"/>
      <c r="O773" s="58"/>
      <c r="P773" s="58">
        <v>1.0</v>
      </c>
      <c r="Q773" s="60" t="s">
        <v>504</v>
      </c>
      <c r="R773" s="58"/>
      <c r="S773" s="58"/>
      <c r="T773" s="58"/>
    </row>
    <row r="774" ht="15.75" customHeight="1">
      <c r="A774" s="184" t="s">
        <v>505</v>
      </c>
      <c r="B774" s="93" t="s">
        <v>204</v>
      </c>
      <c r="C774" s="62">
        <v>311.0</v>
      </c>
      <c r="D774" s="58">
        <v>5.0</v>
      </c>
      <c r="E774" s="58"/>
      <c r="F774" s="58">
        <v>27.0</v>
      </c>
      <c r="G774" s="58"/>
      <c r="H774" s="58"/>
      <c r="I774" s="58"/>
      <c r="J774" s="58"/>
      <c r="K774" s="58"/>
      <c r="L774" s="58"/>
      <c r="M774" s="58"/>
      <c r="N774" s="58"/>
      <c r="O774" s="58"/>
      <c r="P774" s="58">
        <v>1.0</v>
      </c>
      <c r="Q774" s="60" t="s">
        <v>504</v>
      </c>
      <c r="R774" s="58"/>
      <c r="S774" s="58"/>
      <c r="T774" s="58"/>
    </row>
    <row r="775" ht="15.75" customHeight="1">
      <c r="A775" s="184" t="s">
        <v>506</v>
      </c>
      <c r="B775" s="91" t="s">
        <v>1</v>
      </c>
      <c r="C775" s="62">
        <v>286.0</v>
      </c>
      <c r="D775" s="58"/>
      <c r="E775" s="58"/>
      <c r="F775" s="58">
        <v>28.0</v>
      </c>
      <c r="G775" s="58"/>
      <c r="H775" s="58"/>
      <c r="I775" s="58"/>
      <c r="J775" s="58"/>
      <c r="K775" s="58"/>
      <c r="L775" s="58"/>
      <c r="M775" s="58"/>
      <c r="N775" s="58">
        <f>C781*C782/ABS(C775-$Y$3)</f>
        <v>72.16</v>
      </c>
      <c r="O775" s="58"/>
      <c r="P775" s="58">
        <v>1.0</v>
      </c>
      <c r="Q775" s="60" t="s">
        <v>504</v>
      </c>
      <c r="R775" s="58"/>
      <c r="S775" s="58"/>
      <c r="T775" s="58"/>
    </row>
    <row r="776" ht="15.75" customHeight="1">
      <c r="A776" s="184" t="s">
        <v>506</v>
      </c>
      <c r="B776" s="91" t="s">
        <v>207</v>
      </c>
      <c r="C776" s="62">
        <v>0.42</v>
      </c>
      <c r="D776" s="58">
        <v>0.5</v>
      </c>
      <c r="E776" s="58"/>
      <c r="F776" s="58">
        <v>28.0</v>
      </c>
      <c r="G776" s="58"/>
      <c r="H776" s="58"/>
      <c r="I776" s="58"/>
      <c r="J776" s="58"/>
      <c r="K776" s="58"/>
      <c r="L776" s="58"/>
      <c r="M776" s="58"/>
      <c r="N776" s="58"/>
      <c r="O776" s="58"/>
      <c r="P776" s="58">
        <v>1.0</v>
      </c>
      <c r="Q776" s="60" t="s">
        <v>504</v>
      </c>
      <c r="R776" s="58"/>
      <c r="S776" s="58"/>
      <c r="T776" s="58"/>
    </row>
    <row r="777" ht="15.75" customHeight="1">
      <c r="A777" s="184" t="s">
        <v>506</v>
      </c>
      <c r="B777" s="91" t="s">
        <v>207</v>
      </c>
      <c r="C777" s="62">
        <v>0.85</v>
      </c>
      <c r="D777" s="58">
        <v>1.0</v>
      </c>
      <c r="E777" s="58"/>
      <c r="F777" s="58">
        <v>28.0</v>
      </c>
      <c r="G777" s="58"/>
      <c r="H777" s="58"/>
      <c r="I777" s="58"/>
      <c r="J777" s="58"/>
      <c r="K777" s="58"/>
      <c r="L777" s="58"/>
      <c r="M777" s="58"/>
      <c r="N777" s="58"/>
      <c r="O777" s="58"/>
      <c r="P777" s="58">
        <v>1.0</v>
      </c>
      <c r="Q777" s="60" t="s">
        <v>504</v>
      </c>
      <c r="R777" s="58"/>
      <c r="S777" s="58"/>
      <c r="T777" s="58"/>
    </row>
    <row r="778" ht="15.75" customHeight="1">
      <c r="A778" s="184" t="s">
        <v>506</v>
      </c>
      <c r="B778" s="91" t="s">
        <v>207</v>
      </c>
      <c r="C778" s="62">
        <v>1.63</v>
      </c>
      <c r="D778" s="58">
        <v>2.0</v>
      </c>
      <c r="E778" s="58"/>
      <c r="F778" s="58">
        <v>28.0</v>
      </c>
      <c r="G778" s="58"/>
      <c r="H778" s="58"/>
      <c r="I778" s="58"/>
      <c r="J778" s="58"/>
      <c r="K778" s="58"/>
      <c r="L778" s="58"/>
      <c r="M778" s="58"/>
      <c r="N778" s="58"/>
      <c r="O778" s="58"/>
      <c r="P778" s="58">
        <v>1.0</v>
      </c>
      <c r="Q778" s="60" t="s">
        <v>504</v>
      </c>
      <c r="R778" s="58"/>
      <c r="S778" s="58"/>
      <c r="T778" s="58"/>
    </row>
    <row r="779" ht="15.75" customHeight="1">
      <c r="A779" s="184" t="s">
        <v>506</v>
      </c>
      <c r="B779" s="91" t="s">
        <v>207</v>
      </c>
      <c r="C779" s="62">
        <v>2.33</v>
      </c>
      <c r="D779" s="58">
        <v>3.0</v>
      </c>
      <c r="E779" s="58"/>
      <c r="F779" s="58">
        <v>28.0</v>
      </c>
      <c r="G779" s="58"/>
      <c r="H779" s="58"/>
      <c r="I779" s="58"/>
      <c r="J779" s="58"/>
      <c r="K779" s="58"/>
      <c r="L779" s="58"/>
      <c r="M779" s="58"/>
      <c r="N779" s="58"/>
      <c r="O779" s="58"/>
      <c r="P779" s="58">
        <v>1.0</v>
      </c>
      <c r="Q779" s="60" t="s">
        <v>504</v>
      </c>
      <c r="R779" s="58"/>
      <c r="S779" s="58"/>
      <c r="T779" s="58"/>
    </row>
    <row r="780" ht="15.75" customHeight="1">
      <c r="A780" s="184" t="s">
        <v>506</v>
      </c>
      <c r="B780" s="91" t="s">
        <v>207</v>
      </c>
      <c r="C780" s="62">
        <v>2.96</v>
      </c>
      <c r="D780" s="58">
        <v>4.0</v>
      </c>
      <c r="E780" s="58"/>
      <c r="F780" s="58">
        <v>28.0</v>
      </c>
      <c r="G780" s="58"/>
      <c r="H780" s="58"/>
      <c r="I780" s="58"/>
      <c r="J780" s="58"/>
      <c r="K780" s="58"/>
      <c r="L780" s="58"/>
      <c r="M780" s="58"/>
      <c r="N780" s="58"/>
      <c r="O780" s="58"/>
      <c r="P780" s="58">
        <v>1.0</v>
      </c>
      <c r="Q780" s="60" t="s">
        <v>504</v>
      </c>
      <c r="R780" s="58"/>
      <c r="S780" s="58"/>
      <c r="T780" s="58"/>
    </row>
    <row r="781" ht="15.75" customHeight="1">
      <c r="A781" s="184" t="s">
        <v>506</v>
      </c>
      <c r="B781" s="91" t="s">
        <v>207</v>
      </c>
      <c r="C781" s="62">
        <v>3.52</v>
      </c>
      <c r="D781" s="58">
        <v>5.0</v>
      </c>
      <c r="E781" s="58"/>
      <c r="F781" s="58">
        <v>28.0</v>
      </c>
      <c r="G781" s="58"/>
      <c r="H781" s="58"/>
      <c r="I781" s="58"/>
      <c r="J781" s="58"/>
      <c r="K781" s="58"/>
      <c r="L781" s="58"/>
      <c r="M781" s="58"/>
      <c r="N781" s="58"/>
      <c r="O781" s="58"/>
      <c r="P781" s="58">
        <v>1.0</v>
      </c>
      <c r="Q781" s="60" t="s">
        <v>504</v>
      </c>
      <c r="R781" s="58"/>
      <c r="S781" s="58"/>
      <c r="T781" s="58"/>
    </row>
    <row r="782" ht="15.75" customHeight="1">
      <c r="A782" s="184" t="s">
        <v>506</v>
      </c>
      <c r="B782" s="93" t="s">
        <v>204</v>
      </c>
      <c r="C782" s="62">
        <v>246.0</v>
      </c>
      <c r="D782" s="58">
        <v>5.0</v>
      </c>
      <c r="E782" s="58"/>
      <c r="F782" s="58">
        <v>28.0</v>
      </c>
      <c r="G782" s="58"/>
      <c r="H782" s="58"/>
      <c r="I782" s="58"/>
      <c r="J782" s="58"/>
      <c r="K782" s="58"/>
      <c r="L782" s="58"/>
      <c r="M782" s="58"/>
      <c r="N782" s="58"/>
      <c r="O782" s="58"/>
      <c r="P782" s="58">
        <v>1.0</v>
      </c>
      <c r="Q782" s="60" t="s">
        <v>504</v>
      </c>
      <c r="R782" s="58"/>
      <c r="S782" s="58"/>
      <c r="T782" s="58"/>
    </row>
    <row r="783" ht="15.75" customHeight="1">
      <c r="A783" s="76" t="s">
        <v>334</v>
      </c>
      <c r="B783" s="91" t="s">
        <v>1</v>
      </c>
      <c r="C783" s="185">
        <v>363.0</v>
      </c>
      <c r="D783" s="115"/>
      <c r="E783" s="115">
        <v>193.0</v>
      </c>
      <c r="F783" s="115">
        <v>65.0</v>
      </c>
      <c r="G783" s="58"/>
      <c r="H783" s="58"/>
      <c r="I783" s="58"/>
      <c r="J783" s="58"/>
      <c r="K783" s="58"/>
      <c r="L783" s="58"/>
      <c r="M783" s="58"/>
      <c r="N783" s="58">
        <f>C784*C785/ABS(C783-$Y$3)</f>
        <v>19.93061538</v>
      </c>
      <c r="O783" s="115"/>
      <c r="P783" s="58">
        <v>1.0</v>
      </c>
      <c r="Q783" s="60" t="s">
        <v>507</v>
      </c>
      <c r="R783" s="58"/>
      <c r="S783" s="58"/>
      <c r="T783" s="58"/>
    </row>
    <row r="784" ht="15.75" customHeight="1">
      <c r="A784" s="76" t="s">
        <v>334</v>
      </c>
      <c r="B784" s="91" t="s">
        <v>207</v>
      </c>
      <c r="C784" s="185">
        <v>4.34</v>
      </c>
      <c r="D784" s="115">
        <v>5.0</v>
      </c>
      <c r="E784" s="115">
        <v>193.0</v>
      </c>
      <c r="F784" s="115">
        <v>65.0</v>
      </c>
      <c r="G784" s="115"/>
      <c r="H784" s="115"/>
      <c r="I784" s="115"/>
      <c r="J784" s="115"/>
      <c r="K784" s="115"/>
      <c r="L784" s="115"/>
      <c r="M784" s="115"/>
      <c r="N784" s="115"/>
      <c r="O784" s="115"/>
      <c r="P784" s="58">
        <v>1.0</v>
      </c>
      <c r="Q784" s="60" t="s">
        <v>507</v>
      </c>
      <c r="R784" s="58"/>
      <c r="S784" s="58"/>
      <c r="T784" s="58"/>
    </row>
    <row r="785" ht="15.75" customHeight="1">
      <c r="A785" s="76" t="s">
        <v>334</v>
      </c>
      <c r="B785" s="93" t="s">
        <v>204</v>
      </c>
      <c r="C785" s="185">
        <v>298.5</v>
      </c>
      <c r="D785" s="115">
        <v>5.0</v>
      </c>
      <c r="E785" s="115">
        <v>193.0</v>
      </c>
      <c r="F785" s="115">
        <v>65.0</v>
      </c>
      <c r="G785" s="115"/>
      <c r="H785" s="115"/>
      <c r="I785" s="115"/>
      <c r="J785" s="115"/>
      <c r="K785" s="115"/>
      <c r="L785" s="115"/>
      <c r="M785" s="115"/>
      <c r="N785" s="115"/>
      <c r="O785" s="115"/>
      <c r="P785" s="58">
        <v>1.0</v>
      </c>
      <c r="Q785" s="60" t="s">
        <v>507</v>
      </c>
      <c r="R785" s="58"/>
      <c r="S785" s="58"/>
      <c r="T785" s="58"/>
    </row>
    <row r="786" ht="15.75" customHeight="1">
      <c r="A786" s="76" t="s">
        <v>508</v>
      </c>
      <c r="B786" s="91" t="s">
        <v>1</v>
      </c>
      <c r="C786" s="185">
        <v>155.0</v>
      </c>
      <c r="D786" s="115"/>
      <c r="E786" s="115"/>
      <c r="F786" s="115"/>
      <c r="G786" s="58"/>
      <c r="H786" s="58"/>
      <c r="I786" s="58"/>
      <c r="J786" s="58"/>
      <c r="K786" s="58"/>
      <c r="L786" s="58"/>
      <c r="M786" s="58"/>
      <c r="N786" s="58">
        <f>C787*C788/ABS(C786-$Y$3)</f>
        <v>4.784965035</v>
      </c>
      <c r="O786" s="115"/>
      <c r="P786" s="58">
        <v>1.0</v>
      </c>
      <c r="Q786" s="60" t="s">
        <v>507</v>
      </c>
      <c r="R786" s="58"/>
      <c r="S786" s="58"/>
      <c r="T786" s="58"/>
    </row>
    <row r="787" ht="15.75" customHeight="1">
      <c r="A787" s="76" t="s">
        <v>508</v>
      </c>
      <c r="B787" s="91" t="s">
        <v>207</v>
      </c>
      <c r="C787" s="62">
        <v>2.38</v>
      </c>
      <c r="D787" s="115">
        <v>5.0</v>
      </c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>
        <v>1.0</v>
      </c>
      <c r="Q787" s="60" t="s">
        <v>507</v>
      </c>
      <c r="R787" s="58"/>
      <c r="S787" s="58"/>
      <c r="T787" s="58"/>
    </row>
    <row r="788" ht="15.75" customHeight="1">
      <c r="A788" s="76" t="s">
        <v>508</v>
      </c>
      <c r="B788" s="93" t="s">
        <v>204</v>
      </c>
      <c r="C788" s="62">
        <v>287.5</v>
      </c>
      <c r="D788" s="115">
        <v>5.0</v>
      </c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>
        <v>1.0</v>
      </c>
      <c r="Q788" s="60" t="s">
        <v>507</v>
      </c>
      <c r="R788" s="58"/>
      <c r="S788" s="58"/>
      <c r="T788" s="58"/>
    </row>
    <row r="789" ht="15.75" customHeight="1">
      <c r="A789" s="76" t="s">
        <v>509</v>
      </c>
      <c r="B789" s="91" t="s">
        <v>1</v>
      </c>
      <c r="C789" s="62">
        <v>125.0</v>
      </c>
      <c r="D789" s="58"/>
      <c r="E789" s="58">
        <v>230.0</v>
      </c>
      <c r="F789" s="58">
        <v>77.0</v>
      </c>
      <c r="G789" s="58"/>
      <c r="H789" s="58"/>
      <c r="I789" s="58"/>
      <c r="J789" s="58"/>
      <c r="K789" s="58"/>
      <c r="L789" s="58"/>
      <c r="M789" s="58"/>
      <c r="N789" s="58">
        <f>C790*C791/ABS(C789-$Y$3)</f>
        <v>3.205757225</v>
      </c>
      <c r="O789" s="58"/>
      <c r="P789" s="58">
        <v>1.0</v>
      </c>
      <c r="Q789" s="60" t="s">
        <v>507</v>
      </c>
      <c r="R789" s="58"/>
      <c r="S789" s="58"/>
      <c r="T789" s="58"/>
    </row>
    <row r="790" ht="15.75" customHeight="1">
      <c r="A790" s="76" t="s">
        <v>509</v>
      </c>
      <c r="B790" s="91" t="s">
        <v>207</v>
      </c>
      <c r="C790" s="62">
        <v>2.03</v>
      </c>
      <c r="D790" s="115">
        <v>5.0</v>
      </c>
      <c r="E790" s="58">
        <v>230.0</v>
      </c>
      <c r="F790" s="58">
        <v>77.0</v>
      </c>
      <c r="G790" s="58"/>
      <c r="H790" s="58"/>
      <c r="I790" s="58"/>
      <c r="J790" s="58"/>
      <c r="K790" s="58"/>
      <c r="L790" s="58"/>
      <c r="M790" s="58"/>
      <c r="N790" s="58"/>
      <c r="O790" s="58"/>
      <c r="P790" s="58">
        <v>1.0</v>
      </c>
      <c r="Q790" s="60" t="s">
        <v>507</v>
      </c>
      <c r="R790" s="58"/>
      <c r="S790" s="58"/>
      <c r="T790" s="58"/>
    </row>
    <row r="791" ht="15.75" customHeight="1">
      <c r="A791" s="76" t="s">
        <v>509</v>
      </c>
      <c r="B791" s="93" t="s">
        <v>204</v>
      </c>
      <c r="C791" s="62">
        <v>273.2</v>
      </c>
      <c r="D791" s="115">
        <v>5.0</v>
      </c>
      <c r="E791" s="58">
        <v>230.0</v>
      </c>
      <c r="F791" s="58">
        <v>77.0</v>
      </c>
      <c r="G791" s="58"/>
      <c r="H791" s="58"/>
      <c r="I791" s="58"/>
      <c r="J791" s="58"/>
      <c r="K791" s="58"/>
      <c r="L791" s="58"/>
      <c r="M791" s="58"/>
      <c r="N791" s="58"/>
      <c r="O791" s="58"/>
      <c r="P791" s="58">
        <v>1.0</v>
      </c>
      <c r="Q791" s="60" t="s">
        <v>507</v>
      </c>
      <c r="R791" s="58"/>
      <c r="S791" s="58"/>
      <c r="T791" s="58"/>
    </row>
    <row r="792" ht="15.75" customHeight="1">
      <c r="A792" s="146" t="s">
        <v>510</v>
      </c>
      <c r="B792" s="91" t="s">
        <v>1</v>
      </c>
      <c r="C792" s="62">
        <v>350.0</v>
      </c>
      <c r="D792" s="58"/>
      <c r="E792" s="58"/>
      <c r="F792" s="58">
        <v>60.0</v>
      </c>
      <c r="G792" s="58"/>
      <c r="H792" s="58"/>
      <c r="I792" s="58"/>
      <c r="J792" s="58"/>
      <c r="K792" s="58"/>
      <c r="L792" s="58"/>
      <c r="M792" s="58"/>
      <c r="N792" s="58">
        <f>C793*C794/ABS(C792-$Y$3)</f>
        <v>18.79230769</v>
      </c>
      <c r="O792" s="58"/>
      <c r="P792" s="58">
        <v>1.0</v>
      </c>
      <c r="Q792" s="60" t="s">
        <v>511</v>
      </c>
      <c r="R792" s="58"/>
      <c r="S792" s="58"/>
      <c r="T792" s="58"/>
    </row>
    <row r="793" ht="15.75" customHeight="1">
      <c r="A793" s="146" t="s">
        <v>510</v>
      </c>
      <c r="B793" s="91" t="s">
        <v>207</v>
      </c>
      <c r="C793" s="62">
        <v>4.0</v>
      </c>
      <c r="D793" s="115">
        <v>5.0</v>
      </c>
      <c r="E793" s="58"/>
      <c r="F793" s="58">
        <v>60.0</v>
      </c>
      <c r="G793" s="58"/>
      <c r="H793" s="58"/>
      <c r="I793" s="58"/>
      <c r="J793" s="58"/>
      <c r="K793" s="58"/>
      <c r="L793" s="58"/>
      <c r="M793" s="58"/>
      <c r="N793" s="58"/>
      <c r="O793" s="58"/>
      <c r="P793" s="58">
        <v>1.0</v>
      </c>
      <c r="Q793" s="60" t="s">
        <v>511</v>
      </c>
      <c r="R793" s="58"/>
      <c r="S793" s="58"/>
      <c r="T793" s="58"/>
    </row>
    <row r="794" ht="15.75" customHeight="1">
      <c r="A794" s="146" t="s">
        <v>510</v>
      </c>
      <c r="B794" s="93" t="s">
        <v>204</v>
      </c>
      <c r="C794" s="62">
        <v>244.3</v>
      </c>
      <c r="D794" s="115">
        <v>5.0</v>
      </c>
      <c r="E794" s="58"/>
      <c r="F794" s="58">
        <v>60.0</v>
      </c>
      <c r="G794" s="58"/>
      <c r="H794" s="58"/>
      <c r="I794" s="58"/>
      <c r="J794" s="58"/>
      <c r="K794" s="58"/>
      <c r="L794" s="58"/>
      <c r="M794" s="58"/>
      <c r="N794" s="58"/>
      <c r="O794" s="58"/>
      <c r="P794" s="58">
        <v>1.0</v>
      </c>
      <c r="Q794" s="60" t="s">
        <v>511</v>
      </c>
      <c r="R794" s="58"/>
      <c r="S794" s="58"/>
      <c r="T794" s="58"/>
    </row>
    <row r="795" ht="15.75" customHeight="1">
      <c r="A795" s="76" t="s">
        <v>512</v>
      </c>
      <c r="B795" s="91" t="s">
        <v>1</v>
      </c>
      <c r="C795" s="62">
        <v>339.0</v>
      </c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>
        <f>C798*C799/ABS(C795-$Y$3)</f>
        <v>20.05170732</v>
      </c>
      <c r="O795" s="58"/>
      <c r="P795" s="58">
        <v>0.0</v>
      </c>
      <c r="Q795" s="60" t="s">
        <v>513</v>
      </c>
      <c r="R795" s="58"/>
      <c r="S795" s="58"/>
      <c r="T795" s="58"/>
    </row>
    <row r="796" ht="15.75" customHeight="1">
      <c r="A796" s="76" t="s">
        <v>512</v>
      </c>
      <c r="B796" s="91" t="s">
        <v>207</v>
      </c>
      <c r="C796" s="62">
        <v>1.45</v>
      </c>
      <c r="D796" s="58">
        <v>1.0</v>
      </c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>
        <v>0.0</v>
      </c>
      <c r="Q796" s="60" t="s">
        <v>513</v>
      </c>
      <c r="R796" s="58"/>
      <c r="S796" s="58"/>
      <c r="T796" s="58"/>
    </row>
    <row r="797" ht="15.75" customHeight="1">
      <c r="A797" s="76" t="s">
        <v>512</v>
      </c>
      <c r="B797" s="93" t="s">
        <v>204</v>
      </c>
      <c r="C797" s="62">
        <v>32.24</v>
      </c>
      <c r="D797" s="58">
        <v>1.0</v>
      </c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>
        <v>0.0</v>
      </c>
      <c r="Q797" s="60" t="s">
        <v>513</v>
      </c>
      <c r="R797" s="58"/>
      <c r="S797" s="58"/>
      <c r="T797" s="58"/>
    </row>
    <row r="798" ht="15.75" customHeight="1">
      <c r="A798" s="76" t="s">
        <v>512</v>
      </c>
      <c r="B798" s="91" t="s">
        <v>207</v>
      </c>
      <c r="C798" s="62">
        <v>4.42</v>
      </c>
      <c r="D798" s="58">
        <v>5.0</v>
      </c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>
        <v>0.0</v>
      </c>
      <c r="Q798" s="60" t="s">
        <v>513</v>
      </c>
      <c r="R798" s="58"/>
      <c r="S798" s="58"/>
      <c r="T798" s="58"/>
    </row>
    <row r="799" ht="15.75" customHeight="1">
      <c r="A799" s="76" t="s">
        <v>512</v>
      </c>
      <c r="B799" s="93" t="s">
        <v>204</v>
      </c>
      <c r="C799" s="62">
        <v>186.0</v>
      </c>
      <c r="D799" s="58">
        <v>5.0</v>
      </c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>
        <v>0.0</v>
      </c>
      <c r="Q799" s="60" t="s">
        <v>513</v>
      </c>
      <c r="R799" s="58"/>
      <c r="S799" s="58"/>
      <c r="T799" s="58"/>
    </row>
    <row r="800" ht="15.75" customHeight="1">
      <c r="A800" s="76" t="s">
        <v>514</v>
      </c>
      <c r="B800" s="91" t="s">
        <v>1</v>
      </c>
      <c r="C800" s="62">
        <v>315.0</v>
      </c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>
        <f>C803*C804/ABS(C800-$Y$3)</f>
        <v>54.88470588</v>
      </c>
      <c r="O800" s="58"/>
      <c r="P800" s="58">
        <v>0.0</v>
      </c>
      <c r="Q800" s="60" t="s">
        <v>513</v>
      </c>
      <c r="R800" s="58"/>
      <c r="S800" s="58"/>
      <c r="T800" s="58"/>
    </row>
    <row r="801" ht="15.75" customHeight="1">
      <c r="A801" s="76" t="s">
        <v>514</v>
      </c>
      <c r="B801" s="91" t="s">
        <v>207</v>
      </c>
      <c r="C801" s="62">
        <v>1.34</v>
      </c>
      <c r="D801" s="58">
        <v>1.0</v>
      </c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>
        <v>0.0</v>
      </c>
      <c r="Q801" s="60" t="s">
        <v>513</v>
      </c>
      <c r="R801" s="58"/>
      <c r="S801" s="58"/>
      <c r="T801" s="58"/>
    </row>
    <row r="802" ht="15.75" customHeight="1">
      <c r="A802" s="76" t="s">
        <v>514</v>
      </c>
      <c r="B802" s="93" t="s">
        <v>204</v>
      </c>
      <c r="C802" s="62">
        <v>36.61</v>
      </c>
      <c r="D802" s="58">
        <v>1.0</v>
      </c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>
        <v>0.0</v>
      </c>
      <c r="Q802" s="60" t="s">
        <v>513</v>
      </c>
      <c r="R802" s="58"/>
      <c r="S802" s="58"/>
      <c r="T802" s="58"/>
    </row>
    <row r="803" ht="15.75" customHeight="1">
      <c r="A803" s="76" t="s">
        <v>514</v>
      </c>
      <c r="B803" s="91" t="s">
        <v>207</v>
      </c>
      <c r="C803" s="62">
        <v>4.36</v>
      </c>
      <c r="D803" s="58">
        <v>5.0</v>
      </c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>
        <v>0.0</v>
      </c>
      <c r="Q803" s="60" t="s">
        <v>513</v>
      </c>
      <c r="R803" s="58"/>
      <c r="S803" s="58"/>
      <c r="T803" s="58"/>
    </row>
    <row r="804" ht="15.75" customHeight="1">
      <c r="A804" s="76" t="s">
        <v>514</v>
      </c>
      <c r="B804" s="67" t="s">
        <v>204</v>
      </c>
      <c r="C804" s="62">
        <v>214.0</v>
      </c>
      <c r="D804" s="58">
        <v>5.0</v>
      </c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>
        <v>0.0</v>
      </c>
      <c r="Q804" s="186" t="s">
        <v>513</v>
      </c>
      <c r="R804" s="58"/>
      <c r="S804" s="58"/>
      <c r="T804" s="58"/>
    </row>
    <row r="805" ht="15.75" customHeight="1">
      <c r="A805" s="76" t="s">
        <v>515</v>
      </c>
      <c r="B805" s="67" t="s">
        <v>1</v>
      </c>
      <c r="C805" s="62">
        <v>262.0</v>
      </c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>
        <v>0.0</v>
      </c>
      <c r="Q805" s="186" t="s">
        <v>516</v>
      </c>
      <c r="R805" s="58" t="s">
        <v>230</v>
      </c>
      <c r="S805" s="58"/>
      <c r="T805" s="58"/>
    </row>
    <row r="806" ht="15.75" customHeight="1">
      <c r="A806" s="76" t="s">
        <v>515</v>
      </c>
      <c r="B806" s="67" t="s">
        <v>207</v>
      </c>
      <c r="C806" s="62">
        <v>0.64</v>
      </c>
      <c r="D806" s="58">
        <v>1.0</v>
      </c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>
        <v>0.0</v>
      </c>
      <c r="Q806" s="186" t="s">
        <v>516</v>
      </c>
      <c r="R806" s="58" t="s">
        <v>230</v>
      </c>
      <c r="S806" s="58"/>
      <c r="T806" s="58"/>
    </row>
    <row r="807" ht="15.75" customHeight="1">
      <c r="A807" s="76" t="s">
        <v>515</v>
      </c>
      <c r="B807" s="67" t="s">
        <v>204</v>
      </c>
      <c r="C807" s="62">
        <v>77.99</v>
      </c>
      <c r="D807" s="58">
        <v>1.0</v>
      </c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>
        <v>0.0</v>
      </c>
      <c r="Q807" s="186" t="s">
        <v>516</v>
      </c>
      <c r="R807" s="58" t="s">
        <v>230</v>
      </c>
      <c r="S807" s="58"/>
      <c r="T807" s="58"/>
    </row>
    <row r="808" ht="15.75" customHeight="1">
      <c r="A808" s="76" t="s">
        <v>515</v>
      </c>
      <c r="B808" s="67" t="s">
        <v>207</v>
      </c>
      <c r="C808" s="62">
        <v>1.03</v>
      </c>
      <c r="D808" s="58">
        <v>2.0</v>
      </c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>
        <v>0.0</v>
      </c>
      <c r="Q808" s="186" t="s">
        <v>516</v>
      </c>
      <c r="R808" s="58" t="s">
        <v>230</v>
      </c>
      <c r="S808" s="58"/>
      <c r="T808" s="58"/>
    </row>
    <row r="809" ht="15.75" customHeight="1">
      <c r="A809" s="76" t="s">
        <v>515</v>
      </c>
      <c r="B809" s="67" t="s">
        <v>204</v>
      </c>
      <c r="C809" s="62">
        <v>138.5</v>
      </c>
      <c r="D809" s="58">
        <v>2.0</v>
      </c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>
        <v>0.0</v>
      </c>
      <c r="Q809" s="186" t="s">
        <v>516</v>
      </c>
      <c r="R809" s="58" t="s">
        <v>230</v>
      </c>
      <c r="S809" s="58"/>
      <c r="T809" s="58"/>
    </row>
    <row r="810" ht="15.75" customHeight="1">
      <c r="A810" s="76" t="s">
        <v>515</v>
      </c>
      <c r="B810" s="67" t="s">
        <v>207</v>
      </c>
      <c r="C810" s="62">
        <v>1.41</v>
      </c>
      <c r="D810" s="58">
        <v>3.0</v>
      </c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>
        <v>0.0</v>
      </c>
      <c r="Q810" s="186" t="s">
        <v>516</v>
      </c>
      <c r="R810" s="58" t="s">
        <v>230</v>
      </c>
      <c r="S810" s="58"/>
      <c r="T810" s="58"/>
    </row>
    <row r="811" ht="15.75" customHeight="1">
      <c r="A811" s="76" t="s">
        <v>515</v>
      </c>
      <c r="B811" s="67" t="s">
        <v>204</v>
      </c>
      <c r="C811" s="62">
        <v>198.6</v>
      </c>
      <c r="D811" s="58">
        <v>3.0</v>
      </c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>
        <v>0.0</v>
      </c>
      <c r="Q811" s="186" t="s">
        <v>516</v>
      </c>
      <c r="R811" s="58" t="s">
        <v>230</v>
      </c>
      <c r="S811" s="58"/>
      <c r="T811" s="58"/>
    </row>
    <row r="812" ht="15.75" customHeight="1">
      <c r="A812" s="76" t="s">
        <v>515</v>
      </c>
      <c r="B812" s="67" t="s">
        <v>207</v>
      </c>
      <c r="C812" s="62">
        <v>1.78</v>
      </c>
      <c r="D812" s="58">
        <v>4.0</v>
      </c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>
        <v>0.0</v>
      </c>
      <c r="Q812" s="186" t="s">
        <v>516</v>
      </c>
      <c r="R812" s="58" t="s">
        <v>230</v>
      </c>
      <c r="S812" s="58"/>
      <c r="T812" s="58"/>
    </row>
    <row r="813" ht="15.75" customHeight="1">
      <c r="A813" s="76" t="s">
        <v>515</v>
      </c>
      <c r="B813" s="67" t="s">
        <v>204</v>
      </c>
      <c r="C813" s="62">
        <v>252.5</v>
      </c>
      <c r="D813" s="58">
        <v>4.0</v>
      </c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>
        <v>0.0</v>
      </c>
      <c r="Q813" s="186" t="s">
        <v>516</v>
      </c>
      <c r="R813" s="58" t="s">
        <v>230</v>
      </c>
      <c r="S813" s="58"/>
      <c r="T813" s="58"/>
    </row>
    <row r="814" ht="15.75" customHeight="1">
      <c r="A814" s="76" t="s">
        <v>515</v>
      </c>
      <c r="B814" s="67" t="s">
        <v>207</v>
      </c>
      <c r="C814" s="62">
        <v>1.96</v>
      </c>
      <c r="D814" s="58">
        <v>5.0</v>
      </c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>
        <v>0.0</v>
      </c>
      <c r="Q814" s="186" t="s">
        <v>516</v>
      </c>
      <c r="R814" s="58" t="s">
        <v>230</v>
      </c>
      <c r="S814" s="58"/>
      <c r="T814" s="58"/>
    </row>
    <row r="815" ht="15.75" customHeight="1">
      <c r="A815" s="76" t="s">
        <v>515</v>
      </c>
      <c r="B815" s="67" t="s">
        <v>204</v>
      </c>
      <c r="C815" s="62">
        <v>284.8</v>
      </c>
      <c r="D815" s="58">
        <v>5.0</v>
      </c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>
        <v>0.0</v>
      </c>
      <c r="Q815" s="186" t="s">
        <v>516</v>
      </c>
      <c r="R815" s="58" t="s">
        <v>230</v>
      </c>
      <c r="S815" s="58"/>
      <c r="T815" s="58"/>
    </row>
    <row r="816" ht="15.75" customHeight="1">
      <c r="A816" s="76" t="s">
        <v>517</v>
      </c>
      <c r="B816" s="67" t="s">
        <v>1</v>
      </c>
      <c r="C816" s="62">
        <v>131.0</v>
      </c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>
        <v>0.0</v>
      </c>
      <c r="Q816" s="186" t="s">
        <v>516</v>
      </c>
      <c r="R816" s="58" t="s">
        <v>230</v>
      </c>
      <c r="S816" s="58"/>
      <c r="T816" s="58"/>
    </row>
    <row r="817" ht="15.75" customHeight="1">
      <c r="A817" s="76" t="s">
        <v>517</v>
      </c>
      <c r="B817" s="67" t="s">
        <v>207</v>
      </c>
      <c r="C817" s="62">
        <v>0.31</v>
      </c>
      <c r="D817" s="58">
        <v>1.0</v>
      </c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>
        <v>0.0</v>
      </c>
      <c r="Q817" s="186" t="s">
        <v>516</v>
      </c>
      <c r="R817" s="58" t="s">
        <v>230</v>
      </c>
      <c r="S817" s="58"/>
      <c r="T817" s="58"/>
    </row>
    <row r="818" ht="15.75" customHeight="1">
      <c r="A818" s="76" t="s">
        <v>517</v>
      </c>
      <c r="B818" s="67" t="s">
        <v>204</v>
      </c>
      <c r="C818" s="62">
        <v>35.27</v>
      </c>
      <c r="D818" s="58">
        <v>1.0</v>
      </c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>
        <v>0.0</v>
      </c>
      <c r="Q818" s="186" t="s">
        <v>516</v>
      </c>
      <c r="R818" s="58" t="s">
        <v>230</v>
      </c>
      <c r="S818" s="58"/>
      <c r="T818" s="58"/>
    </row>
    <row r="819" ht="15.75" customHeight="1">
      <c r="A819" s="76" t="s">
        <v>517</v>
      </c>
      <c r="B819" s="67" t="s">
        <v>207</v>
      </c>
      <c r="C819" s="62">
        <v>0.64</v>
      </c>
      <c r="D819" s="58">
        <v>2.0</v>
      </c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>
        <v>0.0</v>
      </c>
      <c r="Q819" s="186" t="s">
        <v>516</v>
      </c>
      <c r="R819" s="58" t="s">
        <v>230</v>
      </c>
      <c r="S819" s="58"/>
      <c r="T819" s="58"/>
    </row>
    <row r="820" ht="15.75" customHeight="1">
      <c r="A820" s="76" t="s">
        <v>517</v>
      </c>
      <c r="B820" s="67" t="s">
        <v>204</v>
      </c>
      <c r="C820" s="62">
        <v>82.45</v>
      </c>
      <c r="D820" s="58">
        <v>2.0</v>
      </c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>
        <v>0.0</v>
      </c>
      <c r="Q820" s="186" t="s">
        <v>516</v>
      </c>
      <c r="R820" s="58" t="s">
        <v>230</v>
      </c>
      <c r="S820" s="58"/>
      <c r="T820" s="58"/>
    </row>
    <row r="821" ht="15.75" customHeight="1">
      <c r="A821" s="76" t="s">
        <v>517</v>
      </c>
      <c r="B821" s="67" t="s">
        <v>207</v>
      </c>
      <c r="C821" s="62">
        <v>0.91</v>
      </c>
      <c r="D821" s="58">
        <v>3.0</v>
      </c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>
        <v>0.0</v>
      </c>
      <c r="Q821" s="186" t="s">
        <v>516</v>
      </c>
      <c r="R821" s="58" t="s">
        <v>230</v>
      </c>
      <c r="S821" s="58"/>
      <c r="T821" s="58"/>
    </row>
    <row r="822" ht="15.75" customHeight="1">
      <c r="A822" s="76" t="s">
        <v>517</v>
      </c>
      <c r="B822" s="67" t="s">
        <v>204</v>
      </c>
      <c r="C822" s="62">
        <v>128.7</v>
      </c>
      <c r="D822" s="58">
        <v>3.0</v>
      </c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>
        <v>0.0</v>
      </c>
      <c r="Q822" s="186" t="s">
        <v>516</v>
      </c>
      <c r="R822" s="58" t="s">
        <v>230</v>
      </c>
      <c r="S822" s="58"/>
      <c r="T822" s="58"/>
    </row>
    <row r="823" ht="15.75" customHeight="1">
      <c r="A823" s="76" t="s">
        <v>517</v>
      </c>
      <c r="B823" s="67" t="s">
        <v>207</v>
      </c>
      <c r="C823" s="62">
        <v>1.17</v>
      </c>
      <c r="D823" s="58">
        <v>4.0</v>
      </c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>
        <v>0.0</v>
      </c>
      <c r="Q823" s="186" t="s">
        <v>516</v>
      </c>
      <c r="R823" s="58" t="s">
        <v>230</v>
      </c>
      <c r="S823" s="58"/>
      <c r="T823" s="58"/>
    </row>
    <row r="824" ht="15.75" customHeight="1">
      <c r="A824" s="76" t="s">
        <v>517</v>
      </c>
      <c r="B824" s="67" t="s">
        <v>204</v>
      </c>
      <c r="C824" s="62">
        <v>177.9</v>
      </c>
      <c r="D824" s="58">
        <v>4.0</v>
      </c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>
        <v>0.0</v>
      </c>
      <c r="Q824" s="186" t="s">
        <v>516</v>
      </c>
      <c r="R824" s="58" t="s">
        <v>230</v>
      </c>
      <c r="S824" s="58"/>
      <c r="T824" s="58"/>
    </row>
    <row r="825" ht="15.75" customHeight="1">
      <c r="A825" s="76" t="s">
        <v>517</v>
      </c>
      <c r="B825" s="67" t="s">
        <v>207</v>
      </c>
      <c r="C825" s="62">
        <v>1.3</v>
      </c>
      <c r="D825" s="58">
        <v>5.0</v>
      </c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>
        <v>0.0</v>
      </c>
      <c r="Q825" s="186" t="s">
        <v>516</v>
      </c>
      <c r="R825" s="58" t="s">
        <v>230</v>
      </c>
      <c r="S825" s="58"/>
      <c r="T825" s="58"/>
    </row>
    <row r="826" ht="15.75" customHeight="1">
      <c r="A826" s="76" t="s">
        <v>517</v>
      </c>
      <c r="B826" s="67" t="s">
        <v>204</v>
      </c>
      <c r="C826" s="62">
        <v>211.6</v>
      </c>
      <c r="D826" s="58">
        <v>5.0</v>
      </c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>
        <v>0.0</v>
      </c>
      <c r="Q826" s="186" t="s">
        <v>516</v>
      </c>
      <c r="R826" s="58" t="s">
        <v>230</v>
      </c>
      <c r="S826" s="58"/>
      <c r="T826" s="58"/>
    </row>
    <row r="827" ht="15.75" customHeight="1">
      <c r="A827" s="76" t="s">
        <v>518</v>
      </c>
      <c r="B827" s="67" t="s">
        <v>1</v>
      </c>
      <c r="C827" s="62">
        <v>215.0</v>
      </c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>
        <v>0.0</v>
      </c>
      <c r="Q827" s="186" t="s">
        <v>516</v>
      </c>
      <c r="R827" s="58" t="s">
        <v>230</v>
      </c>
      <c r="S827" s="58"/>
      <c r="T827" s="58"/>
    </row>
    <row r="828" ht="15.75" customHeight="1">
      <c r="A828" s="76" t="s">
        <v>518</v>
      </c>
      <c r="B828" s="67" t="s">
        <v>207</v>
      </c>
      <c r="C828" s="62">
        <v>2.94</v>
      </c>
      <c r="D828" s="58">
        <v>1.0</v>
      </c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>
        <v>0.0</v>
      </c>
      <c r="Q828" s="186" t="s">
        <v>516</v>
      </c>
      <c r="R828" s="58" t="s">
        <v>230</v>
      </c>
      <c r="S828" s="58"/>
      <c r="T828" s="58"/>
    </row>
    <row r="829" ht="15.75" customHeight="1">
      <c r="A829" s="76" t="s">
        <v>518</v>
      </c>
      <c r="B829" s="67" t="s">
        <v>204</v>
      </c>
      <c r="C829" s="62">
        <v>37.2</v>
      </c>
      <c r="D829" s="58">
        <v>1.0</v>
      </c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>
        <v>0.0</v>
      </c>
      <c r="Q829" s="186" t="s">
        <v>516</v>
      </c>
      <c r="R829" s="58" t="s">
        <v>230</v>
      </c>
      <c r="S829" s="58"/>
      <c r="T829" s="58"/>
    </row>
    <row r="830" ht="15.75" customHeight="1">
      <c r="A830" s="76" t="s">
        <v>519</v>
      </c>
      <c r="B830" s="67" t="s">
        <v>1</v>
      </c>
      <c r="C830" s="62">
        <v>295.0</v>
      </c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>
        <f>C831*C832/ABS(C830-$Y$3)</f>
        <v>482.885</v>
      </c>
      <c r="O830" s="58"/>
      <c r="P830" s="58">
        <v>0.0</v>
      </c>
      <c r="Q830" s="186" t="s">
        <v>516</v>
      </c>
      <c r="R830" s="58" t="s">
        <v>230</v>
      </c>
      <c r="S830" s="58"/>
      <c r="T830" s="58"/>
    </row>
    <row r="831" ht="15.75" customHeight="1">
      <c r="A831" s="76" t="s">
        <v>519</v>
      </c>
      <c r="B831" s="67" t="s">
        <v>207</v>
      </c>
      <c r="C831" s="62">
        <v>3.9</v>
      </c>
      <c r="D831" s="58">
        <v>5.0</v>
      </c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>
        <v>0.0</v>
      </c>
      <c r="Q831" s="186" t="s">
        <v>516</v>
      </c>
      <c r="R831" s="58" t="s">
        <v>230</v>
      </c>
      <c r="S831" s="58"/>
      <c r="T831" s="58"/>
    </row>
    <row r="832" ht="15.75" customHeight="1">
      <c r="A832" s="76" t="s">
        <v>519</v>
      </c>
      <c r="B832" s="67" t="s">
        <v>204</v>
      </c>
      <c r="C832" s="62">
        <v>371.45</v>
      </c>
      <c r="D832" s="58">
        <v>5.0</v>
      </c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>
        <v>0.0</v>
      </c>
      <c r="Q832" s="186" t="s">
        <v>516</v>
      </c>
      <c r="R832" s="58" t="s">
        <v>230</v>
      </c>
      <c r="S832" s="58"/>
      <c r="T832" s="58"/>
    </row>
    <row r="833" ht="15.75" customHeight="1">
      <c r="A833" s="76" t="s">
        <v>520</v>
      </c>
      <c r="B833" s="57" t="s">
        <v>1</v>
      </c>
      <c r="C833" s="62">
        <v>312.0</v>
      </c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>
        <v>1.0</v>
      </c>
      <c r="Q833" s="186" t="s">
        <v>521</v>
      </c>
      <c r="R833" s="58" t="s">
        <v>230</v>
      </c>
      <c r="S833" s="58"/>
      <c r="T833" s="58"/>
    </row>
    <row r="834" ht="15.75" customHeight="1">
      <c r="A834" s="76" t="s">
        <v>520</v>
      </c>
      <c r="B834" s="67" t="s">
        <v>207</v>
      </c>
      <c r="C834" s="62">
        <v>3.18</v>
      </c>
      <c r="D834" s="58">
        <v>1.6</v>
      </c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>
        <v>1.0</v>
      </c>
      <c r="Q834" s="186" t="s">
        <v>521</v>
      </c>
      <c r="R834" s="58" t="s">
        <v>230</v>
      </c>
      <c r="S834" s="58"/>
      <c r="T834" s="58"/>
    </row>
    <row r="835" ht="15.75" customHeight="1">
      <c r="A835" s="175" t="s">
        <v>522</v>
      </c>
      <c r="B835" s="57" t="s">
        <v>1</v>
      </c>
      <c r="C835" s="62">
        <v>288.0</v>
      </c>
      <c r="D835" s="58"/>
      <c r="P835" s="58">
        <v>1.0</v>
      </c>
      <c r="Q835" s="186" t="s">
        <v>521</v>
      </c>
      <c r="R835" s="58" t="s">
        <v>230</v>
      </c>
      <c r="S835" s="58"/>
      <c r="T835" s="58"/>
    </row>
    <row r="836" ht="15.75" customHeight="1">
      <c r="A836" s="60" t="s">
        <v>522</v>
      </c>
      <c r="B836" s="67" t="s">
        <v>207</v>
      </c>
      <c r="C836" s="62">
        <v>2.47</v>
      </c>
      <c r="D836" s="58">
        <v>1.6</v>
      </c>
      <c r="P836" s="58">
        <v>1.0</v>
      </c>
      <c r="Q836" s="186" t="s">
        <v>521</v>
      </c>
      <c r="R836" s="58" t="s">
        <v>230</v>
      </c>
      <c r="S836" s="58"/>
      <c r="T836" s="58"/>
    </row>
    <row r="837" ht="15.75" customHeight="1">
      <c r="A837" s="175" t="s">
        <v>523</v>
      </c>
      <c r="B837" s="57" t="s">
        <v>1</v>
      </c>
      <c r="C837" s="62">
        <v>272.0</v>
      </c>
      <c r="D837" s="58"/>
      <c r="P837" s="58">
        <v>1.0</v>
      </c>
      <c r="Q837" s="186" t="s">
        <v>521</v>
      </c>
      <c r="R837" s="58" t="s">
        <v>230</v>
      </c>
      <c r="S837" s="58"/>
      <c r="T837" s="58"/>
    </row>
    <row r="838" ht="15.75" customHeight="1">
      <c r="A838" s="175" t="s">
        <v>523</v>
      </c>
      <c r="B838" s="67" t="s">
        <v>207</v>
      </c>
      <c r="C838" s="62">
        <v>2.68</v>
      </c>
      <c r="D838" s="58">
        <v>1.6</v>
      </c>
      <c r="P838" s="58">
        <v>1.0</v>
      </c>
      <c r="Q838" s="186" t="s">
        <v>521</v>
      </c>
      <c r="R838" s="58" t="s">
        <v>230</v>
      </c>
      <c r="S838" s="58"/>
      <c r="T838" s="58"/>
    </row>
    <row r="839" ht="15.75" customHeight="1">
      <c r="A839" s="76" t="s">
        <v>524</v>
      </c>
      <c r="B839" s="57" t="s">
        <v>1</v>
      </c>
      <c r="C839" s="62">
        <v>329.0</v>
      </c>
      <c r="D839" s="58"/>
      <c r="P839" s="58">
        <v>0.0</v>
      </c>
      <c r="Q839" s="60" t="s">
        <v>525</v>
      </c>
      <c r="R839" s="58" t="s">
        <v>230</v>
      </c>
      <c r="S839" s="58"/>
      <c r="T839" s="58"/>
    </row>
    <row r="840" ht="15.75" customHeight="1">
      <c r="A840" s="76" t="s">
        <v>524</v>
      </c>
      <c r="B840" s="67" t="s">
        <v>207</v>
      </c>
      <c r="C840" s="62">
        <v>1.83</v>
      </c>
      <c r="D840" s="58">
        <v>2.0</v>
      </c>
      <c r="P840" s="58">
        <v>0.0</v>
      </c>
      <c r="Q840" s="60" t="s">
        <v>525</v>
      </c>
      <c r="R840" s="58" t="s">
        <v>230</v>
      </c>
      <c r="S840" s="58"/>
      <c r="T840" s="58"/>
    </row>
    <row r="841" ht="15.75" customHeight="1">
      <c r="A841" s="76" t="s">
        <v>524</v>
      </c>
      <c r="B841" s="58" t="s">
        <v>204</v>
      </c>
      <c r="C841" s="62">
        <v>95.17</v>
      </c>
      <c r="D841" s="58">
        <v>2.0</v>
      </c>
      <c r="P841" s="58">
        <v>0.0</v>
      </c>
      <c r="Q841" s="60" t="s">
        <v>525</v>
      </c>
      <c r="R841" s="58" t="s">
        <v>230</v>
      </c>
      <c r="S841" s="58"/>
      <c r="T841" s="58"/>
    </row>
    <row r="842" ht="15.75" customHeight="1">
      <c r="A842" s="76" t="s">
        <v>526</v>
      </c>
      <c r="B842" s="57" t="s">
        <v>1</v>
      </c>
      <c r="C842" s="62">
        <v>205.0</v>
      </c>
      <c r="D842" s="58"/>
      <c r="P842" s="58">
        <v>0.0</v>
      </c>
      <c r="Q842" s="60" t="s">
        <v>525</v>
      </c>
      <c r="R842" s="58" t="s">
        <v>230</v>
      </c>
      <c r="S842" s="58"/>
      <c r="T842" s="58"/>
    </row>
    <row r="843" ht="15.75" customHeight="1">
      <c r="A843" s="76" t="s">
        <v>526</v>
      </c>
      <c r="B843" s="67" t="s">
        <v>207</v>
      </c>
      <c r="C843" s="62">
        <v>1.15</v>
      </c>
      <c r="D843" s="58">
        <v>2.0</v>
      </c>
      <c r="P843" s="58">
        <v>0.0</v>
      </c>
      <c r="Q843" s="60" t="s">
        <v>525</v>
      </c>
      <c r="R843" s="58" t="s">
        <v>230</v>
      </c>
      <c r="S843" s="58"/>
      <c r="T843" s="58"/>
    </row>
    <row r="844" ht="15.75" customHeight="1">
      <c r="A844" s="76" t="s">
        <v>526</v>
      </c>
      <c r="B844" s="58" t="s">
        <v>204</v>
      </c>
      <c r="C844" s="62">
        <v>43.12</v>
      </c>
      <c r="D844" s="58">
        <v>2.0</v>
      </c>
      <c r="P844" s="58">
        <v>0.0</v>
      </c>
      <c r="Q844" s="60" t="s">
        <v>525</v>
      </c>
      <c r="R844" s="58" t="s">
        <v>230</v>
      </c>
      <c r="S844" s="58"/>
      <c r="T844" s="58"/>
    </row>
    <row r="845" ht="15.75" customHeight="1">
      <c r="A845" s="101" t="s">
        <v>273</v>
      </c>
      <c r="B845" s="57" t="s">
        <v>1</v>
      </c>
      <c r="C845" s="96">
        <v>115.0</v>
      </c>
      <c r="D845" s="96"/>
      <c r="E845" s="115"/>
      <c r="F845" s="115">
        <v>72.9</v>
      </c>
      <c r="G845" s="58"/>
      <c r="H845" s="58"/>
      <c r="I845" s="58"/>
      <c r="J845" s="58"/>
      <c r="K845" s="58"/>
      <c r="L845" s="58"/>
      <c r="M845" s="58"/>
      <c r="N845" s="58">
        <f>C846*C847/ABS(C845-$Y$3)</f>
        <v>7.382622951</v>
      </c>
      <c r="O845" s="115"/>
      <c r="P845" s="115">
        <v>1.0</v>
      </c>
      <c r="Q845" s="60" t="s">
        <v>527</v>
      </c>
      <c r="R845" s="58" t="s">
        <v>199</v>
      </c>
      <c r="S845" s="58"/>
      <c r="T845" s="58"/>
    </row>
    <row r="846" ht="15.75" customHeight="1">
      <c r="A846" s="101" t="s">
        <v>273</v>
      </c>
      <c r="B846" s="91" t="s">
        <v>207</v>
      </c>
      <c r="C846" s="96">
        <v>5.34</v>
      </c>
      <c r="D846" s="96">
        <v>5.0</v>
      </c>
      <c r="E846" s="115"/>
      <c r="F846" s="115">
        <v>72.9</v>
      </c>
      <c r="G846" s="115"/>
      <c r="H846" s="115"/>
      <c r="I846" s="115"/>
      <c r="J846" s="115"/>
      <c r="K846" s="115"/>
      <c r="L846" s="115"/>
      <c r="M846" s="115"/>
      <c r="N846" s="115"/>
      <c r="O846" s="115"/>
      <c r="P846" s="115">
        <v>1.0</v>
      </c>
      <c r="Q846" s="60" t="s">
        <v>527</v>
      </c>
      <c r="R846" s="58" t="s">
        <v>199</v>
      </c>
      <c r="S846" s="58"/>
      <c r="T846" s="58"/>
    </row>
    <row r="847" ht="15.75" customHeight="1">
      <c r="A847" s="101" t="s">
        <v>273</v>
      </c>
      <c r="B847" s="93" t="s">
        <v>204</v>
      </c>
      <c r="C847" s="96">
        <v>253.0</v>
      </c>
      <c r="D847" s="96">
        <v>5.0</v>
      </c>
      <c r="E847" s="115"/>
      <c r="F847" s="115">
        <v>72.9</v>
      </c>
      <c r="G847" s="115"/>
      <c r="H847" s="115"/>
      <c r="I847" s="115"/>
      <c r="J847" s="115"/>
      <c r="K847" s="115"/>
      <c r="L847" s="115"/>
      <c r="M847" s="115"/>
      <c r="N847" s="115"/>
      <c r="O847" s="115"/>
      <c r="P847" s="115">
        <v>1.0</v>
      </c>
      <c r="Q847" s="60" t="s">
        <v>527</v>
      </c>
      <c r="R847" s="58" t="s">
        <v>199</v>
      </c>
      <c r="S847" s="58"/>
      <c r="T847" s="58"/>
    </row>
    <row r="848" ht="15.75" customHeight="1">
      <c r="A848" s="76" t="s">
        <v>84</v>
      </c>
      <c r="B848" s="57" t="s">
        <v>1</v>
      </c>
      <c r="C848" s="62">
        <v>180.0</v>
      </c>
      <c r="D848" s="58"/>
      <c r="E848" s="58"/>
      <c r="F848" s="58">
        <v>51.34</v>
      </c>
      <c r="G848" s="58"/>
      <c r="H848" s="58"/>
      <c r="I848" s="58"/>
      <c r="J848" s="58"/>
      <c r="K848" s="58"/>
      <c r="L848" s="58"/>
      <c r="M848" s="58"/>
      <c r="N848" s="58">
        <f>C849*C850/ABS(C848-$Y$3)</f>
        <v>9.441355932</v>
      </c>
      <c r="O848" s="58"/>
      <c r="P848" s="115">
        <v>1.0</v>
      </c>
      <c r="Q848" s="60" t="s">
        <v>527</v>
      </c>
      <c r="R848" s="58" t="s">
        <v>199</v>
      </c>
      <c r="S848" s="58"/>
      <c r="T848" s="58"/>
    </row>
    <row r="849" ht="15.75" customHeight="1">
      <c r="A849" s="76" t="s">
        <v>84</v>
      </c>
      <c r="B849" s="91" t="s">
        <v>207</v>
      </c>
      <c r="C849" s="62">
        <v>5.28</v>
      </c>
      <c r="D849" s="96">
        <v>5.0</v>
      </c>
      <c r="E849" s="58"/>
      <c r="F849" s="58">
        <v>51.34</v>
      </c>
      <c r="G849" s="58"/>
      <c r="H849" s="58"/>
      <c r="I849" s="58"/>
      <c r="J849" s="58"/>
      <c r="K849" s="58"/>
      <c r="L849" s="58"/>
      <c r="M849" s="58"/>
      <c r="N849" s="58"/>
      <c r="O849" s="58"/>
      <c r="P849" s="115">
        <v>1.0</v>
      </c>
      <c r="Q849" s="60" t="s">
        <v>527</v>
      </c>
      <c r="R849" s="58" t="s">
        <v>199</v>
      </c>
      <c r="S849" s="58"/>
      <c r="T849" s="58"/>
    </row>
    <row r="850" ht="15.75" customHeight="1">
      <c r="A850" s="76" t="s">
        <v>84</v>
      </c>
      <c r="B850" s="93" t="s">
        <v>204</v>
      </c>
      <c r="C850" s="62">
        <v>211.0</v>
      </c>
      <c r="D850" s="96">
        <v>5.0</v>
      </c>
      <c r="E850" s="58"/>
      <c r="F850" s="58">
        <v>51.34</v>
      </c>
      <c r="G850" s="58"/>
      <c r="H850" s="58"/>
      <c r="I850" s="58"/>
      <c r="J850" s="58"/>
      <c r="K850" s="58"/>
      <c r="L850" s="58"/>
      <c r="M850" s="58"/>
      <c r="N850" s="58"/>
      <c r="O850" s="58"/>
      <c r="P850" s="115">
        <v>1.0</v>
      </c>
      <c r="Q850" s="60" t="s">
        <v>527</v>
      </c>
      <c r="R850" s="58" t="s">
        <v>199</v>
      </c>
      <c r="S850" s="58"/>
      <c r="T850" s="58"/>
    </row>
    <row r="851" ht="15.75" customHeight="1">
      <c r="A851" s="76" t="s">
        <v>87</v>
      </c>
      <c r="B851" s="91" t="s">
        <v>207</v>
      </c>
      <c r="C851" s="93">
        <v>5.68</v>
      </c>
      <c r="D851" s="96">
        <v>5.0</v>
      </c>
      <c r="E851" s="58"/>
      <c r="F851" s="58">
        <v>60.27</v>
      </c>
      <c r="G851" s="58"/>
      <c r="H851" s="58"/>
      <c r="I851" s="58"/>
      <c r="J851" s="58"/>
      <c r="K851" s="58"/>
      <c r="L851" s="58"/>
      <c r="M851" s="58"/>
      <c r="N851" s="58"/>
      <c r="O851" s="58"/>
      <c r="P851" s="115">
        <v>1.0</v>
      </c>
      <c r="Q851" s="60" t="s">
        <v>527</v>
      </c>
      <c r="R851" s="58" t="s">
        <v>199</v>
      </c>
      <c r="S851" s="58"/>
      <c r="T851" s="58"/>
    </row>
    <row r="852" ht="15.75" customHeight="1">
      <c r="A852" s="76" t="s">
        <v>87</v>
      </c>
      <c r="B852" s="93" t="s">
        <v>204</v>
      </c>
      <c r="C852" s="93">
        <v>206.0</v>
      </c>
      <c r="D852" s="96">
        <v>5.0</v>
      </c>
      <c r="E852" s="58"/>
      <c r="F852" s="58">
        <v>60.27</v>
      </c>
      <c r="G852" s="58"/>
      <c r="H852" s="58"/>
      <c r="I852" s="58"/>
      <c r="J852" s="58"/>
      <c r="K852" s="58"/>
      <c r="L852" s="58"/>
      <c r="M852" s="58"/>
      <c r="N852" s="58"/>
      <c r="O852" s="58"/>
      <c r="P852" s="115">
        <v>1.0</v>
      </c>
      <c r="Q852" s="60" t="s">
        <v>527</v>
      </c>
      <c r="R852" s="58" t="s">
        <v>199</v>
      </c>
      <c r="S852" s="58"/>
      <c r="T852" s="58"/>
    </row>
    <row r="853" ht="15.75" customHeight="1">
      <c r="A853" s="76" t="s">
        <v>90</v>
      </c>
      <c r="B853" s="91" t="s">
        <v>1</v>
      </c>
      <c r="C853" s="93">
        <v>160.0</v>
      </c>
      <c r="D853" s="58"/>
      <c r="F853" s="58">
        <v>77.02</v>
      </c>
      <c r="G853" s="58"/>
      <c r="H853" s="58"/>
      <c r="I853" s="58"/>
      <c r="J853" s="58"/>
      <c r="K853" s="58"/>
      <c r="L853" s="58"/>
      <c r="M853" s="58"/>
      <c r="N853" s="58">
        <f>C854*C855/ABS(C853-$Y$3)</f>
        <v>13.82992754</v>
      </c>
      <c r="P853" s="115">
        <v>1.0</v>
      </c>
      <c r="Q853" s="60" t="s">
        <v>527</v>
      </c>
      <c r="R853" s="58" t="s">
        <v>199</v>
      </c>
      <c r="S853" s="58"/>
      <c r="T853" s="58"/>
    </row>
    <row r="854" ht="15.75" customHeight="1">
      <c r="A854" s="76" t="s">
        <v>90</v>
      </c>
      <c r="B854" s="91" t="s">
        <v>207</v>
      </c>
      <c r="C854" s="91">
        <v>6.89</v>
      </c>
      <c r="D854" s="96">
        <v>5.0</v>
      </c>
      <c r="F854" s="58">
        <v>77.02</v>
      </c>
      <c r="P854" s="115">
        <v>1.0</v>
      </c>
      <c r="Q854" s="60" t="s">
        <v>527</v>
      </c>
      <c r="R854" s="58" t="s">
        <v>199</v>
      </c>
      <c r="S854" s="58"/>
      <c r="T854" s="58"/>
    </row>
    <row r="855" ht="15.75" customHeight="1">
      <c r="A855" s="76" t="s">
        <v>90</v>
      </c>
      <c r="B855" s="93" t="s">
        <v>204</v>
      </c>
      <c r="C855" s="93">
        <v>277.0</v>
      </c>
      <c r="D855" s="96">
        <v>5.0</v>
      </c>
      <c r="F855" s="58">
        <v>77.02</v>
      </c>
      <c r="P855" s="115">
        <v>1.0</v>
      </c>
      <c r="Q855" s="60" t="s">
        <v>527</v>
      </c>
      <c r="R855" s="58" t="s">
        <v>199</v>
      </c>
      <c r="S855" s="58"/>
      <c r="T855" s="58"/>
    </row>
    <row r="856" ht="15.75" customHeight="1">
      <c r="A856" s="60" t="s">
        <v>528</v>
      </c>
      <c r="B856" s="91" t="s">
        <v>1</v>
      </c>
      <c r="C856" s="93">
        <v>120.0</v>
      </c>
      <c r="D856" s="58"/>
      <c r="F856" s="58">
        <v>29.0</v>
      </c>
      <c r="G856" s="58"/>
      <c r="H856" s="58"/>
      <c r="I856" s="58"/>
      <c r="J856" s="58"/>
      <c r="K856" s="58"/>
      <c r="L856" s="58"/>
      <c r="M856" s="58"/>
      <c r="N856" s="58">
        <f>C863*C864/ABS(C856-$Y$3)</f>
        <v>2.111045506</v>
      </c>
      <c r="P856" s="115">
        <v>1.0</v>
      </c>
      <c r="Q856" s="60" t="s">
        <v>529</v>
      </c>
      <c r="R856" s="58" t="s">
        <v>199</v>
      </c>
    </row>
    <row r="857" ht="15.75" customHeight="1">
      <c r="A857" s="60" t="s">
        <v>528</v>
      </c>
      <c r="B857" s="91" t="s">
        <v>207</v>
      </c>
      <c r="C857" s="62">
        <v>0.86</v>
      </c>
      <c r="D857" s="58">
        <v>2.0</v>
      </c>
      <c r="F857" s="58">
        <v>29.0</v>
      </c>
      <c r="P857" s="115">
        <v>1.0</v>
      </c>
      <c r="Q857" s="60" t="s">
        <v>529</v>
      </c>
      <c r="R857" s="58" t="s">
        <v>199</v>
      </c>
    </row>
    <row r="858" ht="15.75" customHeight="1">
      <c r="A858" s="60" t="s">
        <v>528</v>
      </c>
      <c r="B858" s="93" t="s">
        <v>204</v>
      </c>
      <c r="C858" s="62">
        <v>44.05</v>
      </c>
      <c r="D858" s="58">
        <v>2.0</v>
      </c>
      <c r="F858" s="58">
        <v>29.0</v>
      </c>
      <c r="P858" s="115">
        <v>1.0</v>
      </c>
      <c r="Q858" s="60" t="s">
        <v>529</v>
      </c>
      <c r="R858" s="58" t="s">
        <v>199</v>
      </c>
    </row>
    <row r="859" ht="15.75" customHeight="1">
      <c r="A859" s="60" t="s">
        <v>528</v>
      </c>
      <c r="B859" s="91" t="s">
        <v>207</v>
      </c>
      <c r="C859" s="62">
        <v>1.56</v>
      </c>
      <c r="D859" s="58">
        <v>3.0</v>
      </c>
      <c r="F859" s="58">
        <v>29.0</v>
      </c>
      <c r="P859" s="115">
        <v>1.0</v>
      </c>
      <c r="Q859" s="60" t="s">
        <v>529</v>
      </c>
      <c r="R859" s="58" t="s">
        <v>199</v>
      </c>
    </row>
    <row r="860" ht="15.75" customHeight="1">
      <c r="A860" s="60" t="s">
        <v>528</v>
      </c>
      <c r="B860" s="93" t="s">
        <v>204</v>
      </c>
      <c r="C860" s="62">
        <v>77.17</v>
      </c>
      <c r="D860" s="58">
        <v>3.0</v>
      </c>
      <c r="F860" s="58">
        <v>29.0</v>
      </c>
      <c r="P860" s="115">
        <v>1.0</v>
      </c>
      <c r="Q860" s="60" t="s">
        <v>529</v>
      </c>
      <c r="R860" s="58" t="s">
        <v>199</v>
      </c>
    </row>
    <row r="861" ht="15.75" customHeight="1">
      <c r="A861" s="60" t="s">
        <v>528</v>
      </c>
      <c r="B861" s="91" t="s">
        <v>207</v>
      </c>
      <c r="C861" s="71">
        <v>2.16</v>
      </c>
      <c r="D861" s="58">
        <v>4.0</v>
      </c>
      <c r="F861" s="58">
        <v>29.0</v>
      </c>
      <c r="P861" s="115">
        <v>1.0</v>
      </c>
      <c r="Q861" s="60" t="s">
        <v>529</v>
      </c>
      <c r="R861" s="58" t="s">
        <v>199</v>
      </c>
    </row>
    <row r="862" ht="15.75" customHeight="1">
      <c r="A862" s="60" t="s">
        <v>528</v>
      </c>
      <c r="B862" s="93" t="s">
        <v>204</v>
      </c>
      <c r="C862" s="71">
        <v>112.96</v>
      </c>
      <c r="D862" s="58">
        <v>4.0</v>
      </c>
      <c r="F862" s="58">
        <v>29.0</v>
      </c>
      <c r="P862" s="115">
        <v>1.0</v>
      </c>
      <c r="Q862" s="60" t="s">
        <v>529</v>
      </c>
      <c r="R862" s="58" t="s">
        <v>199</v>
      </c>
    </row>
    <row r="863" ht="15.75" customHeight="1">
      <c r="A863" s="60" t="s">
        <v>528</v>
      </c>
      <c r="B863" s="91" t="s">
        <v>207</v>
      </c>
      <c r="C863" s="71">
        <v>2.69</v>
      </c>
      <c r="D863" s="58">
        <v>5.0</v>
      </c>
      <c r="F863" s="58">
        <v>29.0</v>
      </c>
      <c r="P863" s="115">
        <v>1.0</v>
      </c>
      <c r="Q863" s="60" t="s">
        <v>529</v>
      </c>
      <c r="R863" s="58" t="s">
        <v>199</v>
      </c>
    </row>
    <row r="864" ht="15.75" customHeight="1">
      <c r="A864" s="60" t="s">
        <v>528</v>
      </c>
      <c r="B864" s="93" t="s">
        <v>204</v>
      </c>
      <c r="C864" s="71">
        <v>139.69</v>
      </c>
      <c r="D864" s="58">
        <v>5.0</v>
      </c>
      <c r="F864" s="58">
        <v>29.0</v>
      </c>
      <c r="P864" s="115">
        <v>1.0</v>
      </c>
      <c r="Q864" s="60" t="s">
        <v>529</v>
      </c>
      <c r="R864" s="58" t="s">
        <v>199</v>
      </c>
    </row>
    <row r="865" ht="15.75" customHeight="1">
      <c r="A865" s="76" t="s">
        <v>530</v>
      </c>
      <c r="B865" s="91" t="s">
        <v>1</v>
      </c>
      <c r="C865" s="71">
        <v>94.0</v>
      </c>
      <c r="D865" s="58"/>
      <c r="E865" s="71">
        <v>37.05</v>
      </c>
      <c r="F865" s="71">
        <v>14.79</v>
      </c>
      <c r="G865" s="58"/>
      <c r="H865" s="58"/>
      <c r="I865" s="58"/>
      <c r="J865" s="58"/>
      <c r="K865" s="58"/>
      <c r="L865" s="58"/>
      <c r="M865" s="58"/>
      <c r="N865" s="58">
        <f>C872*C873/ABS(C865-$Y$3)</f>
        <v>2.245085294</v>
      </c>
      <c r="P865" s="115">
        <v>1.0</v>
      </c>
      <c r="Q865" s="60" t="s">
        <v>531</v>
      </c>
      <c r="R865" s="58" t="s">
        <v>199</v>
      </c>
    </row>
    <row r="866" ht="15.75" customHeight="1">
      <c r="A866" s="76" t="s">
        <v>530</v>
      </c>
      <c r="B866" s="91" t="s">
        <v>207</v>
      </c>
      <c r="C866" s="71">
        <v>0.54</v>
      </c>
      <c r="D866" s="58">
        <v>1.0</v>
      </c>
      <c r="E866" s="71">
        <v>37.05</v>
      </c>
      <c r="F866" s="71">
        <v>14.79</v>
      </c>
      <c r="P866" s="115">
        <v>1.0</v>
      </c>
      <c r="Q866" s="60" t="s">
        <v>531</v>
      </c>
      <c r="R866" s="58" t="s">
        <v>199</v>
      </c>
    </row>
    <row r="867" ht="15.75" customHeight="1">
      <c r="A867" s="76" t="s">
        <v>530</v>
      </c>
      <c r="B867" s="93" t="s">
        <v>204</v>
      </c>
      <c r="C867" s="187">
        <v>63.37</v>
      </c>
      <c r="D867" s="58">
        <v>1.0</v>
      </c>
      <c r="E867" s="71">
        <v>37.05</v>
      </c>
      <c r="F867" s="71">
        <v>14.79</v>
      </c>
      <c r="P867" s="115">
        <v>1.0</v>
      </c>
      <c r="Q867" s="60" t="s">
        <v>531</v>
      </c>
      <c r="R867" s="58" t="s">
        <v>199</v>
      </c>
    </row>
    <row r="868" ht="15.75" customHeight="1">
      <c r="A868" s="76" t="s">
        <v>530</v>
      </c>
      <c r="B868" s="91" t="s">
        <v>207</v>
      </c>
      <c r="C868" s="71">
        <v>0.87</v>
      </c>
      <c r="D868" s="58">
        <v>2.0</v>
      </c>
      <c r="E868" s="71">
        <v>37.05</v>
      </c>
      <c r="F868" s="71">
        <v>14.79</v>
      </c>
      <c r="P868" s="115">
        <v>1.0</v>
      </c>
      <c r="Q868" s="60" t="s">
        <v>531</v>
      </c>
      <c r="R868" s="58" t="s">
        <v>199</v>
      </c>
    </row>
    <row r="869" ht="15.75" customHeight="1">
      <c r="A869" s="76" t="s">
        <v>530</v>
      </c>
      <c r="B869" s="93" t="s">
        <v>204</v>
      </c>
      <c r="C869" s="187">
        <v>68.37</v>
      </c>
      <c r="D869" s="58">
        <v>2.0</v>
      </c>
      <c r="E869" s="71">
        <v>37.05</v>
      </c>
      <c r="F869" s="71">
        <v>14.79</v>
      </c>
      <c r="P869" s="115">
        <v>1.0</v>
      </c>
      <c r="Q869" s="60" t="s">
        <v>531</v>
      </c>
      <c r="R869" s="58" t="s">
        <v>199</v>
      </c>
    </row>
    <row r="870" ht="15.75" customHeight="1">
      <c r="A870" s="76" t="s">
        <v>530</v>
      </c>
      <c r="B870" s="91" t="s">
        <v>207</v>
      </c>
      <c r="C870" s="71">
        <v>1.72</v>
      </c>
      <c r="D870" s="58">
        <v>3.0</v>
      </c>
      <c r="E870" s="71">
        <v>37.05</v>
      </c>
      <c r="F870" s="71">
        <v>14.79</v>
      </c>
      <c r="P870" s="115">
        <v>1.0</v>
      </c>
      <c r="Q870" s="60" t="s">
        <v>531</v>
      </c>
      <c r="R870" s="58" t="s">
        <v>199</v>
      </c>
    </row>
    <row r="871" ht="15.75" customHeight="1">
      <c r="A871" s="76" t="s">
        <v>530</v>
      </c>
      <c r="B871" s="93" t="s">
        <v>204</v>
      </c>
      <c r="C871" s="187">
        <v>141.52</v>
      </c>
      <c r="D871" s="58">
        <v>3.0</v>
      </c>
      <c r="E871" s="71">
        <v>37.05</v>
      </c>
      <c r="F871" s="71">
        <v>14.79</v>
      </c>
      <c r="P871" s="115">
        <v>1.0</v>
      </c>
      <c r="Q871" s="60" t="s">
        <v>531</v>
      </c>
      <c r="R871" s="58" t="s">
        <v>199</v>
      </c>
    </row>
    <row r="872" ht="15.75" customHeight="1">
      <c r="A872" s="76" t="s">
        <v>530</v>
      </c>
      <c r="B872" s="91" t="s">
        <v>207</v>
      </c>
      <c r="C872" s="71">
        <v>2.23</v>
      </c>
      <c r="D872" s="58">
        <v>4.0</v>
      </c>
      <c r="E872" s="71">
        <v>37.05</v>
      </c>
      <c r="F872" s="71">
        <v>14.79</v>
      </c>
      <c r="P872" s="115">
        <v>1.0</v>
      </c>
      <c r="Q872" s="60" t="s">
        <v>531</v>
      </c>
      <c r="R872" s="58" t="s">
        <v>199</v>
      </c>
    </row>
    <row r="873" ht="15.75" customHeight="1">
      <c r="A873" s="76" t="s">
        <v>530</v>
      </c>
      <c r="B873" s="93" t="s">
        <v>204</v>
      </c>
      <c r="C873" s="187">
        <v>205.38</v>
      </c>
      <c r="D873" s="58">
        <v>4.0</v>
      </c>
      <c r="E873" s="71">
        <v>37.05</v>
      </c>
      <c r="F873" s="71">
        <v>14.79</v>
      </c>
      <c r="P873" s="115">
        <v>1.0</v>
      </c>
      <c r="Q873" s="60" t="s">
        <v>531</v>
      </c>
      <c r="R873" s="58" t="s">
        <v>199</v>
      </c>
    </row>
    <row r="874" ht="15.75" customHeight="1">
      <c r="A874" s="76" t="s">
        <v>530</v>
      </c>
      <c r="B874" s="91" t="s">
        <v>207</v>
      </c>
      <c r="C874" s="71">
        <v>2.7</v>
      </c>
      <c r="D874" s="58">
        <v>5.0</v>
      </c>
      <c r="E874" s="71">
        <v>37.05</v>
      </c>
      <c r="F874" s="71">
        <v>14.79</v>
      </c>
      <c r="P874" s="115">
        <v>1.0</v>
      </c>
      <c r="Q874" s="60" t="s">
        <v>531</v>
      </c>
      <c r="R874" s="58" t="s">
        <v>199</v>
      </c>
    </row>
    <row r="875" ht="15.75" customHeight="1">
      <c r="A875" s="76" t="s">
        <v>530</v>
      </c>
      <c r="B875" s="93" t="s">
        <v>204</v>
      </c>
      <c r="C875" s="187">
        <v>269.7</v>
      </c>
      <c r="D875" s="58">
        <v>5.0</v>
      </c>
      <c r="E875" s="71">
        <v>37.05</v>
      </c>
      <c r="F875" s="71">
        <v>14.79</v>
      </c>
      <c r="P875" s="115">
        <v>1.0</v>
      </c>
      <c r="Q875" s="60" t="s">
        <v>531</v>
      </c>
      <c r="R875" s="58" t="s">
        <v>199</v>
      </c>
    </row>
    <row r="876" ht="15.75" customHeight="1">
      <c r="A876" s="76" t="s">
        <v>532</v>
      </c>
      <c r="B876" s="93" t="s">
        <v>1</v>
      </c>
      <c r="C876" s="187">
        <v>305.0</v>
      </c>
      <c r="D876" s="58"/>
      <c r="E876" s="71">
        <v>292.0</v>
      </c>
      <c r="F876" s="71">
        <v>97.0</v>
      </c>
      <c r="P876" s="115">
        <v>1.0</v>
      </c>
      <c r="Q876" s="60" t="s">
        <v>533</v>
      </c>
      <c r="R876" s="58" t="s">
        <v>230</v>
      </c>
    </row>
    <row r="877" ht="15.75" customHeight="1">
      <c r="A877" s="76" t="s">
        <v>532</v>
      </c>
      <c r="B877" s="91" t="s">
        <v>207</v>
      </c>
      <c r="C877" s="71">
        <v>0.63</v>
      </c>
      <c r="D877" s="58">
        <v>0.5</v>
      </c>
      <c r="E877" s="71">
        <v>292.0</v>
      </c>
      <c r="F877" s="71">
        <v>97.0</v>
      </c>
      <c r="P877" s="115">
        <v>1.0</v>
      </c>
      <c r="Q877" s="60" t="s">
        <v>533</v>
      </c>
      <c r="R877" s="58" t="s">
        <v>230</v>
      </c>
    </row>
    <row r="878" ht="15.75" customHeight="1">
      <c r="A878" s="76" t="s">
        <v>532</v>
      </c>
      <c r="B878" s="93" t="s">
        <v>204</v>
      </c>
      <c r="C878" s="187">
        <v>19.52</v>
      </c>
      <c r="D878" s="58">
        <v>0.5</v>
      </c>
      <c r="E878" s="71">
        <v>292.0</v>
      </c>
      <c r="F878" s="71">
        <v>97.0</v>
      </c>
      <c r="P878" s="115">
        <v>1.0</v>
      </c>
      <c r="Q878" s="60" t="s">
        <v>533</v>
      </c>
      <c r="R878" s="58" t="s">
        <v>230</v>
      </c>
    </row>
    <row r="879" ht="15.75" customHeight="1">
      <c r="A879" s="76" t="s">
        <v>532</v>
      </c>
      <c r="B879" s="91" t="s">
        <v>207</v>
      </c>
      <c r="C879" s="71">
        <v>1.27</v>
      </c>
      <c r="D879" s="58">
        <v>1.0</v>
      </c>
      <c r="E879" s="71">
        <v>292.0</v>
      </c>
      <c r="F879" s="71">
        <v>97.0</v>
      </c>
      <c r="P879" s="115">
        <v>1.0</v>
      </c>
      <c r="Q879" s="60" t="s">
        <v>533</v>
      </c>
      <c r="R879" s="58" t="s">
        <v>230</v>
      </c>
    </row>
    <row r="880" ht="15.75" customHeight="1">
      <c r="A880" s="76" t="s">
        <v>532</v>
      </c>
      <c r="B880" s="93" t="s">
        <v>204</v>
      </c>
      <c r="C880" s="187">
        <v>30.74</v>
      </c>
      <c r="D880" s="58">
        <v>1.0</v>
      </c>
      <c r="E880" s="71">
        <v>292.0</v>
      </c>
      <c r="F880" s="71">
        <v>97.0</v>
      </c>
      <c r="P880" s="115">
        <v>1.0</v>
      </c>
      <c r="Q880" s="60" t="s">
        <v>533</v>
      </c>
      <c r="R880" s="58" t="s">
        <v>230</v>
      </c>
    </row>
    <row r="881" ht="15.75" customHeight="1">
      <c r="A881" s="76" t="s">
        <v>532</v>
      </c>
      <c r="B881" s="91" t="s">
        <v>207</v>
      </c>
      <c r="C881" s="71">
        <v>2.49</v>
      </c>
      <c r="D881" s="58">
        <v>2.0</v>
      </c>
      <c r="E881" s="71">
        <v>292.0</v>
      </c>
      <c r="F881" s="71">
        <v>97.0</v>
      </c>
      <c r="P881" s="115">
        <v>1.0</v>
      </c>
      <c r="Q881" s="60" t="s">
        <v>533</v>
      </c>
      <c r="R881" s="58" t="s">
        <v>230</v>
      </c>
    </row>
    <row r="882" ht="15.75" customHeight="1">
      <c r="A882" s="76" t="s">
        <v>532</v>
      </c>
      <c r="B882" s="93" t="s">
        <v>204</v>
      </c>
      <c r="C882" s="187">
        <v>78.08</v>
      </c>
      <c r="D882" s="58">
        <v>2.0</v>
      </c>
      <c r="E882" s="71">
        <v>292.0</v>
      </c>
      <c r="F882" s="71">
        <v>97.0</v>
      </c>
      <c r="P882" s="115">
        <v>1.0</v>
      </c>
      <c r="Q882" s="60" t="s">
        <v>533</v>
      </c>
      <c r="R882" s="58" t="s">
        <v>230</v>
      </c>
    </row>
    <row r="883" ht="15.75" customHeight="1">
      <c r="A883" s="76" t="s">
        <v>532</v>
      </c>
      <c r="B883" s="91" t="s">
        <v>207</v>
      </c>
      <c r="C883" s="71">
        <v>3.76</v>
      </c>
      <c r="D883" s="58">
        <v>3.0</v>
      </c>
      <c r="E883" s="71">
        <v>292.0</v>
      </c>
      <c r="F883" s="71">
        <v>97.0</v>
      </c>
      <c r="P883" s="115">
        <v>1.0</v>
      </c>
      <c r="Q883" s="60" t="s">
        <v>533</v>
      </c>
      <c r="R883" s="58" t="s">
        <v>230</v>
      </c>
    </row>
    <row r="884" ht="15.75" customHeight="1">
      <c r="A884" s="76" t="s">
        <v>532</v>
      </c>
      <c r="B884" s="93" t="s">
        <v>204</v>
      </c>
      <c r="C884" s="187">
        <v>117.12</v>
      </c>
      <c r="D884" s="58">
        <v>3.0</v>
      </c>
      <c r="E884" s="71">
        <v>292.0</v>
      </c>
      <c r="F884" s="71">
        <v>97.0</v>
      </c>
      <c r="P884" s="115">
        <v>1.0</v>
      </c>
      <c r="Q884" s="60" t="s">
        <v>533</v>
      </c>
      <c r="R884" s="58" t="s">
        <v>230</v>
      </c>
    </row>
    <row r="885" ht="15.75" customHeight="1">
      <c r="A885" s="76" t="s">
        <v>532</v>
      </c>
      <c r="B885" s="91" t="s">
        <v>207</v>
      </c>
      <c r="C885" s="71">
        <v>4.98</v>
      </c>
      <c r="D885" s="58">
        <v>4.0</v>
      </c>
      <c r="E885" s="71">
        <v>292.0</v>
      </c>
      <c r="F885" s="71">
        <v>97.0</v>
      </c>
      <c r="P885" s="115">
        <v>1.0</v>
      </c>
      <c r="Q885" s="60" t="s">
        <v>533</v>
      </c>
      <c r="R885" s="58" t="s">
        <v>230</v>
      </c>
    </row>
    <row r="886" ht="15.75" customHeight="1">
      <c r="A886" s="76" t="s">
        <v>532</v>
      </c>
      <c r="B886" s="93" t="s">
        <v>204</v>
      </c>
      <c r="C886" s="187">
        <v>156.16</v>
      </c>
      <c r="D886" s="58">
        <v>4.0</v>
      </c>
      <c r="E886" s="71">
        <v>292.0</v>
      </c>
      <c r="F886" s="71">
        <v>97.0</v>
      </c>
      <c r="P886" s="115">
        <v>1.0</v>
      </c>
      <c r="Q886" s="60" t="s">
        <v>533</v>
      </c>
      <c r="R886" s="58" t="s">
        <v>230</v>
      </c>
    </row>
    <row r="887" ht="15.75" customHeight="1">
      <c r="A887" s="76" t="s">
        <v>532</v>
      </c>
      <c r="B887" s="91" t="s">
        <v>207</v>
      </c>
      <c r="C887" s="71">
        <v>5.8</v>
      </c>
      <c r="D887" s="58">
        <v>5.0</v>
      </c>
      <c r="E887" s="71">
        <v>292.0</v>
      </c>
      <c r="F887" s="71">
        <v>97.0</v>
      </c>
      <c r="P887" s="115">
        <v>1.0</v>
      </c>
      <c r="Q887" s="60" t="s">
        <v>533</v>
      </c>
      <c r="R887" s="58" t="s">
        <v>230</v>
      </c>
    </row>
    <row r="888" ht="15.75" customHeight="1">
      <c r="A888" s="76" t="s">
        <v>532</v>
      </c>
      <c r="B888" s="93" t="s">
        <v>204</v>
      </c>
      <c r="C888" s="187">
        <v>195.2</v>
      </c>
      <c r="D888" s="58">
        <v>5.0</v>
      </c>
      <c r="E888" s="71">
        <v>292.0</v>
      </c>
      <c r="F888" s="71">
        <v>97.0</v>
      </c>
      <c r="P888" s="115">
        <v>1.0</v>
      </c>
      <c r="Q888" s="60" t="s">
        <v>533</v>
      </c>
      <c r="R888" s="58" t="s">
        <v>230</v>
      </c>
    </row>
    <row r="889" ht="15.75" customHeight="1">
      <c r="A889" s="76" t="s">
        <v>23</v>
      </c>
      <c r="B889" s="91" t="s">
        <v>1</v>
      </c>
      <c r="C889" s="71">
        <v>245.0</v>
      </c>
      <c r="D889" s="58"/>
      <c r="E889" s="71">
        <v>22.25</v>
      </c>
      <c r="F889" s="71">
        <v>4.83</v>
      </c>
      <c r="G889" s="60"/>
      <c r="H889" s="60"/>
      <c r="I889" s="60"/>
      <c r="J889" s="60"/>
      <c r="K889" s="60"/>
      <c r="L889" s="60"/>
      <c r="M889" s="60"/>
      <c r="N889" s="60"/>
      <c r="O889" s="60"/>
      <c r="P889" s="115">
        <v>1.0</v>
      </c>
      <c r="Q889" s="60" t="s">
        <v>534</v>
      </c>
      <c r="R889" s="60" t="s">
        <v>230</v>
      </c>
    </row>
    <row r="890" ht="15.75" customHeight="1">
      <c r="A890" s="76" t="s">
        <v>23</v>
      </c>
      <c r="B890" s="93" t="s">
        <v>207</v>
      </c>
      <c r="C890" s="187">
        <v>0.57</v>
      </c>
      <c r="D890" s="58">
        <v>1.0</v>
      </c>
      <c r="E890" s="71">
        <v>22.25</v>
      </c>
      <c r="F890" s="71">
        <v>4.83</v>
      </c>
      <c r="G890" s="60"/>
      <c r="H890" s="60"/>
      <c r="I890" s="60"/>
      <c r="J890" s="60"/>
      <c r="K890" s="60"/>
      <c r="L890" s="60"/>
      <c r="M890" s="60"/>
      <c r="N890" s="60"/>
      <c r="P890" s="115">
        <v>1.0</v>
      </c>
      <c r="Q890" s="60" t="s">
        <v>534</v>
      </c>
      <c r="R890" s="60" t="s">
        <v>230</v>
      </c>
    </row>
    <row r="891" ht="15.75" customHeight="1">
      <c r="A891" s="188" t="s">
        <v>23</v>
      </c>
      <c r="B891" s="91" t="s">
        <v>204</v>
      </c>
      <c r="C891" s="62">
        <v>22.63</v>
      </c>
      <c r="D891" s="58">
        <v>1.0</v>
      </c>
      <c r="E891" s="71">
        <v>22.25</v>
      </c>
      <c r="F891" s="71">
        <v>4.83</v>
      </c>
      <c r="G891" s="60"/>
      <c r="H891" s="60"/>
      <c r="I891" s="60"/>
      <c r="J891" s="60"/>
      <c r="K891" s="60"/>
      <c r="L891" s="60"/>
      <c r="M891" s="60"/>
      <c r="N891" s="60"/>
      <c r="P891" s="115">
        <v>1.0</v>
      </c>
      <c r="Q891" s="60" t="s">
        <v>534</v>
      </c>
      <c r="R891" s="60" t="s">
        <v>230</v>
      </c>
    </row>
    <row r="892" ht="15.75" customHeight="1">
      <c r="A892" s="188" t="s">
        <v>23</v>
      </c>
      <c r="B892" s="91" t="s">
        <v>207</v>
      </c>
      <c r="C892" s="62">
        <v>1.71</v>
      </c>
      <c r="D892" s="58">
        <v>2.0</v>
      </c>
      <c r="E892" s="71">
        <v>22.25</v>
      </c>
      <c r="F892" s="71">
        <v>4.83</v>
      </c>
      <c r="G892" s="60"/>
      <c r="H892" s="60"/>
      <c r="I892" s="60"/>
      <c r="J892" s="60"/>
      <c r="K892" s="60"/>
      <c r="L892" s="60"/>
      <c r="M892" s="60"/>
      <c r="N892" s="60"/>
      <c r="P892" s="115">
        <v>1.0</v>
      </c>
      <c r="Q892" s="60" t="s">
        <v>534</v>
      </c>
      <c r="R892" s="60" t="s">
        <v>230</v>
      </c>
    </row>
    <row r="893" ht="15.75" customHeight="1">
      <c r="A893" s="188" t="s">
        <v>23</v>
      </c>
      <c r="B893" s="91" t="s">
        <v>204</v>
      </c>
      <c r="C893" s="62">
        <v>74.88</v>
      </c>
      <c r="D893" s="58">
        <v>2.0</v>
      </c>
      <c r="E893" s="71">
        <v>22.25</v>
      </c>
      <c r="F893" s="71">
        <v>4.83</v>
      </c>
      <c r="G893" s="60"/>
      <c r="H893" s="60"/>
      <c r="I893" s="60"/>
      <c r="J893" s="60"/>
      <c r="K893" s="60"/>
      <c r="L893" s="60"/>
      <c r="M893" s="60"/>
      <c r="N893" s="60"/>
      <c r="P893" s="115">
        <v>1.0</v>
      </c>
      <c r="Q893" s="60" t="s">
        <v>534</v>
      </c>
      <c r="R893" s="60" t="s">
        <v>230</v>
      </c>
    </row>
    <row r="894" ht="15.75" customHeight="1">
      <c r="A894" s="188" t="s">
        <v>23</v>
      </c>
      <c r="B894" s="91" t="s">
        <v>207</v>
      </c>
      <c r="C894" s="62">
        <v>2.11</v>
      </c>
      <c r="D894" s="58">
        <v>3.0</v>
      </c>
      <c r="E894" s="71">
        <v>22.25</v>
      </c>
      <c r="F894" s="71">
        <v>4.83</v>
      </c>
      <c r="G894" s="60"/>
      <c r="H894" s="60"/>
      <c r="I894" s="60"/>
      <c r="J894" s="60"/>
      <c r="K894" s="60"/>
      <c r="L894" s="60"/>
      <c r="M894" s="60"/>
      <c r="N894" s="60"/>
      <c r="P894" s="115">
        <v>1.0</v>
      </c>
      <c r="Q894" s="60" t="s">
        <v>534</v>
      </c>
      <c r="R894" s="60" t="s">
        <v>230</v>
      </c>
    </row>
    <row r="895" ht="15.75" customHeight="1">
      <c r="A895" s="188" t="s">
        <v>23</v>
      </c>
      <c r="B895" s="91" t="s">
        <v>204</v>
      </c>
      <c r="C895" s="62">
        <v>124.08</v>
      </c>
      <c r="D895" s="58">
        <v>3.0</v>
      </c>
      <c r="E895" s="71">
        <v>22.25</v>
      </c>
      <c r="F895" s="71">
        <v>4.83</v>
      </c>
      <c r="G895" s="60"/>
      <c r="H895" s="60"/>
      <c r="I895" s="60"/>
      <c r="J895" s="60"/>
      <c r="K895" s="60"/>
      <c r="L895" s="60"/>
      <c r="M895" s="60"/>
      <c r="N895" s="60"/>
      <c r="P895" s="115">
        <v>1.0</v>
      </c>
      <c r="Q895" s="60" t="s">
        <v>534</v>
      </c>
      <c r="R895" s="60" t="s">
        <v>230</v>
      </c>
    </row>
    <row r="896" ht="15.75" customHeight="1">
      <c r="A896" s="188" t="s">
        <v>23</v>
      </c>
      <c r="B896" s="91" t="s">
        <v>207</v>
      </c>
      <c r="C896" s="62">
        <v>2.98</v>
      </c>
      <c r="D896" s="58">
        <v>4.0</v>
      </c>
      <c r="E896" s="71">
        <v>22.25</v>
      </c>
      <c r="F896" s="71">
        <v>4.83</v>
      </c>
      <c r="G896" s="60"/>
      <c r="H896" s="60"/>
      <c r="I896" s="60"/>
      <c r="J896" s="60"/>
      <c r="K896" s="60"/>
      <c r="L896" s="60"/>
      <c r="M896" s="60"/>
      <c r="N896" s="60"/>
      <c r="P896" s="115">
        <v>1.0</v>
      </c>
      <c r="Q896" s="60" t="s">
        <v>534</v>
      </c>
      <c r="R896" s="60" t="s">
        <v>230</v>
      </c>
    </row>
    <row r="897" ht="15.75" customHeight="1">
      <c r="A897" s="188" t="s">
        <v>23</v>
      </c>
      <c r="B897" s="91" t="s">
        <v>204</v>
      </c>
      <c r="C897" s="62">
        <v>172.78</v>
      </c>
      <c r="D897" s="58">
        <v>4.0</v>
      </c>
      <c r="E897" s="71">
        <v>22.25</v>
      </c>
      <c r="F897" s="71">
        <v>4.83</v>
      </c>
      <c r="G897" s="60"/>
      <c r="H897" s="60"/>
      <c r="I897" s="60"/>
      <c r="J897" s="60"/>
      <c r="K897" s="60"/>
      <c r="L897" s="60"/>
      <c r="M897" s="60"/>
      <c r="N897" s="60"/>
      <c r="P897" s="115">
        <v>1.0</v>
      </c>
      <c r="Q897" s="60" t="s">
        <v>534</v>
      </c>
      <c r="R897" s="60" t="s">
        <v>230</v>
      </c>
    </row>
    <row r="898" ht="15.75" customHeight="1">
      <c r="A898" s="188" t="s">
        <v>23</v>
      </c>
      <c r="B898" s="91" t="s">
        <v>207</v>
      </c>
      <c r="C898" s="58">
        <v>3.68</v>
      </c>
      <c r="D898" s="58">
        <v>5.0</v>
      </c>
      <c r="E898" s="71">
        <v>22.25</v>
      </c>
      <c r="F898" s="71">
        <v>4.83</v>
      </c>
      <c r="G898" s="60"/>
      <c r="H898" s="60"/>
      <c r="I898" s="60"/>
      <c r="J898" s="60"/>
      <c r="K898" s="60"/>
      <c r="L898" s="60"/>
      <c r="M898" s="60"/>
      <c r="N898" s="60"/>
      <c r="P898" s="115">
        <v>1.0</v>
      </c>
      <c r="Q898" s="60" t="s">
        <v>534</v>
      </c>
      <c r="R898" s="60" t="s">
        <v>230</v>
      </c>
    </row>
    <row r="899" ht="15.75" customHeight="1">
      <c r="A899" s="188" t="s">
        <v>23</v>
      </c>
      <c r="B899" s="91" t="s">
        <v>204</v>
      </c>
      <c r="C899" s="58">
        <v>216.03</v>
      </c>
      <c r="D899" s="58">
        <v>5.0</v>
      </c>
      <c r="E899" s="71">
        <v>22.25</v>
      </c>
      <c r="F899" s="71">
        <v>4.83</v>
      </c>
      <c r="G899" s="60"/>
      <c r="H899" s="60"/>
      <c r="I899" s="60"/>
      <c r="J899" s="60"/>
      <c r="K899" s="60"/>
      <c r="L899" s="60"/>
      <c r="M899" s="60"/>
      <c r="N899" s="60"/>
      <c r="P899" s="115">
        <v>1.0</v>
      </c>
      <c r="Q899" s="60" t="s">
        <v>534</v>
      </c>
      <c r="R899" s="60" t="s">
        <v>230</v>
      </c>
    </row>
    <row r="900" ht="15.75" customHeight="1">
      <c r="A900" s="101" t="s">
        <v>535</v>
      </c>
      <c r="B900" s="91" t="s">
        <v>1</v>
      </c>
      <c r="C900" s="93">
        <v>60.0</v>
      </c>
      <c r="D900" s="93"/>
      <c r="E900" s="93"/>
      <c r="F900" s="93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60" t="s">
        <v>536</v>
      </c>
      <c r="R900" s="38"/>
    </row>
    <row r="901" ht="15.75" customHeight="1">
      <c r="A901" s="101" t="s">
        <v>535</v>
      </c>
      <c r="B901" s="91" t="s">
        <v>207</v>
      </c>
      <c r="C901" s="93">
        <v>2.07</v>
      </c>
      <c r="D901" s="93">
        <v>7.0</v>
      </c>
      <c r="E901" s="93" t="s">
        <v>537</v>
      </c>
      <c r="F901" s="93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60" t="s">
        <v>536</v>
      </c>
      <c r="R901" s="38"/>
    </row>
    <row r="902" ht="15.75" customHeight="1">
      <c r="A902" s="101" t="s">
        <v>538</v>
      </c>
      <c r="B902" s="91" t="s">
        <v>1</v>
      </c>
      <c r="C902" s="93">
        <v>86.0</v>
      </c>
      <c r="D902" s="93"/>
      <c r="E902" s="93"/>
      <c r="F902" s="93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60" t="s">
        <v>536</v>
      </c>
      <c r="R902" s="38"/>
    </row>
    <row r="903" ht="15.75" customHeight="1">
      <c r="A903" s="101" t="s">
        <v>538</v>
      </c>
      <c r="B903" s="91" t="s">
        <v>207</v>
      </c>
      <c r="C903" s="93">
        <v>1.88</v>
      </c>
      <c r="D903" s="93">
        <v>7.0</v>
      </c>
      <c r="E903" s="93" t="s">
        <v>539</v>
      </c>
      <c r="F903" s="93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60" t="s">
        <v>536</v>
      </c>
      <c r="R903" s="38"/>
    </row>
    <row r="904" ht="15.75" customHeight="1">
      <c r="A904" s="189" t="s">
        <v>418</v>
      </c>
      <c r="B904" s="91" t="s">
        <v>207</v>
      </c>
      <c r="C904" s="93">
        <v>3.05</v>
      </c>
      <c r="D904" s="93">
        <v>1.0</v>
      </c>
      <c r="E904" s="93"/>
      <c r="F904" s="93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60" t="s">
        <v>536</v>
      </c>
      <c r="R904" s="38"/>
    </row>
    <row r="905" ht="15.75" customHeight="1">
      <c r="A905" s="101" t="s">
        <v>420</v>
      </c>
      <c r="B905" s="91" t="s">
        <v>207</v>
      </c>
      <c r="C905" s="93">
        <v>3.24</v>
      </c>
      <c r="D905" s="93">
        <v>1.0</v>
      </c>
      <c r="E905" s="93"/>
      <c r="F905" s="93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60" t="s">
        <v>536</v>
      </c>
      <c r="R905" s="38"/>
    </row>
    <row r="906" ht="15.75" customHeight="1">
      <c r="A906" s="190" t="s">
        <v>540</v>
      </c>
      <c r="B906" s="91" t="s">
        <v>1</v>
      </c>
      <c r="C906" s="93">
        <v>300.0</v>
      </c>
      <c r="D906" s="93"/>
      <c r="E906" s="93">
        <v>137.0</v>
      </c>
      <c r="F906" s="93"/>
      <c r="G906" s="58"/>
      <c r="H906" s="58"/>
      <c r="I906" s="58"/>
      <c r="J906" s="58"/>
      <c r="K906" s="58"/>
      <c r="L906" s="58"/>
      <c r="M906" s="58"/>
      <c r="N906" s="58">
        <f>C907*C908/ABS(C906-$Y$3)</f>
        <v>269.64</v>
      </c>
      <c r="O906" s="38"/>
      <c r="P906" s="38"/>
      <c r="Q906" s="60" t="s">
        <v>541</v>
      </c>
      <c r="R906" s="38"/>
    </row>
    <row r="907" ht="15.75" customHeight="1">
      <c r="A907" s="190" t="s">
        <v>540</v>
      </c>
      <c r="B907" s="91" t="s">
        <v>207</v>
      </c>
      <c r="C907" s="93">
        <v>3.21</v>
      </c>
      <c r="D907" s="93">
        <v>5.0</v>
      </c>
      <c r="E907" s="93">
        <v>137.0</v>
      </c>
      <c r="F907" s="93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191" t="s">
        <v>541</v>
      </c>
      <c r="R907" s="38"/>
    </row>
    <row r="908" ht="15.75" customHeight="1">
      <c r="A908" s="190" t="s">
        <v>540</v>
      </c>
      <c r="B908" s="93" t="s">
        <v>204</v>
      </c>
      <c r="C908" s="93">
        <v>168.0</v>
      </c>
      <c r="D908" s="93">
        <v>5.0</v>
      </c>
      <c r="E908" s="93">
        <v>137.0</v>
      </c>
      <c r="F908" s="93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60" t="s">
        <v>541</v>
      </c>
      <c r="R908" s="38"/>
    </row>
    <row r="909" ht="15.75" customHeight="1">
      <c r="A909" s="190" t="s">
        <v>542</v>
      </c>
      <c r="B909" s="91" t="s">
        <v>1</v>
      </c>
      <c r="C909" s="93">
        <v>287.0</v>
      </c>
      <c r="D909" s="93"/>
      <c r="E909" s="93">
        <v>99.0</v>
      </c>
      <c r="F909" s="93"/>
      <c r="G909" s="58"/>
      <c r="H909" s="58"/>
      <c r="I909" s="58"/>
      <c r="J909" s="58"/>
      <c r="K909" s="58"/>
      <c r="L909" s="58"/>
      <c r="M909" s="58"/>
      <c r="N909" s="58">
        <f>C910*C911/ABS(C909-$Y$3)</f>
        <v>46.92</v>
      </c>
      <c r="O909" s="38"/>
      <c r="P909" s="38"/>
      <c r="Q909" s="191" t="s">
        <v>541</v>
      </c>
      <c r="R909" s="38"/>
    </row>
    <row r="910" ht="15.75" customHeight="1">
      <c r="A910" s="190" t="s">
        <v>542</v>
      </c>
      <c r="B910" s="91" t="s">
        <v>207</v>
      </c>
      <c r="C910" s="93">
        <v>2.76</v>
      </c>
      <c r="D910" s="93">
        <v>5.0</v>
      </c>
      <c r="E910" s="93">
        <v>99.0</v>
      </c>
      <c r="F910" s="93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60" t="s">
        <v>541</v>
      </c>
      <c r="R910" s="38"/>
    </row>
    <row r="911" ht="15.75" customHeight="1">
      <c r="A911" s="190" t="s">
        <v>542</v>
      </c>
      <c r="B911" s="93" t="s">
        <v>204</v>
      </c>
      <c r="C911" s="93">
        <v>187.0</v>
      </c>
      <c r="D911" s="93">
        <v>5.0</v>
      </c>
      <c r="E911" s="93">
        <v>99.0</v>
      </c>
      <c r="F911" s="93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60" t="s">
        <v>541</v>
      </c>
      <c r="R911" s="38"/>
    </row>
    <row r="912" ht="15.75" customHeight="1">
      <c r="A912" s="190" t="s">
        <v>543</v>
      </c>
      <c r="B912" s="91" t="s">
        <v>1</v>
      </c>
      <c r="C912" s="93">
        <v>230.0</v>
      </c>
      <c r="D912" s="93"/>
      <c r="E912" s="93">
        <v>27.0</v>
      </c>
      <c r="F912" s="93"/>
      <c r="G912" s="58"/>
      <c r="H912" s="58"/>
      <c r="I912" s="58"/>
      <c r="J912" s="58"/>
      <c r="K912" s="58"/>
      <c r="L912" s="58"/>
      <c r="M912" s="58"/>
      <c r="N912" s="58">
        <f>C913*C914/ABS(C912-$Y$3)</f>
        <v>8.1</v>
      </c>
      <c r="O912" s="38"/>
      <c r="P912" s="38"/>
      <c r="Q912" s="60" t="s">
        <v>544</v>
      </c>
      <c r="R912" s="38"/>
    </row>
    <row r="913" ht="15.75" customHeight="1">
      <c r="A913" s="190" t="s">
        <v>543</v>
      </c>
      <c r="B913" s="91" t="s">
        <v>207</v>
      </c>
      <c r="C913" s="93">
        <v>3.06</v>
      </c>
      <c r="D913" s="93">
        <v>5.0</v>
      </c>
      <c r="E913" s="93">
        <v>27.0</v>
      </c>
      <c r="F913" s="93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60" t="s">
        <v>544</v>
      </c>
      <c r="R913" s="38"/>
    </row>
    <row r="914" ht="15.75" customHeight="1">
      <c r="A914" s="190" t="s">
        <v>543</v>
      </c>
      <c r="B914" s="93" t="s">
        <v>204</v>
      </c>
      <c r="C914" s="93">
        <v>180.0</v>
      </c>
      <c r="D914" s="93">
        <v>5.0</v>
      </c>
      <c r="E914" s="93">
        <v>27.0</v>
      </c>
      <c r="F914" s="93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60" t="s">
        <v>544</v>
      </c>
      <c r="R914" s="38"/>
    </row>
    <row r="915" ht="15.75" customHeight="1">
      <c r="A915" s="190" t="s">
        <v>545</v>
      </c>
      <c r="B915" s="91" t="s">
        <v>1</v>
      </c>
      <c r="C915" s="93">
        <v>125.0</v>
      </c>
      <c r="D915" s="93"/>
      <c r="E915" s="93">
        <v>48.6</v>
      </c>
      <c r="F915" s="93"/>
      <c r="G915" s="58"/>
      <c r="H915" s="58"/>
      <c r="I915" s="58"/>
      <c r="J915" s="58"/>
      <c r="K915" s="58"/>
      <c r="L915" s="58"/>
      <c r="M915" s="58"/>
      <c r="N915" s="58">
        <f>C916*C917/ABS(C915-$Y$3)</f>
        <v>0.5278612717</v>
      </c>
      <c r="O915" s="38"/>
      <c r="P915" s="38"/>
      <c r="Q915" s="60" t="s">
        <v>546</v>
      </c>
      <c r="R915" s="38"/>
    </row>
    <row r="916" ht="15.75" customHeight="1">
      <c r="A916" s="190" t="s">
        <v>545</v>
      </c>
      <c r="B916" s="91" t="s">
        <v>207</v>
      </c>
      <c r="C916" s="93">
        <v>0.8</v>
      </c>
      <c r="D916" s="93">
        <v>5.0</v>
      </c>
      <c r="E916" s="93">
        <v>48.6</v>
      </c>
      <c r="F916" s="93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60" t="s">
        <v>546</v>
      </c>
      <c r="R916" s="38"/>
    </row>
    <row r="917" ht="15.75" customHeight="1">
      <c r="A917" s="190" t="s">
        <v>545</v>
      </c>
      <c r="B917" s="93" t="s">
        <v>204</v>
      </c>
      <c r="C917" s="93">
        <v>114.15</v>
      </c>
      <c r="D917" s="93">
        <v>5.0</v>
      </c>
      <c r="E917" s="93">
        <v>48.6</v>
      </c>
      <c r="F917" s="93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60" t="s">
        <v>546</v>
      </c>
      <c r="R917" s="38"/>
    </row>
    <row r="918" ht="15.75" customHeight="1">
      <c r="A918" s="101" t="s">
        <v>174</v>
      </c>
      <c r="B918" s="91" t="s">
        <v>1</v>
      </c>
      <c r="C918" s="93">
        <v>245.0</v>
      </c>
      <c r="D918" s="93"/>
      <c r="E918" s="192"/>
      <c r="F918" s="192">
        <v>25.0</v>
      </c>
      <c r="G918" s="58"/>
      <c r="H918" s="58"/>
      <c r="I918" s="58"/>
      <c r="J918" s="58"/>
      <c r="K918" s="58"/>
      <c r="L918" s="58"/>
      <c r="M918" s="58"/>
      <c r="N918" s="58">
        <f>C919*C920/ABS(C918-$Y$3)</f>
        <v>12.66792453</v>
      </c>
      <c r="O918" s="193" t="s">
        <v>547</v>
      </c>
      <c r="P918" s="38"/>
      <c r="Q918" s="60" t="s">
        <v>548</v>
      </c>
      <c r="R918" s="38"/>
    </row>
    <row r="919" ht="15.75" customHeight="1">
      <c r="A919" s="101" t="s">
        <v>174</v>
      </c>
      <c r="B919" s="91" t="s">
        <v>207</v>
      </c>
      <c r="C919" s="93">
        <v>3.73</v>
      </c>
      <c r="D919" s="93">
        <v>5.0</v>
      </c>
      <c r="E919" s="192"/>
      <c r="F919" s="192">
        <v>25.0</v>
      </c>
      <c r="G919" s="193"/>
      <c r="H919" s="193"/>
      <c r="I919" s="193"/>
      <c r="J919" s="193"/>
      <c r="K919" s="193"/>
      <c r="L919" s="193"/>
      <c r="M919" s="193"/>
      <c r="N919" s="193"/>
      <c r="O919" s="193" t="s">
        <v>547</v>
      </c>
      <c r="P919" s="38"/>
      <c r="Q919" s="60" t="s">
        <v>548</v>
      </c>
      <c r="R919" s="38"/>
    </row>
    <row r="920" ht="15.75" customHeight="1">
      <c r="A920" s="101" t="s">
        <v>174</v>
      </c>
      <c r="B920" s="93" t="s">
        <v>204</v>
      </c>
      <c r="C920" s="93">
        <v>180.0</v>
      </c>
      <c r="D920" s="93">
        <v>5.0</v>
      </c>
      <c r="E920" s="192"/>
      <c r="F920" s="192">
        <v>25.0</v>
      </c>
      <c r="G920" s="193"/>
      <c r="H920" s="193"/>
      <c r="I920" s="193"/>
      <c r="J920" s="193"/>
      <c r="K920" s="193"/>
      <c r="L920" s="193"/>
      <c r="M920" s="193"/>
      <c r="N920" s="193"/>
      <c r="O920" s="193" t="s">
        <v>547</v>
      </c>
      <c r="P920" s="38"/>
      <c r="Q920" s="60" t="s">
        <v>548</v>
      </c>
      <c r="R920" s="38"/>
    </row>
    <row r="921" ht="15.75" customHeight="1">
      <c r="A921" s="101" t="s">
        <v>549</v>
      </c>
      <c r="B921" s="91" t="s">
        <v>1</v>
      </c>
      <c r="C921" s="93">
        <v>250.0</v>
      </c>
      <c r="D921" s="93"/>
      <c r="E921" s="192"/>
      <c r="F921" s="192">
        <v>27.0</v>
      </c>
      <c r="G921" s="58"/>
      <c r="H921" s="58"/>
      <c r="I921" s="58"/>
      <c r="J921" s="58"/>
      <c r="K921" s="58"/>
      <c r="L921" s="58"/>
      <c r="M921" s="58"/>
      <c r="N921" s="58">
        <f>C922*C923/ABS(C921-$Y$3)</f>
        <v>15.93</v>
      </c>
      <c r="O921" s="193" t="s">
        <v>547</v>
      </c>
      <c r="P921" s="38"/>
      <c r="Q921" s="60" t="s">
        <v>548</v>
      </c>
      <c r="R921" s="38"/>
    </row>
    <row r="922" ht="15.75" customHeight="1">
      <c r="A922" s="101" t="s">
        <v>549</v>
      </c>
      <c r="B922" s="91" t="s">
        <v>207</v>
      </c>
      <c r="C922" s="93">
        <v>4.72</v>
      </c>
      <c r="D922" s="93">
        <v>5.0</v>
      </c>
      <c r="E922" s="192"/>
      <c r="F922" s="192">
        <v>27.0</v>
      </c>
      <c r="G922" s="193"/>
      <c r="H922" s="193"/>
      <c r="I922" s="193"/>
      <c r="J922" s="193"/>
      <c r="K922" s="193"/>
      <c r="L922" s="193"/>
      <c r="M922" s="193"/>
      <c r="N922" s="193"/>
      <c r="O922" s="193" t="s">
        <v>547</v>
      </c>
      <c r="P922" s="38"/>
      <c r="Q922" s="60" t="s">
        <v>548</v>
      </c>
      <c r="R922" s="38"/>
    </row>
    <row r="923" ht="15.75" customHeight="1">
      <c r="A923" s="101" t="s">
        <v>549</v>
      </c>
      <c r="B923" s="93" t="s">
        <v>204</v>
      </c>
      <c r="C923" s="93">
        <v>162.0</v>
      </c>
      <c r="D923" s="93">
        <v>5.0</v>
      </c>
      <c r="E923" s="192"/>
      <c r="F923" s="192">
        <v>27.0</v>
      </c>
      <c r="G923" s="193"/>
      <c r="H923" s="193"/>
      <c r="I923" s="193"/>
      <c r="J923" s="193"/>
      <c r="K923" s="193"/>
      <c r="L923" s="193"/>
      <c r="M923" s="193"/>
      <c r="N923" s="193"/>
      <c r="O923" s="193" t="s">
        <v>547</v>
      </c>
      <c r="P923" s="38"/>
      <c r="Q923" s="60" t="s">
        <v>548</v>
      </c>
      <c r="R923" s="38"/>
    </row>
    <row r="924" ht="15.75" customHeight="1">
      <c r="A924" s="101" t="s">
        <v>550</v>
      </c>
      <c r="B924" s="91" t="s">
        <v>1</v>
      </c>
      <c r="C924" s="93">
        <v>230.0</v>
      </c>
      <c r="D924" s="93"/>
      <c r="E924" s="192"/>
      <c r="F924" s="192">
        <v>29.0</v>
      </c>
      <c r="G924" s="58"/>
      <c r="H924" s="58"/>
      <c r="I924" s="58"/>
      <c r="J924" s="58"/>
      <c r="K924" s="58"/>
      <c r="L924" s="58"/>
      <c r="M924" s="58"/>
      <c r="N924" s="58">
        <f>C925*C926/ABS(C924-$Y$3)</f>
        <v>9.005735294</v>
      </c>
      <c r="O924" s="193" t="s">
        <v>547</v>
      </c>
      <c r="P924" s="38"/>
      <c r="Q924" s="60" t="s">
        <v>548</v>
      </c>
      <c r="R924" s="38"/>
    </row>
    <row r="925" ht="15.75" customHeight="1">
      <c r="A925" s="101" t="s">
        <v>550</v>
      </c>
      <c r="B925" s="91" t="s">
        <v>207</v>
      </c>
      <c r="C925" s="93">
        <v>4.47</v>
      </c>
      <c r="D925" s="93">
        <v>5.0</v>
      </c>
      <c r="E925" s="192"/>
      <c r="F925" s="192">
        <v>29.0</v>
      </c>
      <c r="G925" s="193"/>
      <c r="H925" s="193"/>
      <c r="I925" s="193"/>
      <c r="J925" s="193"/>
      <c r="K925" s="193"/>
      <c r="L925" s="193"/>
      <c r="M925" s="193"/>
      <c r="N925" s="193"/>
      <c r="O925" s="193" t="s">
        <v>547</v>
      </c>
      <c r="P925" s="38"/>
      <c r="Q925" s="60" t="s">
        <v>548</v>
      </c>
      <c r="R925" s="38"/>
    </row>
    <row r="926" ht="15.75" customHeight="1">
      <c r="A926" s="101" t="s">
        <v>550</v>
      </c>
      <c r="B926" s="93" t="s">
        <v>204</v>
      </c>
      <c r="C926" s="93">
        <v>137.0</v>
      </c>
      <c r="D926" s="93">
        <v>5.0</v>
      </c>
      <c r="E926" s="192"/>
      <c r="F926" s="192">
        <v>29.0</v>
      </c>
      <c r="G926" s="193"/>
      <c r="H926" s="193"/>
      <c r="I926" s="193"/>
      <c r="J926" s="193"/>
      <c r="K926" s="193"/>
      <c r="L926" s="193"/>
      <c r="M926" s="193"/>
      <c r="N926" s="193"/>
      <c r="O926" s="193" t="s">
        <v>547</v>
      </c>
      <c r="P926" s="38"/>
      <c r="Q926" s="60" t="s">
        <v>548</v>
      </c>
      <c r="R926" s="38"/>
    </row>
    <row r="927" ht="15.75" customHeight="1">
      <c r="A927" s="99" t="s">
        <v>551</v>
      </c>
      <c r="B927" s="91" t="s">
        <v>1</v>
      </c>
      <c r="C927" s="93">
        <v>136.0</v>
      </c>
      <c r="D927" s="93"/>
      <c r="E927" s="93">
        <v>48.5</v>
      </c>
      <c r="F927" s="93"/>
      <c r="G927" s="58"/>
      <c r="H927" s="58"/>
      <c r="I927" s="58"/>
      <c r="J927" s="58"/>
      <c r="K927" s="58"/>
      <c r="L927" s="58"/>
      <c r="M927" s="58"/>
      <c r="N927" s="58">
        <f>C930*C931/ABS(C927-$Y$3)</f>
        <v>4.09082716</v>
      </c>
      <c r="O927" s="38"/>
      <c r="P927" s="38"/>
      <c r="Q927" s="60" t="s">
        <v>552</v>
      </c>
      <c r="R927" s="38"/>
    </row>
    <row r="928" ht="15.75" customHeight="1">
      <c r="A928" s="99" t="s">
        <v>551</v>
      </c>
      <c r="B928" s="91" t="s">
        <v>207</v>
      </c>
      <c r="C928" s="93">
        <v>2.27</v>
      </c>
      <c r="D928" s="93">
        <v>3.0</v>
      </c>
      <c r="E928" s="93">
        <v>48.5</v>
      </c>
      <c r="F928" s="93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60" t="s">
        <v>552</v>
      </c>
      <c r="R928" s="38"/>
    </row>
    <row r="929" ht="15.75" customHeight="1">
      <c r="A929" s="99" t="s">
        <v>551</v>
      </c>
      <c r="B929" s="93" t="s">
        <v>204</v>
      </c>
      <c r="C929" s="93">
        <v>102.9</v>
      </c>
      <c r="D929" s="93">
        <v>3.0</v>
      </c>
      <c r="E929" s="93">
        <v>48.5</v>
      </c>
      <c r="F929" s="93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60" t="s">
        <v>552</v>
      </c>
      <c r="R929" s="38"/>
    </row>
    <row r="930" ht="15.75" customHeight="1">
      <c r="A930" s="99" t="s">
        <v>551</v>
      </c>
      <c r="B930" s="91" t="s">
        <v>207</v>
      </c>
      <c r="C930" s="93">
        <v>3.59</v>
      </c>
      <c r="D930" s="93">
        <v>5.0</v>
      </c>
      <c r="E930" s="93">
        <v>48.5</v>
      </c>
      <c r="F930" s="93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60" t="s">
        <v>552</v>
      </c>
      <c r="R930" s="38"/>
    </row>
    <row r="931" ht="15.75" customHeight="1">
      <c r="A931" s="99" t="s">
        <v>551</v>
      </c>
      <c r="B931" s="93" t="s">
        <v>204</v>
      </c>
      <c r="C931" s="93">
        <v>184.6</v>
      </c>
      <c r="D931" s="93">
        <v>5.0</v>
      </c>
      <c r="E931" s="93">
        <v>48.5</v>
      </c>
      <c r="F931" s="93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60" t="s">
        <v>552</v>
      </c>
      <c r="R931" s="38"/>
    </row>
    <row r="932" ht="15.75" customHeight="1">
      <c r="A932" s="99" t="s">
        <v>551</v>
      </c>
      <c r="B932" s="91" t="s">
        <v>207</v>
      </c>
      <c r="C932" s="93">
        <v>5.92</v>
      </c>
      <c r="D932" s="93">
        <v>9.0</v>
      </c>
      <c r="E932" s="93">
        <v>48.5</v>
      </c>
      <c r="F932" s="93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60" t="s">
        <v>552</v>
      </c>
      <c r="R932" s="38"/>
    </row>
    <row r="933" ht="15.75" customHeight="1">
      <c r="A933" s="99" t="s">
        <v>551</v>
      </c>
      <c r="B933" s="93" t="s">
        <v>204</v>
      </c>
      <c r="C933" s="93">
        <v>365.4</v>
      </c>
      <c r="D933" s="93">
        <v>9.0</v>
      </c>
      <c r="E933" s="93">
        <v>48.5</v>
      </c>
      <c r="F933" s="93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60" t="s">
        <v>552</v>
      </c>
      <c r="R933" s="38"/>
    </row>
    <row r="934" ht="15.75" customHeight="1">
      <c r="A934" s="99" t="s">
        <v>553</v>
      </c>
      <c r="B934" s="91" t="s">
        <v>1</v>
      </c>
      <c r="C934" s="93">
        <v>133.0</v>
      </c>
      <c r="D934" s="93"/>
      <c r="E934" s="93">
        <v>54.4</v>
      </c>
      <c r="F934" s="93"/>
      <c r="G934" s="194"/>
      <c r="H934" s="194"/>
      <c r="I934" s="194"/>
      <c r="J934" s="194"/>
      <c r="K934" s="194"/>
      <c r="L934" s="194"/>
      <c r="M934" s="194"/>
      <c r="N934" s="194"/>
      <c r="O934" s="194"/>
      <c r="P934" s="38"/>
      <c r="Q934" s="60" t="s">
        <v>552</v>
      </c>
      <c r="R934" s="38"/>
    </row>
    <row r="935" ht="15.75" customHeight="1">
      <c r="A935" s="99" t="s">
        <v>554</v>
      </c>
      <c r="B935" s="91" t="s">
        <v>1</v>
      </c>
      <c r="C935" s="93">
        <v>129.0</v>
      </c>
      <c r="D935" s="93"/>
      <c r="E935" s="93">
        <v>36.2</v>
      </c>
      <c r="F935" s="93"/>
      <c r="G935" s="58"/>
      <c r="H935" s="58"/>
      <c r="I935" s="58"/>
      <c r="J935" s="58"/>
      <c r="K935" s="58"/>
      <c r="L935" s="58"/>
      <c r="M935" s="58"/>
      <c r="N935" s="58">
        <f>C936*C937/ABS(C935-$Y$3)</f>
        <v>2.997337278</v>
      </c>
      <c r="O935" s="194"/>
      <c r="P935" s="38"/>
      <c r="Q935" s="60" t="s">
        <v>552</v>
      </c>
      <c r="R935" s="38"/>
    </row>
    <row r="936" ht="15.75" customHeight="1">
      <c r="A936" s="99" t="s">
        <v>554</v>
      </c>
      <c r="B936" s="91" t="s">
        <v>207</v>
      </c>
      <c r="C936" s="93">
        <v>3.07</v>
      </c>
      <c r="D936" s="93">
        <v>5.0</v>
      </c>
      <c r="E936" s="93">
        <v>36.2</v>
      </c>
      <c r="F936" s="93"/>
      <c r="G936" s="194"/>
      <c r="H936" s="194"/>
      <c r="I936" s="194"/>
      <c r="J936" s="194"/>
      <c r="K936" s="194"/>
      <c r="L936" s="194"/>
      <c r="M936" s="194"/>
      <c r="N936" s="194"/>
      <c r="O936" s="194"/>
      <c r="P936" s="38"/>
      <c r="Q936" s="60" t="s">
        <v>552</v>
      </c>
      <c r="R936" s="38"/>
    </row>
    <row r="937" ht="15.75" customHeight="1">
      <c r="A937" s="99" t="s">
        <v>554</v>
      </c>
      <c r="B937" s="93" t="s">
        <v>204</v>
      </c>
      <c r="C937" s="93">
        <v>165.0</v>
      </c>
      <c r="D937" s="93">
        <v>5.0</v>
      </c>
      <c r="E937" s="93">
        <v>36.2</v>
      </c>
      <c r="F937" s="93"/>
      <c r="G937" s="194"/>
      <c r="H937" s="194"/>
      <c r="I937" s="194"/>
      <c r="J937" s="194"/>
      <c r="K937" s="194"/>
      <c r="L937" s="194"/>
      <c r="M937" s="194"/>
      <c r="N937" s="194"/>
      <c r="O937" s="194"/>
      <c r="P937" s="38"/>
      <c r="Q937" s="60" t="s">
        <v>552</v>
      </c>
      <c r="R937" s="38"/>
    </row>
    <row r="938" ht="15.75" customHeight="1">
      <c r="A938" s="99" t="s">
        <v>554</v>
      </c>
      <c r="B938" s="91" t="s">
        <v>207</v>
      </c>
      <c r="C938" s="93">
        <v>5.19</v>
      </c>
      <c r="D938" s="93">
        <v>9.0</v>
      </c>
      <c r="E938" s="93">
        <v>36.2</v>
      </c>
      <c r="F938" s="93"/>
      <c r="G938" s="194"/>
      <c r="H938" s="194"/>
      <c r="I938" s="194"/>
      <c r="J938" s="194"/>
      <c r="K938" s="194"/>
      <c r="L938" s="194"/>
      <c r="M938" s="194"/>
      <c r="N938" s="194"/>
      <c r="O938" s="194"/>
      <c r="P938" s="38"/>
      <c r="Q938" s="60" t="s">
        <v>552</v>
      </c>
      <c r="R938" s="38"/>
    </row>
    <row r="939" ht="15.75" customHeight="1">
      <c r="A939" s="99" t="s">
        <v>554</v>
      </c>
      <c r="B939" s="93" t="s">
        <v>204</v>
      </c>
      <c r="C939" s="93">
        <v>332.7</v>
      </c>
      <c r="D939" s="93">
        <v>9.0</v>
      </c>
      <c r="E939" s="93">
        <v>36.2</v>
      </c>
      <c r="F939" s="93"/>
      <c r="G939" s="194"/>
      <c r="H939" s="194"/>
      <c r="I939" s="194"/>
      <c r="J939" s="194"/>
      <c r="K939" s="194"/>
      <c r="L939" s="194"/>
      <c r="M939" s="194"/>
      <c r="N939" s="194"/>
      <c r="O939" s="194"/>
      <c r="P939" s="38"/>
      <c r="Q939" s="60" t="s">
        <v>552</v>
      </c>
      <c r="R939" s="38"/>
    </row>
    <row r="940" ht="15.75" customHeight="1">
      <c r="A940" s="99" t="s">
        <v>555</v>
      </c>
      <c r="B940" s="91" t="s">
        <v>1</v>
      </c>
      <c r="C940" s="93">
        <v>123.0</v>
      </c>
      <c r="D940" s="93"/>
      <c r="E940" s="93">
        <v>34.4</v>
      </c>
      <c r="F940" s="93"/>
      <c r="G940" s="194"/>
      <c r="H940" s="194"/>
      <c r="I940" s="194"/>
      <c r="J940" s="194"/>
      <c r="K940" s="194"/>
      <c r="L940" s="194"/>
      <c r="M940" s="194"/>
      <c r="N940" s="194"/>
      <c r="O940" s="194"/>
      <c r="P940" s="38"/>
      <c r="Q940" s="60" t="s">
        <v>552</v>
      </c>
      <c r="R940" s="38"/>
    </row>
    <row r="941" ht="15.75" customHeight="1">
      <c r="A941" s="99" t="s">
        <v>555</v>
      </c>
      <c r="B941" s="91" t="s">
        <v>207</v>
      </c>
      <c r="C941" s="93">
        <v>2.84</v>
      </c>
      <c r="D941" s="93">
        <v>9.0</v>
      </c>
      <c r="E941" s="93">
        <v>34.4</v>
      </c>
      <c r="F941" s="93"/>
      <c r="G941" s="194"/>
      <c r="H941" s="194"/>
      <c r="I941" s="194"/>
      <c r="J941" s="194"/>
      <c r="K941" s="194"/>
      <c r="L941" s="194"/>
      <c r="M941" s="194"/>
      <c r="N941" s="194"/>
      <c r="O941" s="194"/>
      <c r="P941" s="38"/>
      <c r="Q941" s="60" t="s">
        <v>552</v>
      </c>
      <c r="R941" s="38"/>
    </row>
    <row r="942" ht="15.75" customHeight="1">
      <c r="A942" s="99" t="s">
        <v>555</v>
      </c>
      <c r="B942" s="93" t="s">
        <v>204</v>
      </c>
      <c r="C942" s="93">
        <v>168.4</v>
      </c>
      <c r="D942" s="93">
        <v>9.0</v>
      </c>
      <c r="E942" s="93">
        <v>34.4</v>
      </c>
      <c r="F942" s="93"/>
      <c r="G942" s="194"/>
      <c r="H942" s="194"/>
      <c r="I942" s="194"/>
      <c r="J942" s="194"/>
      <c r="K942" s="194"/>
      <c r="L942" s="194"/>
      <c r="M942" s="194"/>
      <c r="N942" s="194"/>
      <c r="O942" s="194"/>
      <c r="P942" s="38"/>
      <c r="Q942" s="60" t="s">
        <v>552</v>
      </c>
      <c r="R942" s="38"/>
    </row>
    <row r="943" ht="15.75" customHeight="1">
      <c r="A943" s="99" t="s">
        <v>556</v>
      </c>
      <c r="B943" s="91" t="s">
        <v>1</v>
      </c>
      <c r="C943" s="93">
        <v>230.5</v>
      </c>
      <c r="D943" s="93"/>
      <c r="E943" s="93">
        <v>48.2</v>
      </c>
      <c r="F943" s="93"/>
      <c r="G943" s="58"/>
      <c r="H943" s="58"/>
      <c r="I943" s="58"/>
      <c r="J943" s="58"/>
      <c r="K943" s="58"/>
      <c r="L943" s="58"/>
      <c r="M943" s="58"/>
      <c r="N943" s="58">
        <f>C944*C945/ABS(C943-$Y$3)</f>
        <v>5.438577778</v>
      </c>
      <c r="O943" s="194"/>
      <c r="P943" s="38"/>
      <c r="Q943" s="60" t="s">
        <v>552</v>
      </c>
      <c r="R943" s="38"/>
    </row>
    <row r="944" ht="15.75" customHeight="1">
      <c r="A944" s="99" t="s">
        <v>556</v>
      </c>
      <c r="B944" s="91" t="s">
        <v>207</v>
      </c>
      <c r="C944" s="93">
        <v>2.39</v>
      </c>
      <c r="D944" s="93">
        <v>5.0</v>
      </c>
      <c r="E944" s="93">
        <v>48.2</v>
      </c>
      <c r="F944" s="93"/>
      <c r="G944" s="194"/>
      <c r="H944" s="194"/>
      <c r="I944" s="194"/>
      <c r="J944" s="194"/>
      <c r="K944" s="194"/>
      <c r="L944" s="194"/>
      <c r="M944" s="194"/>
      <c r="N944" s="194"/>
      <c r="O944" s="194"/>
      <c r="P944" s="38"/>
      <c r="Q944" s="60" t="s">
        <v>552</v>
      </c>
      <c r="R944" s="38"/>
    </row>
    <row r="945" ht="15.75" customHeight="1">
      <c r="A945" s="99" t="s">
        <v>556</v>
      </c>
      <c r="B945" s="93" t="s">
        <v>204</v>
      </c>
      <c r="C945" s="93">
        <v>153.6</v>
      </c>
      <c r="D945" s="93">
        <v>5.0</v>
      </c>
      <c r="E945" s="93">
        <v>48.2</v>
      </c>
      <c r="F945" s="93"/>
      <c r="G945" s="194"/>
      <c r="H945" s="194"/>
      <c r="I945" s="194"/>
      <c r="J945" s="194"/>
      <c r="K945" s="194"/>
      <c r="L945" s="194"/>
      <c r="M945" s="194"/>
      <c r="N945" s="194"/>
      <c r="O945" s="194"/>
      <c r="P945" s="38"/>
      <c r="Q945" s="60" t="s">
        <v>552</v>
      </c>
      <c r="R945" s="38"/>
    </row>
    <row r="946" ht="15.75" customHeight="1">
      <c r="A946" s="99" t="s">
        <v>556</v>
      </c>
      <c r="B946" s="91" t="s">
        <v>207</v>
      </c>
      <c r="C946" s="93">
        <v>4.28</v>
      </c>
      <c r="D946" s="93">
        <v>9.0</v>
      </c>
      <c r="E946" s="93">
        <v>48.2</v>
      </c>
      <c r="F946" s="93"/>
      <c r="G946" s="194"/>
      <c r="H946" s="194"/>
      <c r="I946" s="194"/>
      <c r="J946" s="194"/>
      <c r="K946" s="194"/>
      <c r="L946" s="194"/>
      <c r="M946" s="194"/>
      <c r="N946" s="194"/>
      <c r="O946" s="194"/>
      <c r="P946" s="38"/>
      <c r="Q946" s="60" t="s">
        <v>552</v>
      </c>
      <c r="R946" s="38"/>
    </row>
    <row r="947" ht="15.75" customHeight="1">
      <c r="A947" s="99" t="s">
        <v>556</v>
      </c>
      <c r="B947" s="93" t="s">
        <v>204</v>
      </c>
      <c r="C947" s="93">
        <v>321.2</v>
      </c>
      <c r="D947" s="93">
        <v>9.0</v>
      </c>
      <c r="E947" s="93">
        <v>48.2</v>
      </c>
      <c r="F947" s="93"/>
      <c r="G947" s="194"/>
      <c r="H947" s="194"/>
      <c r="I947" s="194"/>
      <c r="J947" s="194"/>
      <c r="K947" s="194"/>
      <c r="L947" s="194"/>
      <c r="M947" s="194"/>
      <c r="N947" s="194"/>
      <c r="O947" s="194"/>
      <c r="P947" s="38"/>
      <c r="Q947" s="60" t="s">
        <v>552</v>
      </c>
      <c r="R947" s="38"/>
    </row>
    <row r="948" ht="15.75" customHeight="1">
      <c r="A948" s="99" t="s">
        <v>557</v>
      </c>
      <c r="B948" s="91" t="s">
        <v>1</v>
      </c>
      <c r="C948" s="93">
        <v>47.0</v>
      </c>
      <c r="D948" s="93"/>
      <c r="E948" s="93">
        <v>58.3</v>
      </c>
      <c r="F948" s="93"/>
      <c r="G948" s="58"/>
      <c r="H948" s="58"/>
      <c r="I948" s="58"/>
      <c r="J948" s="58"/>
      <c r="K948" s="58"/>
      <c r="L948" s="58"/>
      <c r="M948" s="58"/>
      <c r="N948" s="58"/>
      <c r="O948" s="194"/>
      <c r="P948" s="38"/>
      <c r="Q948" s="60" t="s">
        <v>552</v>
      </c>
      <c r="R948" s="38"/>
    </row>
    <row r="949" ht="15.75" customHeight="1">
      <c r="A949" s="99" t="s">
        <v>557</v>
      </c>
      <c r="B949" s="91" t="s">
        <v>207</v>
      </c>
      <c r="C949" s="93">
        <v>2.29</v>
      </c>
      <c r="D949" s="93">
        <v>9.0</v>
      </c>
      <c r="E949" s="93">
        <v>58.3</v>
      </c>
      <c r="F949" s="93"/>
      <c r="G949" s="194"/>
      <c r="H949" s="194"/>
      <c r="I949" s="194"/>
      <c r="J949" s="194"/>
      <c r="K949" s="194"/>
      <c r="L949" s="194"/>
      <c r="M949" s="194"/>
      <c r="N949" s="194"/>
      <c r="O949" s="194"/>
      <c r="P949" s="38"/>
      <c r="Q949" s="60" t="s">
        <v>552</v>
      </c>
      <c r="R949" s="38"/>
    </row>
    <row r="950" ht="15.75" customHeight="1">
      <c r="A950" s="99" t="s">
        <v>557</v>
      </c>
      <c r="B950" s="93" t="s">
        <v>204</v>
      </c>
      <c r="C950" s="93">
        <v>146.7</v>
      </c>
      <c r="D950" s="93">
        <v>9.0</v>
      </c>
      <c r="E950" s="93">
        <v>58.3</v>
      </c>
      <c r="F950" s="93"/>
      <c r="G950" s="194"/>
      <c r="H950" s="194"/>
      <c r="I950" s="194"/>
      <c r="J950" s="194"/>
      <c r="K950" s="194"/>
      <c r="L950" s="194"/>
      <c r="M950" s="194"/>
      <c r="N950" s="194"/>
      <c r="O950" s="194"/>
      <c r="P950" s="38"/>
      <c r="Q950" s="60" t="s">
        <v>552</v>
      </c>
      <c r="R950" s="38"/>
    </row>
    <row r="951" ht="15.75" customHeight="1">
      <c r="A951" s="101" t="s">
        <v>558</v>
      </c>
      <c r="B951" s="91" t="s">
        <v>207</v>
      </c>
      <c r="C951" s="93">
        <v>3.22</v>
      </c>
      <c r="D951" s="93">
        <v>5.0</v>
      </c>
      <c r="E951" s="93">
        <v>40.5</v>
      </c>
      <c r="F951" s="93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60" t="s">
        <v>559</v>
      </c>
      <c r="R951" s="38"/>
    </row>
    <row r="952" ht="15.75" customHeight="1">
      <c r="A952" s="101" t="s">
        <v>558</v>
      </c>
      <c r="B952" s="93" t="s">
        <v>204</v>
      </c>
      <c r="C952" s="93">
        <v>74.14</v>
      </c>
      <c r="D952" s="93">
        <v>5.0</v>
      </c>
      <c r="E952" s="93">
        <v>40.5</v>
      </c>
      <c r="F952" s="93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60" t="s">
        <v>559</v>
      </c>
      <c r="R952" s="38"/>
    </row>
    <row r="953" ht="15.75" customHeight="1">
      <c r="A953" s="190" t="s">
        <v>560</v>
      </c>
      <c r="B953" s="91" t="s">
        <v>1</v>
      </c>
      <c r="C953" s="93">
        <v>130.0</v>
      </c>
      <c r="D953" s="93"/>
      <c r="E953" s="93"/>
      <c r="F953" s="93"/>
      <c r="G953" s="38"/>
      <c r="H953" s="38"/>
      <c r="I953" s="38"/>
      <c r="J953" s="38"/>
      <c r="K953" s="38"/>
      <c r="L953" s="38"/>
      <c r="M953" s="38"/>
      <c r="N953" s="38" t="s">
        <v>373</v>
      </c>
      <c r="O953" s="38"/>
      <c r="P953" s="38"/>
      <c r="Q953" s="60" t="s">
        <v>561</v>
      </c>
      <c r="R953" s="38"/>
    </row>
    <row r="954" ht="15.75" customHeight="1">
      <c r="A954" s="190" t="s">
        <v>560</v>
      </c>
      <c r="B954" s="91" t="s">
        <v>207</v>
      </c>
      <c r="C954" s="93">
        <v>2.76</v>
      </c>
      <c r="D954" s="93">
        <v>5.0</v>
      </c>
      <c r="E954" s="93"/>
      <c r="F954" s="93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60" t="s">
        <v>561</v>
      </c>
      <c r="R954" s="38"/>
    </row>
    <row r="955" ht="15.75" customHeight="1">
      <c r="A955" s="190" t="s">
        <v>562</v>
      </c>
      <c r="B955" s="91" t="s">
        <v>1</v>
      </c>
      <c r="C955" s="93">
        <v>120.0</v>
      </c>
      <c r="D955" s="93"/>
      <c r="E955" s="93"/>
      <c r="F955" s="93"/>
      <c r="G955" s="38"/>
      <c r="H955" s="38"/>
      <c r="I955" s="38"/>
      <c r="J955" s="38"/>
      <c r="K955" s="38"/>
      <c r="L955" s="38"/>
      <c r="M955" s="38"/>
      <c r="N955" s="38" t="s">
        <v>373</v>
      </c>
      <c r="O955" s="38"/>
      <c r="P955" s="38"/>
      <c r="Q955" s="60" t="s">
        <v>561</v>
      </c>
      <c r="R955" s="38"/>
    </row>
    <row r="956" ht="15.75" customHeight="1">
      <c r="A956" s="195" t="s">
        <v>562</v>
      </c>
      <c r="B956" s="91" t="s">
        <v>207</v>
      </c>
      <c r="C956" s="93">
        <v>2.81</v>
      </c>
      <c r="D956" s="93">
        <v>5.0</v>
      </c>
      <c r="E956" s="93"/>
      <c r="F956" s="93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60" t="s">
        <v>561</v>
      </c>
      <c r="R956" s="38"/>
    </row>
    <row r="957" ht="15.75" customHeight="1">
      <c r="A957" s="190" t="s">
        <v>563</v>
      </c>
      <c r="B957" s="91" t="s">
        <v>1</v>
      </c>
      <c r="C957" s="93">
        <v>121.0</v>
      </c>
      <c r="D957" s="93"/>
      <c r="E957" s="93"/>
      <c r="F957" s="93"/>
      <c r="G957" s="38"/>
      <c r="H957" s="38"/>
      <c r="I957" s="38"/>
      <c r="J957" s="38"/>
      <c r="K957" s="38"/>
      <c r="L957" s="38"/>
      <c r="M957" s="38"/>
      <c r="N957" s="38" t="s">
        <v>373</v>
      </c>
      <c r="O957" s="38"/>
      <c r="P957" s="38"/>
      <c r="Q957" s="60" t="s">
        <v>561</v>
      </c>
      <c r="R957" s="38" t="s">
        <v>230</v>
      </c>
    </row>
    <row r="958" ht="15.75" customHeight="1">
      <c r="A958" s="190" t="s">
        <v>563</v>
      </c>
      <c r="B958" s="91" t="s">
        <v>207</v>
      </c>
      <c r="C958" s="93">
        <v>1.95</v>
      </c>
      <c r="D958" s="93">
        <v>5.0</v>
      </c>
      <c r="E958" s="93"/>
      <c r="F958" s="93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60" t="s">
        <v>561</v>
      </c>
      <c r="R958" s="38" t="s">
        <v>230</v>
      </c>
    </row>
    <row r="959" ht="15.75" customHeight="1">
      <c r="A959" s="195" t="s">
        <v>95</v>
      </c>
      <c r="B959" s="91" t="s">
        <v>1</v>
      </c>
      <c r="C959" s="93">
        <v>94.0</v>
      </c>
      <c r="D959" s="93"/>
      <c r="E959" s="93"/>
      <c r="F959" s="93"/>
      <c r="G959" s="38"/>
      <c r="H959" s="38"/>
      <c r="I959" s="38"/>
      <c r="J959" s="38"/>
      <c r="K959" s="38"/>
      <c r="L959" s="38"/>
      <c r="M959" s="38"/>
      <c r="N959" s="38" t="s">
        <v>373</v>
      </c>
      <c r="O959" s="38"/>
      <c r="P959" s="38"/>
      <c r="Q959" s="60" t="s">
        <v>561</v>
      </c>
      <c r="R959" s="38" t="s">
        <v>230</v>
      </c>
    </row>
    <row r="960" ht="15.75" customHeight="1">
      <c r="A960" s="195" t="s">
        <v>95</v>
      </c>
      <c r="B960" s="91" t="s">
        <v>207</v>
      </c>
      <c r="C960" s="93">
        <v>1.48</v>
      </c>
      <c r="D960" s="93">
        <v>5.0</v>
      </c>
      <c r="E960" s="93"/>
      <c r="F960" s="93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60" t="s">
        <v>561</v>
      </c>
      <c r="R960" s="38" t="s">
        <v>230</v>
      </c>
    </row>
    <row r="961" ht="15.75" customHeight="1">
      <c r="A961" s="190" t="s">
        <v>564</v>
      </c>
      <c r="B961" s="91" t="s">
        <v>1</v>
      </c>
      <c r="C961" s="93">
        <v>220.0</v>
      </c>
      <c r="D961" s="93"/>
      <c r="E961" s="93"/>
      <c r="F961" s="93"/>
      <c r="G961" s="38"/>
      <c r="H961" s="38"/>
      <c r="I961" s="38"/>
      <c r="J961" s="38"/>
      <c r="K961" s="38"/>
      <c r="L961" s="38"/>
      <c r="M961" s="38"/>
      <c r="N961" s="38" t="s">
        <v>373</v>
      </c>
      <c r="O961" s="38"/>
      <c r="P961" s="38"/>
      <c r="Q961" s="60" t="s">
        <v>561</v>
      </c>
      <c r="R961" s="38" t="s">
        <v>230</v>
      </c>
    </row>
    <row r="962" ht="15.75" customHeight="1">
      <c r="A962" s="190" t="s">
        <v>564</v>
      </c>
      <c r="B962" s="91" t="s">
        <v>207</v>
      </c>
      <c r="C962" s="93">
        <v>2.2</v>
      </c>
      <c r="D962" s="93">
        <v>5.0</v>
      </c>
      <c r="E962" s="93"/>
      <c r="F962" s="93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60" t="s">
        <v>561</v>
      </c>
      <c r="R962" s="38" t="s">
        <v>230</v>
      </c>
    </row>
    <row r="963" ht="15.75" customHeight="1">
      <c r="A963" s="195" t="s">
        <v>565</v>
      </c>
      <c r="B963" s="91" t="s">
        <v>1</v>
      </c>
      <c r="C963" s="93">
        <v>94.0</v>
      </c>
      <c r="D963" s="93"/>
      <c r="E963" s="93"/>
      <c r="F963" s="93"/>
      <c r="G963" s="38"/>
      <c r="H963" s="38"/>
      <c r="I963" s="38"/>
      <c r="J963" s="38"/>
      <c r="K963" s="38"/>
      <c r="L963" s="38"/>
      <c r="M963" s="38"/>
      <c r="N963" s="38" t="s">
        <v>373</v>
      </c>
      <c r="O963" s="38"/>
      <c r="P963" s="38"/>
      <c r="Q963" s="60" t="s">
        <v>561</v>
      </c>
      <c r="R963" s="38" t="s">
        <v>230</v>
      </c>
    </row>
    <row r="964" ht="15.75" customHeight="1">
      <c r="A964" s="195" t="s">
        <v>565</v>
      </c>
      <c r="B964" s="91" t="s">
        <v>207</v>
      </c>
      <c r="C964" s="93">
        <v>1.3</v>
      </c>
      <c r="D964" s="93">
        <v>5.0</v>
      </c>
      <c r="E964" s="93"/>
      <c r="F964" s="93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60" t="s">
        <v>561</v>
      </c>
      <c r="R964" s="38" t="s">
        <v>230</v>
      </c>
    </row>
    <row r="965" ht="15.75" customHeight="1">
      <c r="A965" s="195" t="s">
        <v>349</v>
      </c>
      <c r="B965" s="91" t="s">
        <v>1</v>
      </c>
      <c r="C965" s="93">
        <v>275.0</v>
      </c>
      <c r="D965" s="93"/>
      <c r="E965" s="93"/>
      <c r="F965" s="93"/>
      <c r="G965" s="38"/>
      <c r="H965" s="38"/>
      <c r="I965" s="38"/>
      <c r="J965" s="38"/>
      <c r="K965" s="38"/>
      <c r="L965" s="38"/>
      <c r="M965" s="38"/>
      <c r="N965" s="38" t="s">
        <v>373</v>
      </c>
      <c r="O965" s="38"/>
      <c r="P965" s="38"/>
      <c r="Q965" s="60" t="s">
        <v>561</v>
      </c>
      <c r="R965" s="38" t="s">
        <v>230</v>
      </c>
    </row>
    <row r="966" ht="15.75" customHeight="1">
      <c r="A966" s="195" t="s">
        <v>349</v>
      </c>
      <c r="B966" s="91" t="s">
        <v>207</v>
      </c>
      <c r="C966" s="93">
        <v>1.09</v>
      </c>
      <c r="D966" s="93">
        <v>5.0</v>
      </c>
      <c r="E966" s="93"/>
      <c r="F966" s="93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60" t="s">
        <v>561</v>
      </c>
      <c r="R966" s="38" t="s">
        <v>230</v>
      </c>
    </row>
    <row r="967" ht="15.75" customHeight="1">
      <c r="A967" s="101" t="s">
        <v>566</v>
      </c>
      <c r="B967" s="91" t="s">
        <v>1</v>
      </c>
      <c r="C967" s="93">
        <v>386.0</v>
      </c>
      <c r="D967" s="93"/>
      <c r="E967" s="196">
        <v>889.0</v>
      </c>
      <c r="F967" s="192"/>
      <c r="G967" s="197"/>
      <c r="H967" s="197"/>
      <c r="I967" s="197"/>
      <c r="J967" s="197"/>
      <c r="K967" s="197"/>
      <c r="L967" s="197"/>
      <c r="M967" s="197"/>
      <c r="N967" s="197"/>
      <c r="O967" s="197" t="s">
        <v>567</v>
      </c>
      <c r="P967" s="38" t="s">
        <v>192</v>
      </c>
      <c r="Q967" s="60" t="s">
        <v>568</v>
      </c>
      <c r="R967" s="38"/>
    </row>
    <row r="968" ht="15.75" customHeight="1">
      <c r="A968" s="101" t="s">
        <v>566</v>
      </c>
      <c r="B968" s="91" t="s">
        <v>207</v>
      </c>
      <c r="C968" s="93">
        <v>0.56</v>
      </c>
      <c r="D968" s="93">
        <v>2.5</v>
      </c>
      <c r="E968" s="196">
        <v>889.0</v>
      </c>
      <c r="F968" s="192"/>
      <c r="G968" s="197"/>
      <c r="H968" s="197"/>
      <c r="I968" s="197"/>
      <c r="J968" s="197"/>
      <c r="K968" s="197"/>
      <c r="L968" s="197"/>
      <c r="M968" s="197"/>
      <c r="N968" s="197"/>
      <c r="O968" s="197" t="s">
        <v>567</v>
      </c>
      <c r="P968" s="38" t="s">
        <v>192</v>
      </c>
      <c r="Q968" s="60" t="s">
        <v>568</v>
      </c>
      <c r="R968" s="38"/>
    </row>
    <row r="969" ht="15.75" customHeight="1">
      <c r="A969" s="101" t="s">
        <v>566</v>
      </c>
      <c r="B969" s="93" t="s">
        <v>204</v>
      </c>
      <c r="C969" s="93">
        <v>32.8</v>
      </c>
      <c r="D969" s="93">
        <v>2.5</v>
      </c>
      <c r="E969" s="196">
        <v>889.0</v>
      </c>
      <c r="F969" s="192"/>
      <c r="G969" s="197"/>
      <c r="H969" s="197"/>
      <c r="I969" s="197"/>
      <c r="J969" s="197"/>
      <c r="K969" s="197"/>
      <c r="L969" s="197"/>
      <c r="M969" s="197"/>
      <c r="N969" s="197"/>
      <c r="O969" s="197" t="s">
        <v>567</v>
      </c>
      <c r="P969" s="38" t="s">
        <v>192</v>
      </c>
      <c r="Q969" s="60" t="s">
        <v>568</v>
      </c>
      <c r="R969" s="38"/>
    </row>
    <row r="970" ht="15.75" customHeight="1">
      <c r="A970" s="101" t="s">
        <v>566</v>
      </c>
      <c r="B970" s="91" t="s">
        <v>207</v>
      </c>
      <c r="C970" s="93">
        <v>0.25</v>
      </c>
      <c r="D970" s="93">
        <v>1.0</v>
      </c>
      <c r="E970" s="196">
        <v>889.0</v>
      </c>
      <c r="F970" s="192"/>
      <c r="G970" s="197"/>
      <c r="H970" s="197"/>
      <c r="I970" s="197"/>
      <c r="J970" s="197"/>
      <c r="K970" s="197"/>
      <c r="L970" s="197"/>
      <c r="M970" s="197"/>
      <c r="N970" s="197"/>
      <c r="O970" s="197" t="s">
        <v>567</v>
      </c>
      <c r="P970" s="38" t="s">
        <v>192</v>
      </c>
      <c r="Q970" s="60" t="s">
        <v>568</v>
      </c>
      <c r="R970" s="38"/>
    </row>
    <row r="971" ht="15.75" customHeight="1">
      <c r="A971" s="101" t="s">
        <v>566</v>
      </c>
      <c r="B971" s="93" t="s">
        <v>204</v>
      </c>
      <c r="C971" s="93">
        <v>12.8</v>
      </c>
      <c r="D971" s="93">
        <v>1.0</v>
      </c>
      <c r="E971" s="196">
        <v>889.0</v>
      </c>
      <c r="F971" s="192"/>
      <c r="G971" s="197"/>
      <c r="H971" s="197"/>
      <c r="I971" s="197"/>
      <c r="J971" s="197"/>
      <c r="K971" s="197"/>
      <c r="L971" s="197"/>
      <c r="M971" s="197"/>
      <c r="N971" s="197"/>
      <c r="O971" s="197" t="s">
        <v>567</v>
      </c>
      <c r="P971" s="38" t="s">
        <v>192</v>
      </c>
      <c r="Q971" s="60" t="s">
        <v>568</v>
      </c>
      <c r="R971" s="38"/>
    </row>
    <row r="972" ht="15.75" customHeight="1">
      <c r="A972" s="101" t="s">
        <v>569</v>
      </c>
      <c r="B972" s="91" t="s">
        <v>1</v>
      </c>
      <c r="C972" s="93">
        <v>356.0</v>
      </c>
      <c r="D972" s="93"/>
      <c r="E972" s="192">
        <v>831.0</v>
      </c>
      <c r="F972" s="192"/>
      <c r="G972" s="197"/>
      <c r="H972" s="197"/>
      <c r="I972" s="197"/>
      <c r="J972" s="197"/>
      <c r="K972" s="197"/>
      <c r="L972" s="197"/>
      <c r="M972" s="197"/>
      <c r="N972" s="197"/>
      <c r="O972" s="197" t="s">
        <v>567</v>
      </c>
      <c r="P972" s="38" t="s">
        <v>192</v>
      </c>
      <c r="Q972" s="60" t="s">
        <v>568</v>
      </c>
      <c r="R972" s="38"/>
    </row>
    <row r="973" ht="15.75" customHeight="1">
      <c r="A973" s="101" t="s">
        <v>569</v>
      </c>
      <c r="B973" s="91" t="s">
        <v>207</v>
      </c>
      <c r="C973" s="93">
        <v>0.59</v>
      </c>
      <c r="D973" s="93">
        <v>2.5</v>
      </c>
      <c r="E973" s="192">
        <v>831.0</v>
      </c>
      <c r="F973" s="192"/>
      <c r="G973" s="197"/>
      <c r="H973" s="197"/>
      <c r="I973" s="197"/>
      <c r="J973" s="197"/>
      <c r="K973" s="197"/>
      <c r="L973" s="197"/>
      <c r="M973" s="197"/>
      <c r="N973" s="197"/>
      <c r="O973" s="197" t="s">
        <v>567</v>
      </c>
      <c r="P973" s="38" t="s">
        <v>192</v>
      </c>
      <c r="Q973" s="60" t="s">
        <v>568</v>
      </c>
      <c r="R973" s="38"/>
    </row>
    <row r="974" ht="15.75" customHeight="1">
      <c r="A974" s="101" t="s">
        <v>569</v>
      </c>
      <c r="B974" s="93" t="s">
        <v>204</v>
      </c>
      <c r="C974" s="93">
        <v>39.97</v>
      </c>
      <c r="D974" s="93">
        <v>2.5</v>
      </c>
      <c r="E974" s="192">
        <v>831.0</v>
      </c>
      <c r="F974" s="192"/>
      <c r="G974" s="197"/>
      <c r="H974" s="197"/>
      <c r="I974" s="197"/>
      <c r="J974" s="197"/>
      <c r="K974" s="197"/>
      <c r="L974" s="197"/>
      <c r="M974" s="197"/>
      <c r="N974" s="197"/>
      <c r="O974" s="197" t="s">
        <v>567</v>
      </c>
      <c r="P974" s="38" t="s">
        <v>192</v>
      </c>
      <c r="Q974" s="60" t="s">
        <v>568</v>
      </c>
      <c r="R974" s="38"/>
    </row>
    <row r="975" ht="15.75" customHeight="1">
      <c r="A975" s="101" t="s">
        <v>569</v>
      </c>
      <c r="B975" s="91" t="s">
        <v>207</v>
      </c>
      <c r="C975" s="93">
        <v>0.28</v>
      </c>
      <c r="D975" s="93">
        <v>1.0</v>
      </c>
      <c r="E975" s="192">
        <v>831.0</v>
      </c>
      <c r="F975" s="192"/>
      <c r="G975" s="197"/>
      <c r="H975" s="197"/>
      <c r="I975" s="197"/>
      <c r="J975" s="197"/>
      <c r="K975" s="197"/>
      <c r="L975" s="197"/>
      <c r="M975" s="197"/>
      <c r="N975" s="197"/>
      <c r="O975" s="197" t="s">
        <v>567</v>
      </c>
      <c r="P975" s="38" t="s">
        <v>192</v>
      </c>
      <c r="Q975" s="60" t="s">
        <v>568</v>
      </c>
      <c r="R975" s="38"/>
    </row>
    <row r="976" ht="15.75" customHeight="1">
      <c r="A976" s="101" t="s">
        <v>569</v>
      </c>
      <c r="B976" s="93" t="s">
        <v>204</v>
      </c>
      <c r="C976" s="93">
        <v>14.8</v>
      </c>
      <c r="D976" s="93">
        <v>1.0</v>
      </c>
      <c r="E976" s="192">
        <v>831.0</v>
      </c>
      <c r="F976" s="192"/>
      <c r="G976" s="197"/>
      <c r="H976" s="197"/>
      <c r="I976" s="197"/>
      <c r="J976" s="197"/>
      <c r="K976" s="197"/>
      <c r="L976" s="197"/>
      <c r="M976" s="197"/>
      <c r="N976" s="197"/>
      <c r="O976" s="197" t="s">
        <v>567</v>
      </c>
      <c r="P976" s="38" t="s">
        <v>192</v>
      </c>
      <c r="Q976" s="60" t="s">
        <v>568</v>
      </c>
      <c r="R976" s="38"/>
    </row>
    <row r="977" ht="15.75" customHeight="1">
      <c r="A977" s="101" t="s">
        <v>570</v>
      </c>
      <c r="B977" s="91" t="s">
        <v>1</v>
      </c>
      <c r="C977" s="93">
        <v>267.0</v>
      </c>
      <c r="D977" s="93"/>
      <c r="E977" s="91"/>
      <c r="F977" s="93"/>
      <c r="G977" s="198"/>
      <c r="H977" s="198"/>
      <c r="I977" s="198"/>
      <c r="J977" s="198"/>
      <c r="K977" s="198"/>
      <c r="L977" s="198"/>
      <c r="M977" s="198"/>
      <c r="N977" s="198"/>
      <c r="O977" s="198" t="s">
        <v>571</v>
      </c>
      <c r="P977" s="38"/>
      <c r="Q977" s="60" t="s">
        <v>572</v>
      </c>
      <c r="R977" s="38"/>
    </row>
    <row r="978" ht="15.75" customHeight="1">
      <c r="A978" s="101" t="s">
        <v>570</v>
      </c>
      <c r="B978" s="91" t="s">
        <v>207</v>
      </c>
      <c r="C978" s="93">
        <v>0.3</v>
      </c>
      <c r="D978" s="93">
        <v>7.0</v>
      </c>
      <c r="E978" s="91"/>
      <c r="F978" s="93"/>
      <c r="G978" s="198"/>
      <c r="H978" s="198"/>
      <c r="I978" s="198"/>
      <c r="J978" s="198"/>
      <c r="K978" s="198"/>
      <c r="L978" s="198"/>
      <c r="M978" s="198"/>
      <c r="N978" s="198"/>
      <c r="O978" s="198" t="s">
        <v>571</v>
      </c>
      <c r="P978" s="38"/>
      <c r="Q978" s="60" t="s">
        <v>572</v>
      </c>
      <c r="R978" s="38"/>
    </row>
    <row r="979" ht="15.75" customHeight="1">
      <c r="A979" s="101" t="s">
        <v>570</v>
      </c>
      <c r="B979" s="93" t="s">
        <v>204</v>
      </c>
      <c r="C979" s="93">
        <v>48.0</v>
      </c>
      <c r="D979" s="93">
        <v>7.0</v>
      </c>
      <c r="E979" s="91"/>
      <c r="F979" s="93"/>
      <c r="G979" s="198"/>
      <c r="H979" s="198"/>
      <c r="I979" s="198"/>
      <c r="J979" s="198"/>
      <c r="K979" s="198"/>
      <c r="L979" s="198"/>
      <c r="M979" s="198"/>
      <c r="N979" s="198"/>
      <c r="O979" s="198" t="s">
        <v>571</v>
      </c>
      <c r="P979" s="38"/>
      <c r="Q979" s="60" t="s">
        <v>572</v>
      </c>
      <c r="R979" s="38"/>
    </row>
    <row r="980" ht="15.75" customHeight="1">
      <c r="A980" s="99" t="s">
        <v>573</v>
      </c>
      <c r="B980" s="91" t="s">
        <v>1</v>
      </c>
      <c r="C980" s="93">
        <v>175.0</v>
      </c>
      <c r="D980" s="93"/>
      <c r="E980" s="91"/>
      <c r="F980" s="93"/>
      <c r="G980" s="198"/>
      <c r="H980" s="198"/>
      <c r="I980" s="198"/>
      <c r="J980" s="198"/>
      <c r="K980" s="198"/>
      <c r="L980" s="198"/>
      <c r="M980" s="198"/>
      <c r="N980" s="198"/>
      <c r="O980" s="198" t="s">
        <v>571</v>
      </c>
      <c r="P980" s="38"/>
      <c r="Q980" s="60" t="s">
        <v>572</v>
      </c>
      <c r="R980" s="38"/>
    </row>
    <row r="981" ht="15.75" customHeight="1">
      <c r="A981" s="99" t="s">
        <v>573</v>
      </c>
      <c r="B981" s="91" t="s">
        <v>207</v>
      </c>
      <c r="C981" s="93">
        <v>2.17</v>
      </c>
      <c r="D981" s="93">
        <v>7.0</v>
      </c>
      <c r="E981" s="91"/>
      <c r="F981" s="93"/>
      <c r="G981" s="198"/>
      <c r="H981" s="198"/>
      <c r="I981" s="198"/>
      <c r="J981" s="198"/>
      <c r="K981" s="198"/>
      <c r="L981" s="198"/>
      <c r="M981" s="198"/>
      <c r="N981" s="198"/>
      <c r="O981" s="198" t="s">
        <v>571</v>
      </c>
      <c r="P981" s="38"/>
      <c r="Q981" s="60" t="s">
        <v>572</v>
      </c>
      <c r="R981" s="38"/>
    </row>
    <row r="982" ht="15.75" customHeight="1">
      <c r="A982" s="99" t="s">
        <v>573</v>
      </c>
      <c r="B982" s="93" t="s">
        <v>204</v>
      </c>
      <c r="C982" s="93">
        <v>150.6</v>
      </c>
      <c r="D982" s="93">
        <v>7.0</v>
      </c>
      <c r="E982" s="91"/>
      <c r="F982" s="93"/>
      <c r="G982" s="198"/>
      <c r="H982" s="198"/>
      <c r="I982" s="198"/>
      <c r="J982" s="198"/>
      <c r="K982" s="198"/>
      <c r="L982" s="198"/>
      <c r="M982" s="198"/>
      <c r="N982" s="198"/>
      <c r="O982" s="198" t="s">
        <v>571</v>
      </c>
      <c r="P982" s="38"/>
      <c r="Q982" s="60" t="s">
        <v>572</v>
      </c>
      <c r="R982" s="38"/>
    </row>
    <row r="983" ht="15.75" customHeight="1">
      <c r="A983" s="101" t="s">
        <v>334</v>
      </c>
      <c r="B983" s="91" t="s">
        <v>1</v>
      </c>
      <c r="C983" s="93">
        <v>362.0</v>
      </c>
      <c r="D983" s="93"/>
      <c r="E983" s="91"/>
      <c r="F983" s="93"/>
      <c r="G983" s="38"/>
      <c r="H983" s="38"/>
      <c r="I983" s="38"/>
      <c r="J983" s="38"/>
      <c r="K983" s="38"/>
      <c r="L983" s="38"/>
      <c r="M983" s="38"/>
      <c r="N983" s="38"/>
      <c r="O983" s="38" t="s">
        <v>574</v>
      </c>
      <c r="P983" s="194">
        <v>0.0</v>
      </c>
      <c r="Q983" s="60" t="s">
        <v>575</v>
      </c>
      <c r="R983" s="38"/>
    </row>
    <row r="984" ht="15.75" customHeight="1">
      <c r="A984" s="101" t="s">
        <v>334</v>
      </c>
      <c r="B984" s="91" t="s">
        <v>207</v>
      </c>
      <c r="C984" s="93">
        <v>2.2</v>
      </c>
      <c r="D984" s="93">
        <v>2.0</v>
      </c>
      <c r="E984" s="91"/>
      <c r="F984" s="93"/>
      <c r="G984" s="38"/>
      <c r="H984" s="38"/>
      <c r="I984" s="38"/>
      <c r="J984" s="38"/>
      <c r="K984" s="38"/>
      <c r="L984" s="38"/>
      <c r="M984" s="38"/>
      <c r="N984" s="38"/>
      <c r="O984" s="38" t="s">
        <v>576</v>
      </c>
      <c r="P984" s="194">
        <v>0.0</v>
      </c>
      <c r="Q984" s="60" t="s">
        <v>575</v>
      </c>
      <c r="R984" s="38"/>
    </row>
    <row r="985" ht="15.75" customHeight="1">
      <c r="A985" s="101" t="s">
        <v>334</v>
      </c>
      <c r="B985" s="93" t="s">
        <v>204</v>
      </c>
      <c r="C985" s="93">
        <v>86.0</v>
      </c>
      <c r="D985" s="93">
        <v>2.0</v>
      </c>
      <c r="E985" s="91"/>
      <c r="F985" s="93"/>
      <c r="G985" s="38"/>
      <c r="H985" s="38"/>
      <c r="I985" s="38"/>
      <c r="J985" s="38"/>
      <c r="K985" s="38"/>
      <c r="L985" s="38"/>
      <c r="M985" s="38"/>
      <c r="N985" s="38"/>
      <c r="O985" s="38" t="s">
        <v>576</v>
      </c>
      <c r="P985" s="194">
        <v>0.0</v>
      </c>
      <c r="Q985" s="60" t="s">
        <v>575</v>
      </c>
      <c r="R985" s="38"/>
    </row>
    <row r="986" ht="15.75" customHeight="1">
      <c r="A986" s="101" t="s">
        <v>577</v>
      </c>
      <c r="B986" s="91" t="s">
        <v>1</v>
      </c>
      <c r="C986" s="93">
        <v>350.0</v>
      </c>
      <c r="D986" s="93"/>
      <c r="E986" s="91"/>
      <c r="F986" s="93"/>
      <c r="G986" s="38"/>
      <c r="H986" s="38"/>
      <c r="I986" s="38"/>
      <c r="J986" s="38"/>
      <c r="K986" s="38"/>
      <c r="L986" s="38"/>
      <c r="M986" s="38"/>
      <c r="N986" s="38"/>
      <c r="O986" s="38" t="s">
        <v>576</v>
      </c>
      <c r="P986" s="194">
        <v>0.0</v>
      </c>
      <c r="Q986" s="60" t="s">
        <v>575</v>
      </c>
      <c r="R986" s="38"/>
    </row>
    <row r="987" ht="15.75" customHeight="1">
      <c r="A987" s="101" t="s">
        <v>577</v>
      </c>
      <c r="B987" s="91" t="s">
        <v>207</v>
      </c>
      <c r="C987" s="93">
        <v>2.02</v>
      </c>
      <c r="D987" s="93">
        <v>2.0</v>
      </c>
      <c r="E987" s="91"/>
      <c r="F987" s="93"/>
      <c r="G987" s="38"/>
      <c r="H987" s="38"/>
      <c r="I987" s="38"/>
      <c r="J987" s="38"/>
      <c r="K987" s="38"/>
      <c r="L987" s="38"/>
      <c r="M987" s="38"/>
      <c r="N987" s="38"/>
      <c r="O987" s="38" t="s">
        <v>576</v>
      </c>
      <c r="P987" s="194">
        <v>0.0</v>
      </c>
      <c r="Q987" s="60" t="s">
        <v>575</v>
      </c>
      <c r="R987" s="38"/>
    </row>
    <row r="988" ht="15.75" customHeight="1">
      <c r="A988" s="101" t="s">
        <v>577</v>
      </c>
      <c r="B988" s="93" t="s">
        <v>204</v>
      </c>
      <c r="C988" s="93">
        <v>78.0</v>
      </c>
      <c r="D988" s="93">
        <v>2.0</v>
      </c>
      <c r="E988" s="91"/>
      <c r="F988" s="93"/>
      <c r="G988" s="38"/>
      <c r="H988" s="38"/>
      <c r="I988" s="38"/>
      <c r="J988" s="38"/>
      <c r="K988" s="38"/>
      <c r="L988" s="38"/>
      <c r="M988" s="38"/>
      <c r="N988" s="38"/>
      <c r="O988" s="38" t="s">
        <v>576</v>
      </c>
      <c r="P988" s="194">
        <v>0.0</v>
      </c>
      <c r="Q988" s="60" t="s">
        <v>575</v>
      </c>
      <c r="R988" s="38"/>
    </row>
    <row r="989" ht="15.75" customHeight="1">
      <c r="A989" s="99" t="s">
        <v>578</v>
      </c>
      <c r="B989" s="91" t="s">
        <v>1</v>
      </c>
      <c r="C989" s="93">
        <v>320.0</v>
      </c>
      <c r="D989" s="93"/>
      <c r="E989" s="91"/>
      <c r="F989" s="93"/>
      <c r="G989" s="38"/>
      <c r="H989" s="38"/>
      <c r="I989" s="38"/>
      <c r="J989" s="38"/>
      <c r="K989" s="38"/>
      <c r="L989" s="38"/>
      <c r="M989" s="38"/>
      <c r="N989" s="38"/>
      <c r="O989" s="38" t="s">
        <v>576</v>
      </c>
      <c r="P989" s="194">
        <v>0.0</v>
      </c>
      <c r="Q989" s="60" t="s">
        <v>575</v>
      </c>
      <c r="R989" s="38"/>
    </row>
    <row r="990" ht="15.75" customHeight="1">
      <c r="A990" s="99" t="s">
        <v>578</v>
      </c>
      <c r="B990" s="91" t="s">
        <v>207</v>
      </c>
      <c r="C990" s="93">
        <v>1.75</v>
      </c>
      <c r="D990" s="93">
        <v>2.0</v>
      </c>
      <c r="E990" s="91"/>
      <c r="F990" s="93"/>
      <c r="G990" s="38"/>
      <c r="H990" s="38"/>
      <c r="I990" s="38"/>
      <c r="J990" s="38"/>
      <c r="K990" s="38"/>
      <c r="L990" s="38"/>
      <c r="M990" s="38"/>
      <c r="N990" s="38"/>
      <c r="O990" s="38" t="s">
        <v>576</v>
      </c>
      <c r="P990" s="194">
        <v>0.0</v>
      </c>
      <c r="Q990" s="60" t="s">
        <v>575</v>
      </c>
      <c r="R990" s="38"/>
    </row>
    <row r="991" ht="15.75" customHeight="1">
      <c r="A991" s="99" t="s">
        <v>578</v>
      </c>
      <c r="B991" s="93" t="s">
        <v>204</v>
      </c>
      <c r="C991" s="93">
        <v>87.0</v>
      </c>
      <c r="D991" s="93">
        <v>2.0</v>
      </c>
      <c r="E991" s="91"/>
      <c r="F991" s="93"/>
      <c r="G991" s="38"/>
      <c r="H991" s="38"/>
      <c r="I991" s="38"/>
      <c r="J991" s="38"/>
      <c r="K991" s="38"/>
      <c r="L991" s="38"/>
      <c r="M991" s="38"/>
      <c r="N991" s="38"/>
      <c r="O991" s="38" t="s">
        <v>576</v>
      </c>
      <c r="P991" s="194">
        <v>0.0</v>
      </c>
      <c r="Q991" s="60" t="s">
        <v>575</v>
      </c>
      <c r="R991" s="38"/>
    </row>
    <row r="992" ht="15.75" customHeight="1">
      <c r="A992" s="101" t="s">
        <v>579</v>
      </c>
      <c r="B992" s="91" t="s">
        <v>1</v>
      </c>
      <c r="C992" s="93">
        <v>274.0</v>
      </c>
      <c r="D992" s="93"/>
      <c r="E992" s="91"/>
      <c r="F992" s="93"/>
      <c r="G992" s="38"/>
      <c r="H992" s="38"/>
      <c r="I992" s="38"/>
      <c r="J992" s="38"/>
      <c r="K992" s="38"/>
      <c r="L992" s="38"/>
      <c r="M992" s="38"/>
      <c r="N992" s="38"/>
      <c r="O992" s="38" t="s">
        <v>576</v>
      </c>
      <c r="P992" s="194">
        <v>0.0</v>
      </c>
      <c r="Q992" s="60" t="s">
        <v>575</v>
      </c>
      <c r="R992" s="38"/>
    </row>
    <row r="993" ht="15.75" customHeight="1">
      <c r="A993" s="101" t="s">
        <v>579</v>
      </c>
      <c r="B993" s="91" t="s">
        <v>207</v>
      </c>
      <c r="C993" s="93">
        <v>1.39</v>
      </c>
      <c r="D993" s="93">
        <v>2.0</v>
      </c>
      <c r="E993" s="91"/>
      <c r="F993" s="93"/>
      <c r="G993" s="38"/>
      <c r="H993" s="38"/>
      <c r="I993" s="38"/>
      <c r="J993" s="38"/>
      <c r="K993" s="38"/>
      <c r="L993" s="38"/>
      <c r="M993" s="38"/>
      <c r="N993" s="38"/>
      <c r="O993" s="38" t="s">
        <v>576</v>
      </c>
      <c r="P993" s="194">
        <v>0.0</v>
      </c>
      <c r="Q993" s="60" t="s">
        <v>575</v>
      </c>
      <c r="R993" s="38"/>
    </row>
    <row r="994" ht="15.75" customHeight="1">
      <c r="A994" s="101" t="s">
        <v>579</v>
      </c>
      <c r="B994" s="93" t="s">
        <v>204</v>
      </c>
      <c r="C994" s="93">
        <v>88.0</v>
      </c>
      <c r="D994" s="93">
        <v>2.0</v>
      </c>
      <c r="E994" s="91"/>
      <c r="F994" s="93"/>
      <c r="G994" s="38"/>
      <c r="H994" s="38"/>
      <c r="I994" s="38"/>
      <c r="J994" s="38"/>
      <c r="K994" s="38"/>
      <c r="L994" s="38"/>
      <c r="M994" s="38"/>
      <c r="N994" s="38"/>
      <c r="O994" s="38" t="s">
        <v>576</v>
      </c>
      <c r="P994" s="194">
        <v>0.0</v>
      </c>
      <c r="Q994" s="60" t="s">
        <v>575</v>
      </c>
      <c r="R994" s="38"/>
    </row>
    <row r="995" ht="15.75" customHeight="1">
      <c r="A995" s="99" t="s">
        <v>580</v>
      </c>
      <c r="B995" s="91" t="s">
        <v>1</v>
      </c>
      <c r="C995" s="93">
        <v>167.0</v>
      </c>
      <c r="D995" s="93"/>
      <c r="E995" s="91"/>
      <c r="F995" s="93"/>
      <c r="G995" s="38"/>
      <c r="H995" s="38"/>
      <c r="I995" s="38"/>
      <c r="J995" s="38"/>
      <c r="K995" s="38"/>
      <c r="L995" s="38"/>
      <c r="M995" s="38"/>
      <c r="N995" s="38"/>
      <c r="O995" s="38" t="s">
        <v>576</v>
      </c>
      <c r="P995" s="194">
        <v>0.0</v>
      </c>
      <c r="Q995" s="60" t="s">
        <v>575</v>
      </c>
      <c r="R995" s="38"/>
    </row>
    <row r="996" ht="15.75" customHeight="1">
      <c r="A996" s="99" t="s">
        <v>580</v>
      </c>
      <c r="B996" s="91" t="s">
        <v>207</v>
      </c>
      <c r="C996" s="93">
        <v>0.69</v>
      </c>
      <c r="D996" s="93">
        <v>2.0</v>
      </c>
      <c r="E996" s="91"/>
      <c r="F996" s="93"/>
      <c r="G996" s="38"/>
      <c r="H996" s="38"/>
      <c r="I996" s="38"/>
      <c r="J996" s="38"/>
      <c r="K996" s="38"/>
      <c r="L996" s="38"/>
      <c r="M996" s="38"/>
      <c r="N996" s="38"/>
      <c r="O996" s="38" t="s">
        <v>576</v>
      </c>
      <c r="P996" s="194">
        <v>0.0</v>
      </c>
      <c r="Q996" s="60" t="s">
        <v>575</v>
      </c>
      <c r="R996" s="38"/>
    </row>
    <row r="997" ht="15.75" customHeight="1">
      <c r="A997" s="99" t="s">
        <v>580</v>
      </c>
      <c r="B997" s="93" t="s">
        <v>204</v>
      </c>
      <c r="C997" s="93">
        <v>90.0</v>
      </c>
      <c r="D997" s="93">
        <v>2.0</v>
      </c>
      <c r="E997" s="91"/>
      <c r="F997" s="93"/>
      <c r="G997" s="38"/>
      <c r="H997" s="38"/>
      <c r="I997" s="38"/>
      <c r="J997" s="38"/>
      <c r="K997" s="38"/>
      <c r="L997" s="38"/>
      <c r="M997" s="38"/>
      <c r="N997" s="38"/>
      <c r="O997" s="38" t="s">
        <v>576</v>
      </c>
      <c r="P997" s="194">
        <v>0.0</v>
      </c>
      <c r="Q997" s="60" t="s">
        <v>575</v>
      </c>
      <c r="R997" s="38"/>
    </row>
    <row r="998" ht="15.75" customHeight="1">
      <c r="A998" s="113" t="s">
        <v>581</v>
      </c>
      <c r="B998" s="91" t="s">
        <v>1</v>
      </c>
      <c r="C998" s="93">
        <v>304.0</v>
      </c>
      <c r="D998" s="93"/>
      <c r="E998" s="192">
        <v>59.0</v>
      </c>
      <c r="F998" s="192">
        <v>30.0</v>
      </c>
      <c r="G998" s="58"/>
      <c r="H998" s="58"/>
      <c r="I998" s="58"/>
      <c r="J998" s="58"/>
      <c r="K998" s="58"/>
      <c r="L998" s="58"/>
      <c r="M998" s="58"/>
      <c r="N998" s="58">
        <f>C999*C1000/ABS(C998-$Y$3)</f>
        <v>230.1513</v>
      </c>
      <c r="O998" s="193" t="s">
        <v>582</v>
      </c>
      <c r="P998" s="38"/>
      <c r="Q998" s="60" t="s">
        <v>583</v>
      </c>
      <c r="R998" s="38" t="s">
        <v>584</v>
      </c>
    </row>
    <row r="999" ht="15.75" customHeight="1">
      <c r="A999" s="113" t="s">
        <v>581</v>
      </c>
      <c r="B999" s="91" t="s">
        <v>207</v>
      </c>
      <c r="C999" s="93">
        <v>5.26</v>
      </c>
      <c r="D999" s="93">
        <v>5.0</v>
      </c>
      <c r="E999" s="192">
        <v>59.0</v>
      </c>
      <c r="F999" s="192">
        <v>30.0</v>
      </c>
      <c r="G999" s="193"/>
      <c r="H999" s="193"/>
      <c r="I999" s="193"/>
      <c r="J999" s="193"/>
      <c r="K999" s="193"/>
      <c r="L999" s="193"/>
      <c r="M999" s="193"/>
      <c r="N999" s="193"/>
      <c r="O999" s="193" t="s">
        <v>582</v>
      </c>
      <c r="P999" s="38"/>
      <c r="Q999" s="60" t="s">
        <v>583</v>
      </c>
      <c r="R999" s="38" t="s">
        <v>584</v>
      </c>
    </row>
    <row r="1000" ht="15.75" customHeight="1">
      <c r="A1000" s="113" t="s">
        <v>581</v>
      </c>
      <c r="B1000" s="93" t="s">
        <v>204</v>
      </c>
      <c r="C1000" s="93">
        <v>262.53</v>
      </c>
      <c r="D1000" s="93">
        <v>5.0</v>
      </c>
      <c r="E1000" s="192">
        <v>59.0</v>
      </c>
      <c r="F1000" s="192">
        <v>30.0</v>
      </c>
      <c r="G1000" s="193"/>
      <c r="H1000" s="193"/>
      <c r="I1000" s="193"/>
      <c r="J1000" s="193"/>
      <c r="K1000" s="193"/>
      <c r="L1000" s="193"/>
      <c r="M1000" s="193"/>
      <c r="N1000" s="193"/>
      <c r="O1000" s="193" t="s">
        <v>582</v>
      </c>
      <c r="P1000" s="38"/>
      <c r="Q1000" s="60" t="s">
        <v>583</v>
      </c>
      <c r="R1000" s="38" t="s">
        <v>584</v>
      </c>
    </row>
    <row r="1001" ht="15.75" customHeight="1">
      <c r="A1001" s="113" t="s">
        <v>581</v>
      </c>
      <c r="B1001" s="91" t="s">
        <v>207</v>
      </c>
      <c r="C1001" s="93">
        <v>2.89</v>
      </c>
      <c r="D1001" s="93">
        <v>2.0</v>
      </c>
      <c r="E1001" s="192">
        <v>59.0</v>
      </c>
      <c r="F1001" s="192">
        <v>30.0</v>
      </c>
      <c r="G1001" s="193"/>
      <c r="H1001" s="193"/>
      <c r="I1001" s="193"/>
      <c r="J1001" s="193"/>
      <c r="K1001" s="193"/>
      <c r="L1001" s="193"/>
      <c r="M1001" s="193"/>
      <c r="N1001" s="193"/>
      <c r="O1001" s="193" t="s">
        <v>582</v>
      </c>
      <c r="P1001" s="38"/>
      <c r="Q1001" s="60" t="s">
        <v>583</v>
      </c>
      <c r="R1001" s="38" t="s">
        <v>584</v>
      </c>
    </row>
    <row r="1002" ht="15.75" customHeight="1">
      <c r="A1002" s="113" t="s">
        <v>581</v>
      </c>
      <c r="B1002" s="93" t="s">
        <v>204</v>
      </c>
      <c r="C1002" s="93">
        <v>91.17</v>
      </c>
      <c r="D1002" s="93">
        <v>2.0</v>
      </c>
      <c r="E1002" s="192">
        <v>59.0</v>
      </c>
      <c r="F1002" s="192">
        <v>30.0</v>
      </c>
      <c r="G1002" s="193"/>
      <c r="H1002" s="193"/>
      <c r="I1002" s="193"/>
      <c r="J1002" s="193"/>
      <c r="K1002" s="193"/>
      <c r="L1002" s="193"/>
      <c r="M1002" s="193"/>
      <c r="N1002" s="193"/>
      <c r="O1002" s="193" t="s">
        <v>582</v>
      </c>
      <c r="P1002" s="38"/>
      <c r="Q1002" s="60" t="s">
        <v>583</v>
      </c>
      <c r="R1002" s="38" t="s">
        <v>584</v>
      </c>
    </row>
    <row r="1003" ht="15.75" customHeight="1">
      <c r="A1003" s="113" t="s">
        <v>585</v>
      </c>
      <c r="B1003" s="91" t="s">
        <v>1</v>
      </c>
      <c r="C1003" s="93">
        <v>360.0</v>
      </c>
      <c r="D1003" s="93"/>
      <c r="E1003" s="192">
        <v>77.0</v>
      </c>
      <c r="F1003" s="192"/>
      <c r="G1003" s="58"/>
      <c r="H1003" s="58"/>
      <c r="I1003" s="58"/>
      <c r="J1003" s="58"/>
      <c r="K1003" s="58"/>
      <c r="L1003" s="58"/>
      <c r="M1003" s="58"/>
      <c r="N1003" s="58">
        <f>C1006*C1007/ABS(C1003-$Y$3)</f>
        <v>9.431612903</v>
      </c>
      <c r="O1003" s="193" t="s">
        <v>586</v>
      </c>
      <c r="P1003" s="38"/>
      <c r="Q1003" s="60" t="s">
        <v>587</v>
      </c>
      <c r="R1003" s="38"/>
    </row>
    <row r="1004" ht="15.75" customHeight="1">
      <c r="A1004" s="113" t="s">
        <v>585</v>
      </c>
      <c r="B1004" s="91" t="s">
        <v>207</v>
      </c>
      <c r="C1004" s="93">
        <v>1.49</v>
      </c>
      <c r="D1004" s="93">
        <v>1.0</v>
      </c>
      <c r="E1004" s="192">
        <v>77.0</v>
      </c>
      <c r="F1004" s="192"/>
      <c r="G1004" s="193"/>
      <c r="H1004" s="193"/>
      <c r="I1004" s="193"/>
      <c r="J1004" s="193"/>
      <c r="K1004" s="193"/>
      <c r="L1004" s="193"/>
      <c r="M1004" s="193"/>
      <c r="N1004" s="193"/>
      <c r="O1004" s="193" t="s">
        <v>586</v>
      </c>
      <c r="P1004" s="38"/>
      <c r="Q1004" s="60" t="s">
        <v>587</v>
      </c>
      <c r="R1004" s="38"/>
    </row>
    <row r="1005" ht="15.75" customHeight="1">
      <c r="A1005" s="113" t="s">
        <v>585</v>
      </c>
      <c r="B1005" s="93" t="s">
        <v>204</v>
      </c>
      <c r="C1005" s="93">
        <v>33.0</v>
      </c>
      <c r="D1005" s="93">
        <v>1.0</v>
      </c>
      <c r="E1005" s="192">
        <v>77.0</v>
      </c>
      <c r="F1005" s="192"/>
      <c r="G1005" s="193"/>
      <c r="H1005" s="193"/>
      <c r="I1005" s="193"/>
      <c r="J1005" s="193"/>
      <c r="K1005" s="193"/>
      <c r="L1005" s="193"/>
      <c r="M1005" s="193"/>
      <c r="N1005" s="193"/>
      <c r="O1005" s="193" t="s">
        <v>586</v>
      </c>
      <c r="P1005" s="38"/>
      <c r="Q1005" s="60" t="s">
        <v>587</v>
      </c>
      <c r="R1005" s="38"/>
    </row>
    <row r="1006" ht="15.75" customHeight="1">
      <c r="A1006" s="113" t="s">
        <v>585</v>
      </c>
      <c r="B1006" s="91" t="s">
        <v>207</v>
      </c>
      <c r="C1006" s="93">
        <v>4.43</v>
      </c>
      <c r="D1006" s="93">
        <v>5.0</v>
      </c>
      <c r="E1006" s="192">
        <v>77.0</v>
      </c>
      <c r="F1006" s="192"/>
      <c r="G1006" s="193"/>
      <c r="H1006" s="193"/>
      <c r="I1006" s="193"/>
      <c r="J1006" s="193"/>
      <c r="K1006" s="193"/>
      <c r="L1006" s="193"/>
      <c r="M1006" s="193"/>
      <c r="N1006" s="193"/>
      <c r="O1006" s="193" t="s">
        <v>586</v>
      </c>
      <c r="P1006" s="38"/>
      <c r="Q1006" s="60" t="s">
        <v>587</v>
      </c>
      <c r="R1006" s="42"/>
    </row>
    <row r="1007" ht="15.75" customHeight="1">
      <c r="A1007" s="113" t="s">
        <v>585</v>
      </c>
      <c r="B1007" s="93" t="s">
        <v>204</v>
      </c>
      <c r="C1007" s="93">
        <v>132.0</v>
      </c>
      <c r="D1007" s="93">
        <v>5.0</v>
      </c>
      <c r="E1007" s="192">
        <v>77.0</v>
      </c>
      <c r="F1007" s="192"/>
      <c r="G1007" s="193"/>
      <c r="H1007" s="193"/>
      <c r="I1007" s="193"/>
      <c r="J1007" s="193"/>
      <c r="K1007" s="193"/>
      <c r="L1007" s="193"/>
      <c r="M1007" s="193"/>
      <c r="N1007" s="193"/>
      <c r="O1007" s="193" t="s">
        <v>586</v>
      </c>
      <c r="P1007" s="38"/>
      <c r="Q1007" s="60" t="s">
        <v>587</v>
      </c>
      <c r="R1007" s="38"/>
    </row>
    <row r="1008" ht="15.75" customHeight="1">
      <c r="A1008" s="199" t="s">
        <v>588</v>
      </c>
      <c r="B1008" s="91" t="s">
        <v>1</v>
      </c>
      <c r="C1008" s="93">
        <v>330.0</v>
      </c>
      <c r="D1008" s="93"/>
      <c r="E1008" s="192">
        <v>83.0</v>
      </c>
      <c r="F1008" s="192"/>
      <c r="G1008" s="58"/>
      <c r="H1008" s="58"/>
      <c r="I1008" s="58"/>
      <c r="J1008" s="58"/>
      <c r="K1008" s="58"/>
      <c r="L1008" s="58"/>
      <c r="M1008" s="58"/>
      <c r="N1008" s="58">
        <f>C1011*C1012/ABS(C1008-$Y$3)</f>
        <v>21.6015625</v>
      </c>
      <c r="O1008" s="193" t="s">
        <v>586</v>
      </c>
      <c r="P1008" s="38"/>
      <c r="Q1008" s="60" t="s">
        <v>587</v>
      </c>
      <c r="R1008" s="42"/>
    </row>
    <row r="1009" ht="15.75" customHeight="1">
      <c r="A1009" s="199" t="s">
        <v>588</v>
      </c>
      <c r="B1009" s="91" t="s">
        <v>207</v>
      </c>
      <c r="C1009" s="93">
        <v>1.34</v>
      </c>
      <c r="D1009" s="93">
        <v>1.0</v>
      </c>
      <c r="E1009" s="192">
        <v>83.0</v>
      </c>
      <c r="F1009" s="192"/>
      <c r="G1009" s="193"/>
      <c r="H1009" s="193"/>
      <c r="I1009" s="193"/>
      <c r="J1009" s="193"/>
      <c r="K1009" s="193"/>
      <c r="L1009" s="193"/>
      <c r="M1009" s="193"/>
      <c r="N1009" s="193"/>
      <c r="O1009" s="193" t="s">
        <v>586</v>
      </c>
      <c r="P1009" s="38"/>
      <c r="Q1009" s="60" t="s">
        <v>587</v>
      </c>
      <c r="R1009" s="38"/>
    </row>
    <row r="1010" ht="15.75" customHeight="1">
      <c r="A1010" s="199" t="s">
        <v>588</v>
      </c>
      <c r="B1010" s="93" t="s">
        <v>204</v>
      </c>
      <c r="C1010" s="93">
        <v>44.0</v>
      </c>
      <c r="D1010" s="93">
        <v>1.0</v>
      </c>
      <c r="E1010" s="192">
        <v>83.0</v>
      </c>
      <c r="F1010" s="192"/>
      <c r="G1010" s="193"/>
      <c r="H1010" s="193"/>
      <c r="I1010" s="193"/>
      <c r="J1010" s="193"/>
      <c r="K1010" s="193"/>
      <c r="L1010" s="193"/>
      <c r="M1010" s="193"/>
      <c r="N1010" s="193"/>
      <c r="O1010" s="193" t="s">
        <v>586</v>
      </c>
      <c r="P1010" s="38"/>
      <c r="Q1010" s="60" t="s">
        <v>587</v>
      </c>
      <c r="R1010" s="38"/>
    </row>
    <row r="1011" ht="15.75" customHeight="1">
      <c r="A1011" s="199" t="s">
        <v>588</v>
      </c>
      <c r="B1011" s="91" t="s">
        <v>207</v>
      </c>
      <c r="C1011" s="93">
        <v>3.95</v>
      </c>
      <c r="D1011" s="93">
        <v>5.0</v>
      </c>
      <c r="E1011" s="192">
        <v>83.0</v>
      </c>
      <c r="F1011" s="192"/>
      <c r="G1011" s="193"/>
      <c r="H1011" s="193"/>
      <c r="I1011" s="193"/>
      <c r="J1011" s="193"/>
      <c r="K1011" s="193"/>
      <c r="L1011" s="193"/>
      <c r="M1011" s="193"/>
      <c r="N1011" s="193"/>
      <c r="O1011" s="193" t="s">
        <v>586</v>
      </c>
      <c r="P1011" s="38"/>
      <c r="Q1011" s="60" t="s">
        <v>587</v>
      </c>
      <c r="R1011" s="38"/>
    </row>
    <row r="1012" ht="15.75" customHeight="1">
      <c r="A1012" s="199" t="s">
        <v>588</v>
      </c>
      <c r="B1012" s="93" t="s">
        <v>204</v>
      </c>
      <c r="C1012" s="93">
        <v>175.0</v>
      </c>
      <c r="D1012" s="93">
        <v>5.0</v>
      </c>
      <c r="E1012" s="192">
        <v>83.0</v>
      </c>
      <c r="F1012" s="192"/>
      <c r="G1012" s="193"/>
      <c r="H1012" s="193"/>
      <c r="I1012" s="193"/>
      <c r="J1012" s="193"/>
      <c r="K1012" s="193"/>
      <c r="L1012" s="193"/>
      <c r="M1012" s="193"/>
      <c r="N1012" s="193"/>
      <c r="O1012" s="193" t="s">
        <v>586</v>
      </c>
      <c r="P1012" s="38"/>
      <c r="Q1012" s="60" t="s">
        <v>587</v>
      </c>
      <c r="R1012" s="38"/>
    </row>
    <row r="1013" ht="15.75" customHeight="1">
      <c r="A1013" s="113" t="s">
        <v>589</v>
      </c>
      <c r="B1013" s="91" t="s">
        <v>1</v>
      </c>
      <c r="C1013" s="93">
        <v>305.0</v>
      </c>
      <c r="D1013" s="93"/>
      <c r="E1013" s="192">
        <v>85.0</v>
      </c>
      <c r="F1013" s="192"/>
      <c r="G1013" s="58"/>
      <c r="H1013" s="58"/>
      <c r="I1013" s="58"/>
      <c r="J1013" s="58"/>
      <c r="K1013" s="58"/>
      <c r="L1013" s="58"/>
      <c r="M1013" s="58"/>
      <c r="N1013" s="58">
        <f>C1016*C1017/ABS(C1013-$Y$3)</f>
        <v>49.10571429</v>
      </c>
      <c r="O1013" s="193" t="s">
        <v>586</v>
      </c>
      <c r="P1013" s="38"/>
      <c r="Q1013" s="60" t="s">
        <v>587</v>
      </c>
      <c r="R1013" s="38"/>
    </row>
    <row r="1014" ht="15.75" customHeight="1">
      <c r="A1014" s="113" t="s">
        <v>589</v>
      </c>
      <c r="B1014" s="91" t="s">
        <v>207</v>
      </c>
      <c r="C1014" s="93">
        <v>1.5</v>
      </c>
      <c r="D1014" s="93">
        <v>1.0</v>
      </c>
      <c r="E1014" s="192">
        <v>85.0</v>
      </c>
      <c r="F1014" s="192"/>
      <c r="G1014" s="193"/>
      <c r="H1014" s="193"/>
      <c r="I1014" s="193"/>
      <c r="J1014" s="193"/>
      <c r="K1014" s="193"/>
      <c r="L1014" s="193"/>
      <c r="M1014" s="193"/>
      <c r="N1014" s="193"/>
      <c r="O1014" s="193" t="s">
        <v>586</v>
      </c>
      <c r="P1014" s="38"/>
      <c r="Q1014" s="60" t="s">
        <v>587</v>
      </c>
      <c r="R1014" s="38"/>
    </row>
    <row r="1015" ht="15.75" customHeight="1">
      <c r="A1015" s="113" t="s">
        <v>589</v>
      </c>
      <c r="B1015" s="93" t="s">
        <v>204</v>
      </c>
      <c r="C1015" s="93">
        <v>36.0</v>
      </c>
      <c r="D1015" s="93">
        <v>1.0</v>
      </c>
      <c r="E1015" s="192">
        <v>85.0</v>
      </c>
      <c r="F1015" s="192"/>
      <c r="G1015" s="193"/>
      <c r="H1015" s="193"/>
      <c r="I1015" s="193"/>
      <c r="J1015" s="193"/>
      <c r="K1015" s="193"/>
      <c r="L1015" s="193"/>
      <c r="M1015" s="193"/>
      <c r="N1015" s="193"/>
      <c r="O1015" s="193" t="s">
        <v>586</v>
      </c>
      <c r="P1015" s="38"/>
      <c r="Q1015" s="60" t="s">
        <v>587</v>
      </c>
      <c r="R1015" s="38"/>
    </row>
    <row r="1016" ht="15.75" customHeight="1">
      <c r="A1016" s="113" t="s">
        <v>589</v>
      </c>
      <c r="B1016" s="91" t="s">
        <v>207</v>
      </c>
      <c r="C1016" s="93">
        <v>3.37</v>
      </c>
      <c r="D1016" s="93">
        <v>5.0</v>
      </c>
      <c r="E1016" s="192">
        <v>85.0</v>
      </c>
      <c r="F1016" s="192"/>
      <c r="G1016" s="193"/>
      <c r="H1016" s="193"/>
      <c r="I1016" s="193"/>
      <c r="J1016" s="193"/>
      <c r="K1016" s="193"/>
      <c r="L1016" s="193"/>
      <c r="M1016" s="193"/>
      <c r="N1016" s="193"/>
      <c r="O1016" s="193" t="s">
        <v>586</v>
      </c>
      <c r="P1016" s="38"/>
      <c r="Q1016" s="60" t="s">
        <v>587</v>
      </c>
      <c r="R1016" s="38"/>
    </row>
    <row r="1017" ht="15.75" customHeight="1">
      <c r="A1017" s="113" t="s">
        <v>589</v>
      </c>
      <c r="B1017" s="93" t="s">
        <v>204</v>
      </c>
      <c r="C1017" s="93">
        <v>102.0</v>
      </c>
      <c r="D1017" s="93">
        <v>5.0</v>
      </c>
      <c r="E1017" s="192">
        <v>85.0</v>
      </c>
      <c r="F1017" s="192"/>
      <c r="G1017" s="193"/>
      <c r="H1017" s="193"/>
      <c r="I1017" s="193"/>
      <c r="J1017" s="193"/>
      <c r="K1017" s="193"/>
      <c r="L1017" s="193"/>
      <c r="M1017" s="193"/>
      <c r="N1017" s="193"/>
      <c r="O1017" s="193" t="s">
        <v>586</v>
      </c>
      <c r="P1017" s="38"/>
      <c r="Q1017" s="60" t="s">
        <v>587</v>
      </c>
      <c r="R1017" s="38"/>
    </row>
    <row r="1018" ht="15.75" customHeight="1">
      <c r="A1018" s="113" t="s">
        <v>590</v>
      </c>
      <c r="B1018" s="91" t="s">
        <v>1</v>
      </c>
      <c r="C1018" s="93">
        <v>275.0</v>
      </c>
      <c r="D1018" s="93"/>
      <c r="E1018" s="192">
        <v>94.0</v>
      </c>
      <c r="F1018" s="192"/>
      <c r="G1018" s="58"/>
      <c r="H1018" s="58"/>
      <c r="I1018" s="58"/>
      <c r="J1018" s="58"/>
      <c r="K1018" s="58"/>
      <c r="L1018" s="58"/>
      <c r="M1018" s="58"/>
      <c r="N1018" s="58">
        <f>C1021*C1022/ABS(C1018-$Y$3)</f>
        <v>11.70782609</v>
      </c>
      <c r="O1018" s="193" t="s">
        <v>586</v>
      </c>
      <c r="P1018" s="38"/>
      <c r="Q1018" s="60" t="s">
        <v>587</v>
      </c>
      <c r="R1018" s="38"/>
    </row>
    <row r="1019" ht="15.75" customHeight="1">
      <c r="A1019" s="113" t="s">
        <v>590</v>
      </c>
      <c r="B1019" s="91" t="s">
        <v>207</v>
      </c>
      <c r="C1019" s="93">
        <v>1.08</v>
      </c>
      <c r="D1019" s="93">
        <v>1.0</v>
      </c>
      <c r="E1019" s="192">
        <v>94.0</v>
      </c>
      <c r="F1019" s="192"/>
      <c r="G1019" s="193"/>
      <c r="H1019" s="193"/>
      <c r="I1019" s="193"/>
      <c r="J1019" s="193"/>
      <c r="K1019" s="193"/>
      <c r="L1019" s="193"/>
      <c r="M1019" s="193"/>
      <c r="N1019" s="193"/>
      <c r="O1019" s="193" t="s">
        <v>586</v>
      </c>
      <c r="P1019" s="38"/>
      <c r="Q1019" s="60" t="s">
        <v>587</v>
      </c>
      <c r="R1019" s="38"/>
    </row>
    <row r="1020" ht="15.75" customHeight="1">
      <c r="A1020" s="113" t="s">
        <v>590</v>
      </c>
      <c r="B1020" s="93" t="s">
        <v>204</v>
      </c>
      <c r="C1020" s="93">
        <v>28.0</v>
      </c>
      <c r="D1020" s="93">
        <v>1.0</v>
      </c>
      <c r="E1020" s="192">
        <v>94.0</v>
      </c>
      <c r="F1020" s="192"/>
      <c r="G1020" s="193"/>
      <c r="H1020" s="193"/>
      <c r="I1020" s="193"/>
      <c r="J1020" s="193"/>
      <c r="K1020" s="193"/>
      <c r="L1020" s="193"/>
      <c r="M1020" s="193"/>
      <c r="N1020" s="193"/>
      <c r="O1020" s="193" t="s">
        <v>586</v>
      </c>
      <c r="P1020" s="38"/>
      <c r="Q1020" s="60" t="s">
        <v>587</v>
      </c>
      <c r="R1020" s="38"/>
    </row>
    <row r="1021" ht="15.75" customHeight="1">
      <c r="A1021" s="113" t="s">
        <v>590</v>
      </c>
      <c r="B1021" s="91" t="s">
        <v>207</v>
      </c>
      <c r="C1021" s="93">
        <v>3.06</v>
      </c>
      <c r="D1021" s="93">
        <v>5.0</v>
      </c>
      <c r="E1021" s="192">
        <v>94.0</v>
      </c>
      <c r="F1021" s="192"/>
      <c r="G1021" s="193"/>
      <c r="H1021" s="193"/>
      <c r="I1021" s="193"/>
      <c r="J1021" s="193"/>
      <c r="K1021" s="193"/>
      <c r="L1021" s="193"/>
      <c r="M1021" s="193"/>
      <c r="N1021" s="193"/>
      <c r="O1021" s="193" t="s">
        <v>586</v>
      </c>
      <c r="P1021" s="38"/>
      <c r="Q1021" s="60" t="s">
        <v>587</v>
      </c>
      <c r="R1021" s="38"/>
    </row>
    <row r="1022" ht="15.75" customHeight="1">
      <c r="A1022" s="113" t="s">
        <v>590</v>
      </c>
      <c r="B1022" s="93" t="s">
        <v>204</v>
      </c>
      <c r="C1022" s="93">
        <v>88.0</v>
      </c>
      <c r="D1022" s="93">
        <v>5.0</v>
      </c>
      <c r="E1022" s="192">
        <v>94.0</v>
      </c>
      <c r="F1022" s="192"/>
      <c r="G1022" s="193"/>
      <c r="H1022" s="193"/>
      <c r="I1022" s="193"/>
      <c r="J1022" s="193"/>
      <c r="K1022" s="193"/>
      <c r="L1022" s="193"/>
      <c r="M1022" s="193"/>
      <c r="N1022" s="193"/>
      <c r="O1022" s="193" t="s">
        <v>586</v>
      </c>
      <c r="P1022" s="38"/>
      <c r="Q1022" s="60" t="s">
        <v>587</v>
      </c>
      <c r="R1022" s="38"/>
    </row>
    <row r="1023" ht="15.75" customHeight="1">
      <c r="A1023" s="200" t="s">
        <v>100</v>
      </c>
      <c r="B1023" s="91" t="s">
        <v>1</v>
      </c>
      <c r="C1023" s="93">
        <v>312.0</v>
      </c>
      <c r="D1023" s="93"/>
      <c r="E1023" s="93">
        <v>3400.0</v>
      </c>
      <c r="F1023" s="93">
        <v>68.7</v>
      </c>
      <c r="G1023" s="58"/>
      <c r="H1023" s="58"/>
      <c r="I1023" s="58"/>
      <c r="J1023" s="58"/>
      <c r="K1023" s="58"/>
      <c r="L1023" s="58"/>
      <c r="M1023" s="58"/>
      <c r="N1023" s="58">
        <f>C1032*C1033/ABS(C1023-$Y$3)</f>
        <v>108.9241429</v>
      </c>
      <c r="O1023" s="198" t="s">
        <v>591</v>
      </c>
      <c r="P1023" s="38"/>
      <c r="Q1023" s="60" t="s">
        <v>592</v>
      </c>
      <c r="R1023" s="38"/>
    </row>
    <row r="1024" ht="15.75" customHeight="1">
      <c r="A1024" s="200" t="s">
        <v>100</v>
      </c>
      <c r="B1024" s="93" t="s">
        <v>204</v>
      </c>
      <c r="C1024" s="93">
        <v>27.07</v>
      </c>
      <c r="D1024" s="93">
        <v>1.0</v>
      </c>
      <c r="E1024" s="93">
        <v>3400.0</v>
      </c>
      <c r="F1024" s="93">
        <v>68.7</v>
      </c>
      <c r="G1024" s="198"/>
      <c r="H1024" s="198"/>
      <c r="I1024" s="198"/>
      <c r="J1024" s="198"/>
      <c r="K1024" s="198"/>
      <c r="L1024" s="198"/>
      <c r="M1024" s="198"/>
      <c r="N1024" s="198"/>
      <c r="O1024" s="198" t="s">
        <v>591</v>
      </c>
      <c r="P1024" s="38"/>
      <c r="Q1024" s="60" t="s">
        <v>592</v>
      </c>
      <c r="R1024" s="38"/>
    </row>
    <row r="1025" ht="15.75" customHeight="1">
      <c r="A1025" s="200" t="s">
        <v>100</v>
      </c>
      <c r="B1025" s="91" t="s">
        <v>207</v>
      </c>
      <c r="C1025" s="93">
        <v>1.7</v>
      </c>
      <c r="D1025" s="93">
        <v>1.0</v>
      </c>
      <c r="E1025" s="93">
        <v>3400.0</v>
      </c>
      <c r="F1025" s="93">
        <v>68.7</v>
      </c>
      <c r="G1025" s="198"/>
      <c r="H1025" s="198"/>
      <c r="I1025" s="198"/>
      <c r="J1025" s="198"/>
      <c r="K1025" s="198"/>
      <c r="L1025" s="198"/>
      <c r="M1025" s="198"/>
      <c r="N1025" s="198"/>
      <c r="O1025" s="198" t="s">
        <v>591</v>
      </c>
      <c r="P1025" s="38"/>
      <c r="Q1025" s="60" t="s">
        <v>592</v>
      </c>
      <c r="R1025" s="38"/>
    </row>
    <row r="1026" ht="15.75" customHeight="1">
      <c r="A1026" s="200" t="s">
        <v>100</v>
      </c>
      <c r="B1026" s="93" t="s">
        <v>204</v>
      </c>
      <c r="C1026" s="93">
        <v>75.48</v>
      </c>
      <c r="D1026" s="93">
        <v>2.0</v>
      </c>
      <c r="E1026" s="93">
        <v>3400.0</v>
      </c>
      <c r="F1026" s="93">
        <v>68.7</v>
      </c>
      <c r="G1026" s="198"/>
      <c r="H1026" s="198"/>
      <c r="I1026" s="198"/>
      <c r="J1026" s="198"/>
      <c r="K1026" s="198"/>
      <c r="L1026" s="198"/>
      <c r="M1026" s="198"/>
      <c r="N1026" s="198"/>
      <c r="O1026" s="198" t="s">
        <v>591</v>
      </c>
      <c r="P1026" s="38"/>
      <c r="Q1026" s="60" t="s">
        <v>592</v>
      </c>
      <c r="R1026" s="38"/>
    </row>
    <row r="1027" ht="15.75" customHeight="1">
      <c r="A1027" s="200" t="s">
        <v>100</v>
      </c>
      <c r="B1027" s="91" t="s">
        <v>207</v>
      </c>
      <c r="C1027" s="91">
        <v>4.24</v>
      </c>
      <c r="D1027" s="93">
        <v>2.0</v>
      </c>
      <c r="E1027" s="93">
        <v>3400.0</v>
      </c>
      <c r="F1027" s="93">
        <v>68.7</v>
      </c>
      <c r="G1027" s="198"/>
      <c r="H1027" s="198"/>
      <c r="I1027" s="198"/>
      <c r="J1027" s="198"/>
      <c r="K1027" s="198"/>
      <c r="L1027" s="198"/>
      <c r="M1027" s="198"/>
      <c r="N1027" s="198"/>
      <c r="O1027" s="198" t="s">
        <v>591</v>
      </c>
      <c r="P1027" s="38"/>
      <c r="Q1027" s="60" t="s">
        <v>592</v>
      </c>
      <c r="R1027" s="38"/>
    </row>
    <row r="1028" ht="15.75" customHeight="1">
      <c r="A1028" s="200" t="s">
        <v>100</v>
      </c>
      <c r="B1028" s="93" t="s">
        <v>204</v>
      </c>
      <c r="C1028" s="91">
        <v>122.05</v>
      </c>
      <c r="D1028" s="93">
        <v>3.0</v>
      </c>
      <c r="E1028" s="93">
        <v>3400.0</v>
      </c>
      <c r="F1028" s="93">
        <v>68.7</v>
      </c>
      <c r="G1028" s="198"/>
      <c r="H1028" s="198"/>
      <c r="I1028" s="198"/>
      <c r="J1028" s="198"/>
      <c r="K1028" s="198"/>
      <c r="L1028" s="198"/>
      <c r="M1028" s="198"/>
      <c r="N1028" s="198"/>
      <c r="O1028" s="198" t="s">
        <v>591</v>
      </c>
      <c r="P1028" s="38"/>
      <c r="Q1028" s="60" t="s">
        <v>592</v>
      </c>
      <c r="R1028" s="38"/>
    </row>
    <row r="1029" ht="15.75" customHeight="1">
      <c r="A1029" s="200" t="s">
        <v>100</v>
      </c>
      <c r="B1029" s="91" t="s">
        <v>207</v>
      </c>
      <c r="C1029" s="93">
        <v>5.73</v>
      </c>
      <c r="D1029" s="93">
        <v>3.0</v>
      </c>
      <c r="E1029" s="93">
        <v>3400.0</v>
      </c>
      <c r="F1029" s="93">
        <v>68.7</v>
      </c>
      <c r="G1029" s="198"/>
      <c r="H1029" s="198"/>
      <c r="I1029" s="198"/>
      <c r="J1029" s="198"/>
      <c r="K1029" s="198"/>
      <c r="L1029" s="198"/>
      <c r="M1029" s="198"/>
      <c r="N1029" s="198"/>
      <c r="O1029" s="198" t="s">
        <v>591</v>
      </c>
      <c r="P1029" s="38"/>
      <c r="Q1029" s="60" t="s">
        <v>592</v>
      </c>
      <c r="R1029" s="38"/>
    </row>
    <row r="1030" ht="15.75" customHeight="1">
      <c r="A1030" s="200" t="s">
        <v>100</v>
      </c>
      <c r="B1030" s="93" t="s">
        <v>204</v>
      </c>
      <c r="C1030" s="93">
        <v>181.05</v>
      </c>
      <c r="D1030" s="93">
        <v>4.0</v>
      </c>
      <c r="E1030" s="93">
        <v>3400.0</v>
      </c>
      <c r="F1030" s="93">
        <v>68.7</v>
      </c>
      <c r="G1030" s="198"/>
      <c r="H1030" s="198"/>
      <c r="I1030" s="198"/>
      <c r="J1030" s="198"/>
      <c r="K1030" s="198"/>
      <c r="L1030" s="198"/>
      <c r="M1030" s="198"/>
      <c r="N1030" s="198"/>
      <c r="O1030" s="198" t="s">
        <v>591</v>
      </c>
      <c r="P1030" s="38"/>
      <c r="Q1030" s="60" t="s">
        <v>592</v>
      </c>
      <c r="R1030" s="38"/>
    </row>
    <row r="1031" ht="15.75" customHeight="1">
      <c r="A1031" s="200" t="s">
        <v>100</v>
      </c>
      <c r="B1031" s="91" t="s">
        <v>207</v>
      </c>
      <c r="C1031" s="93">
        <v>6.58</v>
      </c>
      <c r="D1031" s="93">
        <v>4.0</v>
      </c>
      <c r="E1031" s="93">
        <v>3400.0</v>
      </c>
      <c r="F1031" s="93">
        <v>68.7</v>
      </c>
      <c r="G1031" s="198"/>
      <c r="H1031" s="198"/>
      <c r="I1031" s="198"/>
      <c r="J1031" s="198"/>
      <c r="K1031" s="198"/>
      <c r="L1031" s="198"/>
      <c r="M1031" s="198"/>
      <c r="N1031" s="198"/>
      <c r="O1031" s="198" t="s">
        <v>591</v>
      </c>
      <c r="P1031" s="38"/>
      <c r="Q1031" s="60" t="s">
        <v>592</v>
      </c>
      <c r="R1031" s="38"/>
    </row>
    <row r="1032" ht="15.75" customHeight="1">
      <c r="A1032" s="200" t="s">
        <v>100</v>
      </c>
      <c r="B1032" s="93" t="s">
        <v>204</v>
      </c>
      <c r="C1032" s="93">
        <v>214.78</v>
      </c>
      <c r="D1032" s="93">
        <v>5.0</v>
      </c>
      <c r="E1032" s="93">
        <v>3400.0</v>
      </c>
      <c r="F1032" s="93">
        <v>68.7</v>
      </c>
      <c r="G1032" s="198"/>
      <c r="H1032" s="198"/>
      <c r="I1032" s="198"/>
      <c r="J1032" s="198"/>
      <c r="K1032" s="198"/>
      <c r="L1032" s="198"/>
      <c r="M1032" s="198"/>
      <c r="N1032" s="198"/>
      <c r="O1032" s="198" t="s">
        <v>591</v>
      </c>
      <c r="P1032" s="38"/>
      <c r="Q1032" s="60" t="s">
        <v>592</v>
      </c>
      <c r="R1032" s="38"/>
    </row>
    <row r="1033" ht="15.75" customHeight="1">
      <c r="A1033" s="200" t="s">
        <v>100</v>
      </c>
      <c r="B1033" s="91" t="s">
        <v>207</v>
      </c>
      <c r="C1033" s="93">
        <v>7.1</v>
      </c>
      <c r="D1033" s="93">
        <v>5.0</v>
      </c>
      <c r="E1033" s="93">
        <v>3400.0</v>
      </c>
      <c r="F1033" s="93">
        <v>68.7</v>
      </c>
      <c r="G1033" s="198"/>
      <c r="H1033" s="198"/>
      <c r="I1033" s="198"/>
      <c r="J1033" s="198"/>
      <c r="K1033" s="198"/>
      <c r="L1033" s="198"/>
      <c r="M1033" s="198"/>
      <c r="N1033" s="198"/>
      <c r="O1033" s="198" t="s">
        <v>591</v>
      </c>
      <c r="P1033" s="38"/>
      <c r="Q1033" s="60" t="s">
        <v>592</v>
      </c>
      <c r="R1033" s="38"/>
    </row>
    <row r="1034" ht="15.75" customHeight="1">
      <c r="A1034" s="42" t="s">
        <v>104</v>
      </c>
      <c r="B1034" s="91" t="s">
        <v>1</v>
      </c>
      <c r="C1034" s="96">
        <v>160.0</v>
      </c>
      <c r="D1034" s="93"/>
      <c r="E1034" s="93">
        <v>3400.0</v>
      </c>
      <c r="F1034" s="93">
        <v>100.0</v>
      </c>
      <c r="G1034" s="58"/>
      <c r="H1034" s="58"/>
      <c r="I1034" s="58"/>
      <c r="J1034" s="58"/>
      <c r="K1034" s="58"/>
      <c r="L1034" s="58"/>
      <c r="M1034" s="58"/>
      <c r="N1034" s="58">
        <f>C1035*C1036/ABS(C1034-$Y$3)</f>
        <v>14.36202826</v>
      </c>
      <c r="O1034" s="198" t="s">
        <v>591</v>
      </c>
      <c r="P1034" s="38"/>
      <c r="Q1034" s="60" t="s">
        <v>593</v>
      </c>
      <c r="R1034" s="38"/>
    </row>
    <row r="1035" ht="15.75" customHeight="1">
      <c r="A1035" s="42" t="s">
        <v>104</v>
      </c>
      <c r="B1035" s="93" t="s">
        <v>204</v>
      </c>
      <c r="C1035" s="96" t="s">
        <v>105</v>
      </c>
      <c r="D1035" s="93">
        <v>5.0</v>
      </c>
      <c r="E1035" s="93">
        <v>3400.0</v>
      </c>
      <c r="F1035" s="93">
        <v>100.0</v>
      </c>
      <c r="G1035" s="198"/>
      <c r="H1035" s="198"/>
      <c r="I1035" s="198"/>
      <c r="J1035" s="198"/>
      <c r="K1035" s="198"/>
      <c r="L1035" s="198"/>
      <c r="M1035" s="198"/>
      <c r="N1035" s="198"/>
      <c r="O1035" s="198" t="s">
        <v>591</v>
      </c>
      <c r="P1035" s="38"/>
      <c r="Q1035" s="60" t="s">
        <v>593</v>
      </c>
      <c r="R1035" s="38"/>
    </row>
    <row r="1036" ht="15.75" customHeight="1">
      <c r="A1036" s="42" t="s">
        <v>104</v>
      </c>
      <c r="B1036" s="91" t="s">
        <v>207</v>
      </c>
      <c r="C1036" s="96" t="s">
        <v>106</v>
      </c>
      <c r="D1036" s="93">
        <v>5.0</v>
      </c>
      <c r="E1036" s="93">
        <v>3400.0</v>
      </c>
      <c r="F1036" s="93">
        <v>100.0</v>
      </c>
      <c r="G1036" s="198"/>
      <c r="H1036" s="198"/>
      <c r="I1036" s="198"/>
      <c r="J1036" s="198"/>
      <c r="K1036" s="198"/>
      <c r="L1036" s="198"/>
      <c r="M1036" s="198"/>
      <c r="N1036" s="198"/>
      <c r="O1036" s="198" t="s">
        <v>591</v>
      </c>
      <c r="P1036" s="38"/>
      <c r="Q1036" s="60" t="s">
        <v>593</v>
      </c>
      <c r="R1036" s="38"/>
    </row>
    <row r="1037" ht="15.75" customHeight="1">
      <c r="A1037" s="42" t="s">
        <v>104</v>
      </c>
      <c r="B1037" s="93" t="s">
        <v>204</v>
      </c>
      <c r="C1037" s="93">
        <v>97.05</v>
      </c>
      <c r="D1037" s="93">
        <v>2.0</v>
      </c>
      <c r="E1037" s="93">
        <v>3400.0</v>
      </c>
      <c r="F1037" s="93">
        <v>100.0</v>
      </c>
      <c r="G1037" s="198"/>
      <c r="H1037" s="198"/>
      <c r="I1037" s="198"/>
      <c r="J1037" s="198"/>
      <c r="K1037" s="198"/>
      <c r="L1037" s="198"/>
      <c r="M1037" s="198"/>
      <c r="N1037" s="198"/>
      <c r="O1037" s="198" t="s">
        <v>591</v>
      </c>
      <c r="P1037" s="38"/>
      <c r="Q1037" s="60" t="s">
        <v>593</v>
      </c>
      <c r="R1037" s="38"/>
    </row>
    <row r="1038" ht="15.75" customHeight="1">
      <c r="A1038" s="42" t="s">
        <v>104</v>
      </c>
      <c r="B1038" s="91" t="s">
        <v>207</v>
      </c>
      <c r="C1038" s="93">
        <v>4.2</v>
      </c>
      <c r="D1038" s="93">
        <v>2.0</v>
      </c>
      <c r="E1038" s="93">
        <v>3400.0</v>
      </c>
      <c r="F1038" s="93">
        <v>100.0</v>
      </c>
      <c r="G1038" s="198"/>
      <c r="H1038" s="198"/>
      <c r="I1038" s="198"/>
      <c r="J1038" s="198"/>
      <c r="K1038" s="198"/>
      <c r="L1038" s="198"/>
      <c r="M1038" s="198"/>
      <c r="N1038" s="198"/>
      <c r="O1038" s="198" t="s">
        <v>591</v>
      </c>
      <c r="P1038" s="38"/>
      <c r="Q1038" s="60" t="s">
        <v>593</v>
      </c>
      <c r="R1038" s="38"/>
    </row>
    <row r="1039" ht="15.75" customHeight="1">
      <c r="A1039" s="42" t="s">
        <v>104</v>
      </c>
      <c r="B1039" s="93" t="s">
        <v>204</v>
      </c>
      <c r="C1039" s="93">
        <v>45.21</v>
      </c>
      <c r="D1039" s="93">
        <v>1.0</v>
      </c>
      <c r="E1039" s="93">
        <v>3400.0</v>
      </c>
      <c r="F1039" s="93">
        <v>100.0</v>
      </c>
      <c r="G1039" s="198"/>
      <c r="H1039" s="198"/>
      <c r="I1039" s="198"/>
      <c r="J1039" s="198"/>
      <c r="K1039" s="198"/>
      <c r="L1039" s="198"/>
      <c r="M1039" s="198"/>
      <c r="N1039" s="198"/>
      <c r="O1039" s="198" t="s">
        <v>591</v>
      </c>
      <c r="P1039" s="38"/>
      <c r="Q1039" s="60" t="s">
        <v>593</v>
      </c>
      <c r="R1039" s="38"/>
    </row>
    <row r="1040" ht="15.75" customHeight="1">
      <c r="A1040" s="42" t="s">
        <v>104</v>
      </c>
      <c r="B1040" s="91" t="s">
        <v>207</v>
      </c>
      <c r="C1040" s="93">
        <v>2.11</v>
      </c>
      <c r="D1040" s="93">
        <v>1.0</v>
      </c>
      <c r="E1040" s="93">
        <v>3400.0</v>
      </c>
      <c r="F1040" s="93">
        <v>100.0</v>
      </c>
      <c r="G1040" s="198"/>
      <c r="H1040" s="198"/>
      <c r="I1040" s="198"/>
      <c r="J1040" s="198"/>
      <c r="K1040" s="198"/>
      <c r="L1040" s="198"/>
      <c r="M1040" s="198"/>
      <c r="N1040" s="198"/>
      <c r="O1040" s="198" t="s">
        <v>591</v>
      </c>
      <c r="P1040" s="38"/>
      <c r="Q1040" s="60" t="s">
        <v>593</v>
      </c>
      <c r="R1040" s="38"/>
    </row>
    <row r="1041" ht="15.75" customHeight="1">
      <c r="A1041" s="190" t="s">
        <v>594</v>
      </c>
      <c r="B1041" s="91" t="s">
        <v>1</v>
      </c>
      <c r="C1041" s="93">
        <v>275.0</v>
      </c>
      <c r="D1041" s="93"/>
      <c r="E1041" s="93"/>
      <c r="F1041" s="93">
        <v>31.65</v>
      </c>
      <c r="G1041" s="58"/>
      <c r="H1041" s="58"/>
      <c r="I1041" s="58"/>
      <c r="J1041" s="58"/>
      <c r="K1041" s="58"/>
      <c r="L1041" s="58"/>
      <c r="M1041" s="58"/>
      <c r="N1041" s="58">
        <f>C1042*C1043/ABS(C1041-$Y$3)</f>
        <v>5.388495652</v>
      </c>
      <c r="O1041" s="38"/>
      <c r="P1041" s="194">
        <v>0.0</v>
      </c>
      <c r="Q1041" s="60" t="s">
        <v>595</v>
      </c>
      <c r="R1041" s="38"/>
    </row>
    <row r="1042" ht="15.75" customHeight="1">
      <c r="A1042" s="190" t="s">
        <v>594</v>
      </c>
      <c r="B1042" s="93" t="s">
        <v>204</v>
      </c>
      <c r="C1042" s="93">
        <v>105.03</v>
      </c>
      <c r="D1042" s="93">
        <v>5.0</v>
      </c>
      <c r="E1042" s="93"/>
      <c r="F1042" s="93">
        <v>31.65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194">
        <v>0.0</v>
      </c>
      <c r="Q1042" s="60" t="s">
        <v>595</v>
      </c>
      <c r="R1042" s="38"/>
    </row>
    <row r="1043" ht="15.75" customHeight="1">
      <c r="A1043" s="190" t="s">
        <v>594</v>
      </c>
      <c r="B1043" s="91" t="s">
        <v>207</v>
      </c>
      <c r="C1043" s="93">
        <v>1.18</v>
      </c>
      <c r="D1043" s="93">
        <v>5.0</v>
      </c>
      <c r="E1043" s="93"/>
      <c r="F1043" s="93">
        <v>31.65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194">
        <v>0.0</v>
      </c>
      <c r="Q1043" s="60" t="s">
        <v>595</v>
      </c>
      <c r="R1043" s="38"/>
    </row>
    <row r="1044" ht="15.75" customHeight="1">
      <c r="A1044" s="190" t="s">
        <v>596</v>
      </c>
      <c r="B1044" s="91" t="s">
        <v>1</v>
      </c>
      <c r="C1044" s="93">
        <v>201.0</v>
      </c>
      <c r="D1044" s="93"/>
      <c r="E1044" s="93"/>
      <c r="F1044" s="93">
        <v>38.2</v>
      </c>
      <c r="G1044" s="58"/>
      <c r="H1044" s="58"/>
      <c r="I1044" s="58"/>
      <c r="J1044" s="58"/>
      <c r="K1044" s="58"/>
      <c r="L1044" s="58"/>
      <c r="M1044" s="58"/>
      <c r="N1044" s="58">
        <f>C1045*C1046/ABS(C1044-$Y$3)</f>
        <v>0.7298762887</v>
      </c>
      <c r="O1044" s="38"/>
      <c r="P1044" s="194">
        <v>0.0</v>
      </c>
      <c r="Q1044" s="60" t="s">
        <v>595</v>
      </c>
      <c r="R1044" s="38"/>
    </row>
    <row r="1045" ht="15.75" customHeight="1">
      <c r="A1045" s="190" t="s">
        <v>596</v>
      </c>
      <c r="B1045" s="93" t="s">
        <v>204</v>
      </c>
      <c r="C1045" s="93">
        <v>77.8</v>
      </c>
      <c r="D1045" s="93">
        <v>5.0</v>
      </c>
      <c r="E1045" s="93"/>
      <c r="F1045" s="93">
        <v>38.2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194">
        <v>0.0</v>
      </c>
      <c r="Q1045" s="60" t="s">
        <v>595</v>
      </c>
      <c r="R1045" s="38"/>
    </row>
    <row r="1046" ht="15.75" customHeight="1">
      <c r="A1046" s="190" t="s">
        <v>596</v>
      </c>
      <c r="B1046" s="91" t="s">
        <v>207</v>
      </c>
      <c r="C1046" s="93">
        <v>0.91</v>
      </c>
      <c r="D1046" s="93">
        <v>5.0</v>
      </c>
      <c r="E1046" s="93"/>
      <c r="F1046" s="93">
        <v>38.2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194">
        <v>0.0</v>
      </c>
      <c r="Q1046" s="60" t="s">
        <v>595</v>
      </c>
      <c r="R1046" s="38"/>
    </row>
    <row r="1047" ht="15.75" customHeight="1">
      <c r="A1047" s="201" t="s">
        <v>19</v>
      </c>
      <c r="B1047" s="91" t="s">
        <v>1</v>
      </c>
      <c r="C1047" s="93">
        <v>252.0</v>
      </c>
      <c r="D1047" s="93"/>
      <c r="E1047" s="93"/>
      <c r="F1047" s="93">
        <v>71.2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194">
        <v>0.0</v>
      </c>
      <c r="Q1047" s="60" t="s">
        <v>597</v>
      </c>
      <c r="R1047" s="38"/>
    </row>
    <row r="1048" ht="15.75" customHeight="1">
      <c r="A1048" s="201" t="s">
        <v>19</v>
      </c>
      <c r="B1048" s="93" t="s">
        <v>204</v>
      </c>
      <c r="C1048" s="93">
        <v>55.84</v>
      </c>
      <c r="D1048" s="93">
        <v>2.0</v>
      </c>
      <c r="E1048" s="93"/>
      <c r="F1048" s="93">
        <v>71.2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194">
        <v>0.0</v>
      </c>
      <c r="Q1048" s="60" t="s">
        <v>597</v>
      </c>
      <c r="R1048" s="38"/>
    </row>
    <row r="1049" ht="15.75" customHeight="1">
      <c r="A1049" s="201" t="s">
        <v>19</v>
      </c>
      <c r="B1049" s="91" t="s">
        <v>207</v>
      </c>
      <c r="C1049" s="93">
        <v>3.09</v>
      </c>
      <c r="D1049" s="93">
        <v>2.0</v>
      </c>
      <c r="E1049" s="93"/>
      <c r="F1049" s="93">
        <v>71.2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194">
        <v>0.0</v>
      </c>
      <c r="Q1049" s="60" t="s">
        <v>597</v>
      </c>
      <c r="R1049" s="38"/>
    </row>
    <row r="1050" ht="15.75" customHeight="1">
      <c r="A1050" s="201" t="s">
        <v>19</v>
      </c>
      <c r="B1050" s="93" t="s">
        <v>204</v>
      </c>
      <c r="C1050" s="93">
        <v>153.86</v>
      </c>
      <c r="D1050" s="93">
        <v>5.0</v>
      </c>
      <c r="E1050" s="93"/>
      <c r="F1050" s="93">
        <v>71.2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194">
        <v>0.0</v>
      </c>
      <c r="Q1050" s="60" t="s">
        <v>597</v>
      </c>
      <c r="R1050" s="38"/>
    </row>
    <row r="1051" ht="15.75" customHeight="1">
      <c r="A1051" s="201" t="s">
        <v>19</v>
      </c>
      <c r="B1051" s="91" t="s">
        <v>207</v>
      </c>
      <c r="C1051" s="93">
        <v>5.6</v>
      </c>
      <c r="D1051" s="93">
        <v>5.0</v>
      </c>
      <c r="E1051" s="93"/>
      <c r="F1051" s="93">
        <v>71.2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194">
        <v>0.0</v>
      </c>
      <c r="Q1051" s="60" t="s">
        <v>597</v>
      </c>
      <c r="R1051" s="38"/>
    </row>
    <row r="1052" ht="15.75" customHeight="1">
      <c r="A1052" s="38" t="s">
        <v>598</v>
      </c>
      <c r="B1052" s="91" t="s">
        <v>1</v>
      </c>
      <c r="C1052" s="93">
        <v>180.0</v>
      </c>
      <c r="D1052" s="93"/>
      <c r="E1052" s="93"/>
      <c r="F1052" s="93">
        <v>66.7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194"/>
      <c r="Q1052" s="60"/>
      <c r="R1052" s="38"/>
    </row>
    <row r="1053" ht="15.75" customHeight="1">
      <c r="A1053" s="38" t="s">
        <v>599</v>
      </c>
      <c r="B1053" s="91" t="s">
        <v>1</v>
      </c>
      <c r="C1053" s="93">
        <v>176.0</v>
      </c>
      <c r="D1053" s="93"/>
      <c r="E1053" s="93"/>
      <c r="F1053" s="93">
        <v>69.2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194"/>
      <c r="Q1053" s="60"/>
      <c r="R1053" s="38"/>
    </row>
    <row r="1054" ht="15.75" customHeight="1">
      <c r="A1054" s="38" t="s">
        <v>600</v>
      </c>
      <c r="B1054" s="91" t="s">
        <v>1</v>
      </c>
      <c r="C1054" s="93">
        <v>175.0</v>
      </c>
      <c r="D1054" s="93"/>
      <c r="E1054" s="93"/>
      <c r="F1054" s="93">
        <v>74.7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194">
        <v>0.0</v>
      </c>
      <c r="Q1054" s="60" t="s">
        <v>597</v>
      </c>
      <c r="R1054" s="38"/>
    </row>
    <row r="1055" ht="15.75" customHeight="1">
      <c r="A1055" s="38" t="s">
        <v>600</v>
      </c>
      <c r="B1055" s="93" t="s">
        <v>204</v>
      </c>
      <c r="C1055" s="93">
        <v>49.97</v>
      </c>
      <c r="D1055" s="93">
        <v>2.0</v>
      </c>
      <c r="E1055" s="93"/>
      <c r="F1055" s="93">
        <v>74.7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194">
        <v>0.0</v>
      </c>
      <c r="Q1055" s="60" t="s">
        <v>597</v>
      </c>
      <c r="R1055" s="38"/>
    </row>
    <row r="1056" ht="15.75" customHeight="1">
      <c r="A1056" s="38" t="s">
        <v>600</v>
      </c>
      <c r="B1056" s="91" t="s">
        <v>207</v>
      </c>
      <c r="C1056" s="93">
        <v>1.12</v>
      </c>
      <c r="D1056" s="93">
        <v>2.0</v>
      </c>
      <c r="E1056" s="93"/>
      <c r="F1056" s="93">
        <v>74.7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194">
        <v>0.0</v>
      </c>
      <c r="Q1056" s="60" t="s">
        <v>597</v>
      </c>
      <c r="R1056" s="38"/>
    </row>
    <row r="1057" ht="15.75" customHeight="1">
      <c r="A1057" s="38" t="s">
        <v>600</v>
      </c>
      <c r="B1057" s="93" t="s">
        <v>204</v>
      </c>
      <c r="C1057" s="93">
        <v>144.5</v>
      </c>
      <c r="D1057" s="93">
        <v>5.0</v>
      </c>
      <c r="E1057" s="93"/>
      <c r="F1057" s="93">
        <v>74.7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194">
        <v>0.0</v>
      </c>
      <c r="Q1057" s="60" t="s">
        <v>597</v>
      </c>
      <c r="R1057" s="38"/>
    </row>
    <row r="1058" ht="15.75" customHeight="1">
      <c r="A1058" s="38" t="s">
        <v>600</v>
      </c>
      <c r="B1058" s="91" t="s">
        <v>207</v>
      </c>
      <c r="C1058" s="93">
        <v>2.56</v>
      </c>
      <c r="D1058" s="93">
        <v>5.0</v>
      </c>
      <c r="E1058" s="93"/>
      <c r="F1058" s="93">
        <v>74.7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194">
        <v>0.0</v>
      </c>
      <c r="Q1058" s="60" t="s">
        <v>597</v>
      </c>
      <c r="R1058" s="38"/>
    </row>
    <row r="1059" ht="15.75" customHeight="1">
      <c r="A1059" s="101" t="s">
        <v>601</v>
      </c>
      <c r="B1059" s="91" t="s">
        <v>1</v>
      </c>
      <c r="C1059" s="93">
        <v>348.0</v>
      </c>
      <c r="D1059" s="93"/>
      <c r="E1059" s="93"/>
      <c r="F1059" s="38"/>
      <c r="G1059" s="58"/>
      <c r="H1059" s="58"/>
      <c r="I1059" s="58"/>
      <c r="J1059" s="58"/>
      <c r="K1059" s="58"/>
      <c r="L1059" s="58"/>
      <c r="M1059" s="58"/>
      <c r="N1059" s="58">
        <f>C1060*C1061/ABS(C1059-$Y$3)</f>
        <v>21.93982</v>
      </c>
      <c r="O1059" s="38"/>
      <c r="P1059" s="194">
        <v>0.0</v>
      </c>
      <c r="Q1059" s="60" t="s">
        <v>602</v>
      </c>
      <c r="R1059" s="38" t="s">
        <v>230</v>
      </c>
    </row>
    <row r="1060" ht="15.75" customHeight="1">
      <c r="A1060" s="101" t="s">
        <v>601</v>
      </c>
      <c r="B1060" s="93" t="s">
        <v>204</v>
      </c>
      <c r="C1060" s="93">
        <v>233.9</v>
      </c>
      <c r="D1060" s="93">
        <v>5.0</v>
      </c>
      <c r="E1060" s="93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194">
        <v>0.0</v>
      </c>
      <c r="Q1060" s="60" t="s">
        <v>602</v>
      </c>
      <c r="R1060" s="38" t="s">
        <v>230</v>
      </c>
    </row>
    <row r="1061" ht="15.75" customHeight="1">
      <c r="A1061" s="101" t="s">
        <v>601</v>
      </c>
      <c r="B1061" s="91" t="s">
        <v>207</v>
      </c>
      <c r="C1061" s="93">
        <v>4.69</v>
      </c>
      <c r="D1061" s="93">
        <v>5.0</v>
      </c>
      <c r="E1061" s="93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194">
        <v>0.0</v>
      </c>
      <c r="Q1061" s="60" t="s">
        <v>602</v>
      </c>
      <c r="R1061" s="38" t="s">
        <v>230</v>
      </c>
    </row>
    <row r="1062" ht="15.75" customHeight="1">
      <c r="A1062" s="101" t="s">
        <v>601</v>
      </c>
      <c r="B1062" s="93" t="s">
        <v>204</v>
      </c>
      <c r="C1062" s="93">
        <v>89.35</v>
      </c>
      <c r="D1062" s="93">
        <v>2.0</v>
      </c>
      <c r="E1062" s="93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194">
        <v>0.0</v>
      </c>
      <c r="Q1062" s="60" t="s">
        <v>602</v>
      </c>
      <c r="R1062" s="38" t="s">
        <v>230</v>
      </c>
    </row>
    <row r="1063" ht="15.75" customHeight="1">
      <c r="A1063" s="101" t="s">
        <v>601</v>
      </c>
      <c r="B1063" s="91" t="s">
        <v>207</v>
      </c>
      <c r="C1063" s="93">
        <v>2.48</v>
      </c>
      <c r="D1063" s="93">
        <v>2.0</v>
      </c>
      <c r="E1063" s="93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194">
        <v>0.0</v>
      </c>
      <c r="Q1063" s="60" t="s">
        <v>602</v>
      </c>
      <c r="R1063" s="38" t="s">
        <v>230</v>
      </c>
    </row>
    <row r="1064" ht="15.75" customHeight="1">
      <c r="A1064" s="101" t="s">
        <v>601</v>
      </c>
      <c r="B1064" s="93" t="s">
        <v>204</v>
      </c>
      <c r="C1064" s="93">
        <v>57.26</v>
      </c>
      <c r="D1064" s="93">
        <v>1.0</v>
      </c>
      <c r="E1064" s="93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194">
        <v>0.0</v>
      </c>
      <c r="Q1064" s="60" t="s">
        <v>602</v>
      </c>
      <c r="R1064" s="38" t="s">
        <v>230</v>
      </c>
    </row>
    <row r="1065" ht="15.75" customHeight="1">
      <c r="A1065" s="101" t="s">
        <v>601</v>
      </c>
      <c r="B1065" s="91" t="s">
        <v>207</v>
      </c>
      <c r="C1065" s="93">
        <v>1.59</v>
      </c>
      <c r="D1065" s="93">
        <v>1.0</v>
      </c>
      <c r="E1065" s="93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194">
        <v>0.0</v>
      </c>
      <c r="Q1065" s="60" t="s">
        <v>602</v>
      </c>
      <c r="R1065" s="38" t="s">
        <v>230</v>
      </c>
    </row>
    <row r="1066" ht="15.75" customHeight="1">
      <c r="A1066" s="101" t="s">
        <v>603</v>
      </c>
      <c r="B1066" s="91" t="s">
        <v>1</v>
      </c>
      <c r="C1066" s="93">
        <v>235.0</v>
      </c>
      <c r="D1066" s="93"/>
      <c r="E1066" s="93"/>
      <c r="F1066" s="38"/>
      <c r="G1066" s="58"/>
      <c r="H1066" s="58"/>
      <c r="I1066" s="58"/>
      <c r="J1066" s="58"/>
      <c r="K1066" s="58"/>
      <c r="L1066" s="58"/>
      <c r="M1066" s="58"/>
      <c r="N1066" s="58">
        <f>C1067*C1068/ABS(C1066-$Y$3)</f>
        <v>27.09269841</v>
      </c>
      <c r="O1066" s="38"/>
      <c r="P1066" s="194">
        <v>0.0</v>
      </c>
      <c r="Q1066" s="60" t="s">
        <v>604</v>
      </c>
      <c r="R1066" s="38"/>
    </row>
    <row r="1067" ht="15.75" customHeight="1">
      <c r="A1067" s="101" t="s">
        <v>603</v>
      </c>
      <c r="B1067" s="93" t="s">
        <v>204</v>
      </c>
      <c r="C1067" s="93">
        <v>240.4</v>
      </c>
      <c r="D1067" s="93">
        <v>5.0</v>
      </c>
      <c r="E1067" s="93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194">
        <v>0.0</v>
      </c>
      <c r="Q1067" s="60" t="s">
        <v>604</v>
      </c>
      <c r="R1067" s="38"/>
    </row>
    <row r="1068" ht="15.75" customHeight="1">
      <c r="A1068" s="101" t="s">
        <v>603</v>
      </c>
      <c r="B1068" s="91" t="s">
        <v>207</v>
      </c>
      <c r="C1068" s="93">
        <v>7.1</v>
      </c>
      <c r="D1068" s="93">
        <v>5.0</v>
      </c>
      <c r="E1068" s="93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194">
        <v>0.0</v>
      </c>
      <c r="Q1068" s="60" t="s">
        <v>604</v>
      </c>
      <c r="R1068" s="38"/>
    </row>
    <row r="1069" ht="15.75" customHeight="1">
      <c r="A1069" s="60" t="s">
        <v>605</v>
      </c>
      <c r="B1069" s="91" t="s">
        <v>1</v>
      </c>
      <c r="C1069" s="58">
        <v>349.0</v>
      </c>
      <c r="D1069" s="58"/>
      <c r="E1069" s="58"/>
      <c r="P1069" s="60">
        <v>1.0</v>
      </c>
      <c r="Q1069" s="202" t="s">
        <v>606</v>
      </c>
      <c r="R1069" s="38" t="s">
        <v>230</v>
      </c>
    </row>
    <row r="1070" ht="15.75" customHeight="1">
      <c r="A1070" s="60" t="s">
        <v>605</v>
      </c>
      <c r="B1070" s="91" t="s">
        <v>207</v>
      </c>
      <c r="C1070" s="58">
        <v>1.56</v>
      </c>
      <c r="D1070" s="58">
        <v>1.0</v>
      </c>
      <c r="E1070" s="58"/>
      <c r="G1070" s="60"/>
      <c r="H1070" s="60"/>
      <c r="I1070" s="60"/>
      <c r="J1070" s="60"/>
      <c r="K1070" s="60"/>
      <c r="L1070" s="60"/>
      <c r="M1070" s="60"/>
      <c r="N1070" s="60"/>
      <c r="O1070" s="60" t="s">
        <v>238</v>
      </c>
      <c r="P1070" s="60">
        <v>1.0</v>
      </c>
      <c r="Q1070" s="202" t="s">
        <v>606</v>
      </c>
      <c r="R1070" s="38" t="s">
        <v>230</v>
      </c>
    </row>
    <row r="1071" ht="15.75" customHeight="1">
      <c r="A1071" s="60" t="s">
        <v>605</v>
      </c>
      <c r="B1071" s="91" t="s">
        <v>207</v>
      </c>
      <c r="C1071" s="58">
        <v>4.7</v>
      </c>
      <c r="D1071" s="58">
        <v>5.0</v>
      </c>
      <c r="E1071" s="58"/>
      <c r="G1071" s="60"/>
      <c r="H1071" s="60"/>
      <c r="I1071" s="60"/>
      <c r="J1071" s="60"/>
      <c r="K1071" s="60"/>
      <c r="L1071" s="60"/>
      <c r="M1071" s="60"/>
      <c r="N1071" s="60"/>
      <c r="O1071" s="60" t="s">
        <v>238</v>
      </c>
      <c r="P1071" s="60">
        <v>1.0</v>
      </c>
      <c r="Q1071" s="202" t="s">
        <v>606</v>
      </c>
      <c r="R1071" s="38" t="s">
        <v>230</v>
      </c>
    </row>
    <row r="1072" ht="15.75" customHeight="1">
      <c r="A1072" s="60" t="s">
        <v>607</v>
      </c>
      <c r="B1072" s="91" t="s">
        <v>1</v>
      </c>
      <c r="C1072" s="58">
        <v>306.0</v>
      </c>
      <c r="D1072" s="58"/>
      <c r="E1072" s="58"/>
      <c r="G1072" s="60"/>
      <c r="H1072" s="60"/>
      <c r="I1072" s="60"/>
      <c r="J1072" s="60"/>
      <c r="K1072" s="60"/>
      <c r="L1072" s="60"/>
      <c r="M1072" s="60"/>
      <c r="N1072" s="60"/>
      <c r="O1072" s="60" t="s">
        <v>238</v>
      </c>
      <c r="P1072" s="60">
        <v>1.0</v>
      </c>
      <c r="Q1072" s="202" t="s">
        <v>606</v>
      </c>
      <c r="R1072" s="38" t="s">
        <v>230</v>
      </c>
    </row>
    <row r="1073" ht="15.75" customHeight="1">
      <c r="A1073" s="60" t="s">
        <v>607</v>
      </c>
      <c r="B1073" s="91" t="s">
        <v>207</v>
      </c>
      <c r="C1073" s="58">
        <v>1.46</v>
      </c>
      <c r="D1073" s="58">
        <v>1.0</v>
      </c>
      <c r="G1073" s="60"/>
      <c r="H1073" s="60"/>
      <c r="I1073" s="60"/>
      <c r="J1073" s="60"/>
      <c r="K1073" s="60"/>
      <c r="L1073" s="60"/>
      <c r="M1073" s="60"/>
      <c r="N1073" s="60"/>
      <c r="O1073" s="60" t="s">
        <v>238</v>
      </c>
      <c r="P1073" s="60">
        <v>1.0</v>
      </c>
      <c r="Q1073" s="202" t="s">
        <v>606</v>
      </c>
      <c r="R1073" s="38" t="s">
        <v>230</v>
      </c>
    </row>
    <row r="1074" ht="15.75" customHeight="1">
      <c r="A1074" s="60" t="s">
        <v>607</v>
      </c>
      <c r="B1074" s="91" t="s">
        <v>207</v>
      </c>
      <c r="C1074" s="58">
        <v>4.72</v>
      </c>
      <c r="D1074" s="58">
        <v>5.0</v>
      </c>
      <c r="G1074" s="60"/>
      <c r="H1074" s="60"/>
      <c r="I1074" s="60"/>
      <c r="J1074" s="60"/>
      <c r="K1074" s="60"/>
      <c r="L1074" s="60"/>
      <c r="M1074" s="60"/>
      <c r="N1074" s="60"/>
      <c r="O1074" s="60" t="s">
        <v>238</v>
      </c>
      <c r="P1074" s="60">
        <v>1.0</v>
      </c>
      <c r="Q1074" s="202" t="s">
        <v>606</v>
      </c>
      <c r="R1074" s="38" t="s">
        <v>230</v>
      </c>
    </row>
    <row r="1075" ht="15.75" customHeight="1">
      <c r="A1075" s="60" t="s">
        <v>608</v>
      </c>
      <c r="B1075" s="91" t="s">
        <v>1</v>
      </c>
      <c r="C1075" s="58">
        <v>314.0</v>
      </c>
      <c r="D1075" s="58"/>
      <c r="G1075" s="60"/>
      <c r="H1075" s="60"/>
      <c r="I1075" s="60"/>
      <c r="J1075" s="60"/>
      <c r="K1075" s="60"/>
      <c r="L1075" s="60"/>
      <c r="M1075" s="60"/>
      <c r="N1075" s="60"/>
      <c r="O1075" s="60" t="s">
        <v>238</v>
      </c>
      <c r="P1075" s="60">
        <v>1.0</v>
      </c>
      <c r="Q1075" s="202" t="s">
        <v>606</v>
      </c>
      <c r="R1075" s="38" t="s">
        <v>230</v>
      </c>
    </row>
    <row r="1076" ht="15.75" customHeight="1">
      <c r="A1076" s="60" t="s">
        <v>608</v>
      </c>
      <c r="B1076" s="91" t="s">
        <v>207</v>
      </c>
      <c r="C1076" s="58">
        <v>1.26</v>
      </c>
      <c r="D1076" s="58">
        <v>1.0</v>
      </c>
      <c r="G1076" s="60"/>
      <c r="H1076" s="60"/>
      <c r="I1076" s="60"/>
      <c r="J1076" s="60"/>
      <c r="K1076" s="60"/>
      <c r="L1076" s="60"/>
      <c r="M1076" s="60"/>
      <c r="N1076" s="60"/>
      <c r="O1076" s="60" t="s">
        <v>238</v>
      </c>
      <c r="P1076" s="60">
        <v>1.0</v>
      </c>
      <c r="Q1076" s="202" t="s">
        <v>606</v>
      </c>
      <c r="R1076" s="38" t="s">
        <v>230</v>
      </c>
    </row>
    <row r="1077" ht="15.75" customHeight="1">
      <c r="A1077" s="60" t="s">
        <v>608</v>
      </c>
      <c r="B1077" s="91" t="s">
        <v>207</v>
      </c>
      <c r="C1077" s="58">
        <v>3.99</v>
      </c>
      <c r="D1077" s="58">
        <v>5.0</v>
      </c>
      <c r="G1077" s="60"/>
      <c r="H1077" s="60"/>
      <c r="I1077" s="60"/>
      <c r="J1077" s="60"/>
      <c r="K1077" s="60"/>
      <c r="L1077" s="60"/>
      <c r="M1077" s="60"/>
      <c r="N1077" s="60"/>
      <c r="O1077" s="60" t="s">
        <v>238</v>
      </c>
      <c r="P1077" s="60">
        <v>1.0</v>
      </c>
      <c r="Q1077" s="202" t="s">
        <v>606</v>
      </c>
      <c r="R1077" s="38" t="s">
        <v>230</v>
      </c>
    </row>
    <row r="1078" ht="15.75" customHeight="1">
      <c r="A1078" s="60" t="s">
        <v>609</v>
      </c>
      <c r="B1078" s="91" t="s">
        <v>1</v>
      </c>
      <c r="C1078" s="58">
        <v>357.0</v>
      </c>
      <c r="D1078" s="58"/>
      <c r="G1078" s="60"/>
      <c r="H1078" s="60"/>
      <c r="I1078" s="60"/>
      <c r="J1078" s="60"/>
      <c r="K1078" s="60"/>
      <c r="L1078" s="60"/>
      <c r="M1078" s="60"/>
      <c r="N1078" s="60"/>
      <c r="O1078" s="60" t="s">
        <v>238</v>
      </c>
      <c r="P1078" s="60">
        <v>1.0</v>
      </c>
      <c r="Q1078" s="202" t="s">
        <v>606</v>
      </c>
      <c r="R1078" s="38" t="s">
        <v>230</v>
      </c>
    </row>
    <row r="1079" ht="15.75" customHeight="1">
      <c r="A1079" s="60" t="s">
        <v>609</v>
      </c>
      <c r="B1079" s="91" t="s">
        <v>207</v>
      </c>
      <c r="C1079" s="58">
        <v>1.58</v>
      </c>
      <c r="D1079" s="58">
        <v>1.0</v>
      </c>
      <c r="G1079" s="60"/>
      <c r="H1079" s="60"/>
      <c r="I1079" s="60"/>
      <c r="J1079" s="60"/>
      <c r="K1079" s="60"/>
      <c r="L1079" s="60"/>
      <c r="M1079" s="60"/>
      <c r="N1079" s="60"/>
      <c r="O1079" s="60" t="s">
        <v>238</v>
      </c>
      <c r="P1079" s="60">
        <v>1.0</v>
      </c>
      <c r="Q1079" s="202" t="s">
        <v>606</v>
      </c>
      <c r="R1079" s="38" t="s">
        <v>230</v>
      </c>
    </row>
    <row r="1080" ht="15.75" customHeight="1">
      <c r="A1080" s="60" t="s">
        <v>609</v>
      </c>
      <c r="B1080" s="91" t="s">
        <v>207</v>
      </c>
      <c r="C1080" s="58">
        <v>4.86</v>
      </c>
      <c r="D1080" s="58">
        <v>5.0</v>
      </c>
      <c r="G1080" s="60"/>
      <c r="H1080" s="60"/>
      <c r="I1080" s="60"/>
      <c r="J1080" s="60"/>
      <c r="K1080" s="60"/>
      <c r="L1080" s="60"/>
      <c r="M1080" s="60"/>
      <c r="N1080" s="60"/>
      <c r="O1080" s="60" t="s">
        <v>238</v>
      </c>
      <c r="P1080" s="60">
        <v>1.0</v>
      </c>
      <c r="Q1080" s="202" t="s">
        <v>606</v>
      </c>
      <c r="R1080" s="38" t="s">
        <v>230</v>
      </c>
    </row>
    <row r="1081" ht="15.75" customHeight="1">
      <c r="A1081" s="60" t="s">
        <v>610</v>
      </c>
      <c r="B1081" s="91" t="s">
        <v>1</v>
      </c>
      <c r="C1081" s="58">
        <v>264.0</v>
      </c>
      <c r="D1081" s="58"/>
      <c r="G1081" s="60"/>
      <c r="H1081" s="60"/>
      <c r="I1081" s="60"/>
      <c r="J1081" s="60"/>
      <c r="K1081" s="60"/>
      <c r="L1081" s="60"/>
      <c r="M1081" s="60"/>
      <c r="N1081" s="60"/>
      <c r="O1081" s="60" t="s">
        <v>238</v>
      </c>
      <c r="P1081" s="60">
        <v>1.0</v>
      </c>
      <c r="Q1081" s="202" t="s">
        <v>606</v>
      </c>
      <c r="R1081" s="38" t="s">
        <v>230</v>
      </c>
    </row>
    <row r="1082" ht="15.75" customHeight="1">
      <c r="A1082" s="60" t="s">
        <v>610</v>
      </c>
      <c r="B1082" s="91" t="s">
        <v>207</v>
      </c>
      <c r="C1082" s="58">
        <v>1.45</v>
      </c>
      <c r="D1082" s="58">
        <v>1.0</v>
      </c>
      <c r="G1082" s="60"/>
      <c r="H1082" s="60"/>
      <c r="I1082" s="60"/>
      <c r="J1082" s="60"/>
      <c r="K1082" s="60"/>
      <c r="L1082" s="60"/>
      <c r="M1082" s="60"/>
      <c r="N1082" s="60"/>
      <c r="O1082" s="60" t="s">
        <v>238</v>
      </c>
      <c r="P1082" s="60">
        <v>1.0</v>
      </c>
      <c r="Q1082" s="202" t="s">
        <v>606</v>
      </c>
      <c r="R1082" s="38" t="s">
        <v>230</v>
      </c>
    </row>
    <row r="1083" ht="15.75" customHeight="1">
      <c r="A1083" s="60" t="s">
        <v>610</v>
      </c>
      <c r="B1083" s="91" t="s">
        <v>207</v>
      </c>
      <c r="C1083" s="58">
        <v>4.88</v>
      </c>
      <c r="D1083" s="58">
        <v>5.0</v>
      </c>
      <c r="G1083" s="60"/>
      <c r="H1083" s="60"/>
      <c r="I1083" s="60"/>
      <c r="J1083" s="60"/>
      <c r="K1083" s="60"/>
      <c r="L1083" s="60"/>
      <c r="M1083" s="60"/>
      <c r="N1083" s="60"/>
      <c r="O1083" s="60" t="s">
        <v>238</v>
      </c>
      <c r="P1083" s="60">
        <v>1.0</v>
      </c>
      <c r="Q1083" s="202" t="s">
        <v>606</v>
      </c>
      <c r="R1083" s="38" t="s">
        <v>230</v>
      </c>
    </row>
    <row r="1084" ht="15.75" customHeight="1">
      <c r="A1084" s="151" t="s">
        <v>372</v>
      </c>
      <c r="B1084" s="91" t="s">
        <v>1</v>
      </c>
      <c r="C1084" s="58">
        <v>340.0</v>
      </c>
      <c r="D1084" s="58"/>
      <c r="G1084" s="58"/>
      <c r="H1084" s="58"/>
      <c r="I1084" s="58"/>
      <c r="J1084" s="58" t="s">
        <v>236</v>
      </c>
      <c r="K1084" s="58"/>
      <c r="L1084" s="58"/>
      <c r="M1084" s="58"/>
      <c r="N1084" s="58">
        <f>C1085*C1086/ABS(C1084-$Y$3)</f>
        <v>21.5</v>
      </c>
      <c r="P1084" s="60">
        <v>0.0</v>
      </c>
      <c r="Q1084" s="60" t="s">
        <v>611</v>
      </c>
      <c r="R1084" s="60" t="s">
        <v>199</v>
      </c>
    </row>
    <row r="1085" ht="15.75" customHeight="1">
      <c r="A1085" s="151" t="s">
        <v>372</v>
      </c>
      <c r="B1085" s="93" t="s">
        <v>204</v>
      </c>
      <c r="C1085" s="58">
        <v>215.0</v>
      </c>
      <c r="D1085" s="58">
        <v>5.0</v>
      </c>
      <c r="J1085" s="58" t="s">
        <v>236</v>
      </c>
      <c r="P1085" s="60">
        <v>0.0</v>
      </c>
      <c r="Q1085" s="60" t="s">
        <v>611</v>
      </c>
      <c r="R1085" s="60" t="s">
        <v>199</v>
      </c>
    </row>
    <row r="1086" ht="15.75" customHeight="1">
      <c r="A1086" s="151" t="s">
        <v>372</v>
      </c>
      <c r="B1086" s="91" t="s">
        <v>207</v>
      </c>
      <c r="C1086" s="58">
        <v>4.2</v>
      </c>
      <c r="D1086" s="58">
        <v>5.0</v>
      </c>
      <c r="J1086" s="58" t="s">
        <v>236</v>
      </c>
      <c r="P1086" s="60">
        <v>0.0</v>
      </c>
      <c r="Q1086" s="60" t="s">
        <v>611</v>
      </c>
      <c r="R1086" s="60" t="s">
        <v>199</v>
      </c>
    </row>
    <row r="1087" ht="15.75" customHeight="1">
      <c r="A1087" s="125" t="s">
        <v>95</v>
      </c>
      <c r="B1087" s="91" t="s">
        <v>1</v>
      </c>
      <c r="C1087" s="58">
        <v>320.0</v>
      </c>
      <c r="D1087" s="58"/>
      <c r="G1087" s="58"/>
      <c r="H1087" s="58"/>
      <c r="I1087" s="58"/>
      <c r="J1087" s="58" t="s">
        <v>236</v>
      </c>
      <c r="K1087" s="58"/>
      <c r="L1087" s="58"/>
      <c r="M1087" s="58"/>
      <c r="N1087" s="58">
        <f>C1088*C1089/ABS(C1087-$Y$3)</f>
        <v>41.615</v>
      </c>
      <c r="P1087" s="60">
        <v>0.0</v>
      </c>
      <c r="Q1087" s="60" t="s">
        <v>611</v>
      </c>
      <c r="R1087" s="60" t="s">
        <v>199</v>
      </c>
    </row>
    <row r="1088" ht="15.75" customHeight="1">
      <c r="A1088" s="125" t="s">
        <v>95</v>
      </c>
      <c r="B1088" s="93" t="s">
        <v>204</v>
      </c>
      <c r="C1088" s="58">
        <v>223.3</v>
      </c>
      <c r="D1088" s="58">
        <v>5.0</v>
      </c>
      <c r="J1088" s="58" t="s">
        <v>236</v>
      </c>
      <c r="P1088" s="60">
        <v>0.0</v>
      </c>
      <c r="Q1088" s="60" t="s">
        <v>611</v>
      </c>
      <c r="R1088" s="60" t="s">
        <v>199</v>
      </c>
    </row>
    <row r="1089" ht="15.75" customHeight="1">
      <c r="A1089" s="125" t="s">
        <v>95</v>
      </c>
      <c r="B1089" s="91" t="s">
        <v>207</v>
      </c>
      <c r="C1089" s="58">
        <v>4.1</v>
      </c>
      <c r="D1089" s="58">
        <v>5.0</v>
      </c>
      <c r="J1089" s="58" t="s">
        <v>236</v>
      </c>
      <c r="P1089" s="60">
        <v>0.0</v>
      </c>
      <c r="Q1089" s="60" t="s">
        <v>611</v>
      </c>
      <c r="R1089" s="60" t="s">
        <v>199</v>
      </c>
    </row>
    <row r="1090" ht="15.75" customHeight="1">
      <c r="A1090" s="142" t="s">
        <v>519</v>
      </c>
      <c r="B1090" s="91" t="s">
        <v>1</v>
      </c>
      <c r="C1090" s="58">
        <v>295.0</v>
      </c>
      <c r="D1090" s="58"/>
      <c r="G1090" s="58"/>
      <c r="H1090" s="58"/>
      <c r="I1090" s="58"/>
      <c r="J1090" s="58" t="s">
        <v>236</v>
      </c>
      <c r="K1090" s="58"/>
      <c r="L1090" s="58"/>
      <c r="M1090" s="58"/>
      <c r="N1090" s="58">
        <f>C1091*C1092/ABS(C1090-$Y$3)</f>
        <v>482.885</v>
      </c>
      <c r="P1090" s="60">
        <v>0.0</v>
      </c>
      <c r="Q1090" s="60" t="s">
        <v>611</v>
      </c>
      <c r="R1090" s="60" t="s">
        <v>199</v>
      </c>
    </row>
    <row r="1091" ht="15.75" customHeight="1">
      <c r="A1091" s="142" t="s">
        <v>519</v>
      </c>
      <c r="B1091" s="93" t="s">
        <v>204</v>
      </c>
      <c r="C1091" s="58">
        <v>371.45</v>
      </c>
      <c r="D1091" s="58">
        <v>5.0</v>
      </c>
      <c r="J1091" s="58" t="s">
        <v>236</v>
      </c>
      <c r="P1091" s="60">
        <v>0.0</v>
      </c>
      <c r="Q1091" s="60" t="s">
        <v>611</v>
      </c>
      <c r="R1091" s="60" t="s">
        <v>199</v>
      </c>
    </row>
    <row r="1092" ht="15.75" customHeight="1">
      <c r="A1092" s="142" t="s">
        <v>519</v>
      </c>
      <c r="B1092" s="91" t="s">
        <v>207</v>
      </c>
      <c r="C1092" s="58">
        <v>3.9</v>
      </c>
      <c r="D1092" s="58">
        <v>5.0</v>
      </c>
      <c r="J1092" s="58" t="s">
        <v>236</v>
      </c>
      <c r="P1092" s="60">
        <v>0.0</v>
      </c>
      <c r="Q1092" s="60" t="s">
        <v>611</v>
      </c>
      <c r="R1092" s="60" t="s">
        <v>199</v>
      </c>
    </row>
    <row r="1093" ht="15.75" customHeight="1">
      <c r="A1093" s="60" t="s">
        <v>612</v>
      </c>
      <c r="B1093" s="91" t="s">
        <v>1</v>
      </c>
      <c r="C1093" s="58">
        <v>275.0</v>
      </c>
      <c r="D1093" s="58"/>
      <c r="G1093" s="60"/>
      <c r="H1093" s="60"/>
      <c r="I1093" s="60"/>
      <c r="J1093" s="60"/>
      <c r="K1093" s="60"/>
      <c r="L1093" s="60"/>
      <c r="M1093" s="60"/>
      <c r="N1093" s="60" t="s">
        <v>373</v>
      </c>
      <c r="P1093" s="60">
        <v>0.0</v>
      </c>
      <c r="Q1093" s="202" t="s">
        <v>613</v>
      </c>
      <c r="R1093" s="60" t="s">
        <v>230</v>
      </c>
    </row>
    <row r="1094" ht="15.75" customHeight="1">
      <c r="A1094" s="60" t="s">
        <v>612</v>
      </c>
      <c r="B1094" s="91" t="s">
        <v>207</v>
      </c>
      <c r="C1094" s="58">
        <v>10.5</v>
      </c>
      <c r="D1094" s="58">
        <v>5.0</v>
      </c>
      <c r="P1094" s="60">
        <v>0.0</v>
      </c>
      <c r="Q1094" s="202" t="s">
        <v>613</v>
      </c>
      <c r="R1094" s="60" t="s">
        <v>230</v>
      </c>
    </row>
    <row r="1095" ht="15.75" customHeight="1">
      <c r="A1095" s="60" t="s">
        <v>614</v>
      </c>
      <c r="B1095" s="91" t="s">
        <v>1</v>
      </c>
      <c r="C1095" s="58">
        <v>308.0</v>
      </c>
      <c r="D1095" s="58"/>
      <c r="G1095" s="60"/>
      <c r="H1095" s="60"/>
      <c r="I1095" s="60"/>
      <c r="J1095" s="60"/>
      <c r="K1095" s="60"/>
      <c r="L1095" s="60"/>
      <c r="M1095" s="60"/>
      <c r="N1095" s="60" t="s">
        <v>373</v>
      </c>
      <c r="P1095" s="60">
        <v>0.0</v>
      </c>
      <c r="Q1095" s="60" t="s">
        <v>613</v>
      </c>
      <c r="R1095" s="60" t="s">
        <v>230</v>
      </c>
    </row>
    <row r="1096" ht="15.75" customHeight="1">
      <c r="A1096" s="60" t="s">
        <v>614</v>
      </c>
      <c r="B1096" s="91" t="s">
        <v>207</v>
      </c>
      <c r="C1096" s="58">
        <v>7.45</v>
      </c>
      <c r="D1096" s="58">
        <v>5.0</v>
      </c>
      <c r="P1096" s="60">
        <v>0.0</v>
      </c>
      <c r="Q1096" s="60" t="s">
        <v>613</v>
      </c>
      <c r="R1096" s="60" t="s">
        <v>230</v>
      </c>
    </row>
    <row r="1097" ht="15.75" customHeight="1">
      <c r="A1097" s="60" t="s">
        <v>615</v>
      </c>
      <c r="B1097" s="91" t="s">
        <v>1</v>
      </c>
      <c r="C1097" s="58">
        <v>340.0</v>
      </c>
      <c r="D1097" s="58"/>
      <c r="G1097" s="60"/>
      <c r="H1097" s="60"/>
      <c r="I1097" s="60"/>
      <c r="J1097" s="60"/>
      <c r="K1097" s="60"/>
      <c r="L1097" s="60"/>
      <c r="M1097" s="60"/>
      <c r="N1097" s="60" t="s">
        <v>373</v>
      </c>
      <c r="P1097" s="60">
        <v>0.0</v>
      </c>
      <c r="Q1097" s="60" t="s">
        <v>613</v>
      </c>
      <c r="R1097" s="60" t="s">
        <v>230</v>
      </c>
    </row>
    <row r="1098" ht="15.75" customHeight="1">
      <c r="A1098" s="60" t="s">
        <v>615</v>
      </c>
      <c r="B1098" s="91" t="s">
        <v>207</v>
      </c>
      <c r="C1098" s="58">
        <v>6.97</v>
      </c>
      <c r="D1098" s="58">
        <v>5.0</v>
      </c>
      <c r="P1098" s="60">
        <v>0.0</v>
      </c>
      <c r="Q1098" s="60" t="s">
        <v>613</v>
      </c>
      <c r="R1098" s="60" t="s">
        <v>230</v>
      </c>
    </row>
    <row r="1099" ht="15.75" customHeight="1">
      <c r="A1099" s="60" t="s">
        <v>616</v>
      </c>
      <c r="B1099" s="91" t="s">
        <v>1</v>
      </c>
      <c r="C1099" s="58">
        <v>341.0</v>
      </c>
      <c r="D1099" s="58"/>
      <c r="G1099" s="60"/>
      <c r="H1099" s="60"/>
      <c r="I1099" s="60"/>
      <c r="J1099" s="60"/>
      <c r="K1099" s="60"/>
      <c r="L1099" s="60"/>
      <c r="M1099" s="60"/>
      <c r="N1099" s="60" t="s">
        <v>373</v>
      </c>
      <c r="P1099" s="60">
        <v>0.0</v>
      </c>
      <c r="Q1099" s="60" t="s">
        <v>613</v>
      </c>
      <c r="R1099" s="60" t="s">
        <v>230</v>
      </c>
    </row>
    <row r="1100" ht="15.75" customHeight="1">
      <c r="A1100" s="60" t="s">
        <v>616</v>
      </c>
      <c r="B1100" s="91" t="s">
        <v>207</v>
      </c>
      <c r="C1100" s="58">
        <v>6.86</v>
      </c>
      <c r="D1100" s="58">
        <v>5.0</v>
      </c>
      <c r="P1100" s="60">
        <v>0.0</v>
      </c>
      <c r="Q1100" s="60" t="s">
        <v>613</v>
      </c>
      <c r="R1100" s="60" t="s">
        <v>230</v>
      </c>
    </row>
    <row r="1101" ht="15.75" customHeight="1">
      <c r="A1101" s="60" t="s">
        <v>617</v>
      </c>
      <c r="B1101" s="91" t="s">
        <v>1</v>
      </c>
      <c r="C1101" s="58">
        <v>353.58</v>
      </c>
      <c r="D1101" s="58"/>
      <c r="P1101" s="60">
        <v>0.0</v>
      </c>
      <c r="Q1101" s="60" t="s">
        <v>618</v>
      </c>
      <c r="R1101" s="60" t="s">
        <v>230</v>
      </c>
    </row>
    <row r="1102" ht="15.75" customHeight="1">
      <c r="A1102" s="60" t="s">
        <v>617</v>
      </c>
      <c r="B1102" s="91" t="s">
        <v>207</v>
      </c>
      <c r="C1102" s="58">
        <v>2.79</v>
      </c>
      <c r="D1102" s="58">
        <v>1.5</v>
      </c>
      <c r="P1102" s="60">
        <v>0.0</v>
      </c>
      <c r="Q1102" s="60" t="s">
        <v>618</v>
      </c>
      <c r="R1102" s="60" t="s">
        <v>230</v>
      </c>
    </row>
    <row r="1103" ht="15.75" customHeight="1">
      <c r="A1103" s="60" t="s">
        <v>619</v>
      </c>
      <c r="B1103" s="91" t="s">
        <v>1</v>
      </c>
      <c r="C1103" s="58">
        <v>351.48</v>
      </c>
      <c r="D1103" s="58"/>
      <c r="P1103" s="60">
        <v>0.0</v>
      </c>
      <c r="Q1103" s="60" t="s">
        <v>618</v>
      </c>
      <c r="R1103" s="60" t="s">
        <v>230</v>
      </c>
    </row>
    <row r="1104" ht="15.75" customHeight="1">
      <c r="A1104" s="60" t="s">
        <v>619</v>
      </c>
      <c r="B1104" s="91" t="s">
        <v>207</v>
      </c>
      <c r="C1104" s="58">
        <v>2.67</v>
      </c>
      <c r="D1104" s="58">
        <v>1.5</v>
      </c>
      <c r="P1104" s="60">
        <v>0.0</v>
      </c>
      <c r="Q1104" s="60" t="s">
        <v>618</v>
      </c>
      <c r="R1104" s="60" t="s">
        <v>230</v>
      </c>
    </row>
    <row r="1105" ht="15.75" customHeight="1">
      <c r="A1105" s="60" t="s">
        <v>524</v>
      </c>
      <c r="B1105" s="91" t="s">
        <v>1</v>
      </c>
      <c r="C1105" s="58">
        <v>345.01</v>
      </c>
      <c r="D1105" s="58"/>
      <c r="P1105" s="60">
        <v>0.0</v>
      </c>
      <c r="Q1105" s="60" t="s">
        <v>618</v>
      </c>
      <c r="R1105" s="60" t="s">
        <v>230</v>
      </c>
    </row>
    <row r="1106" ht="15.75" customHeight="1">
      <c r="A1106" s="60" t="s">
        <v>524</v>
      </c>
      <c r="B1106" s="91" t="s">
        <v>207</v>
      </c>
      <c r="C1106" s="58">
        <v>2.52</v>
      </c>
      <c r="D1106" s="58">
        <v>1.5</v>
      </c>
      <c r="P1106" s="60">
        <v>0.0</v>
      </c>
      <c r="Q1106" s="60" t="s">
        <v>618</v>
      </c>
      <c r="R1106" s="60" t="s">
        <v>230</v>
      </c>
    </row>
    <row r="1107" ht="15.75" customHeight="1">
      <c r="A1107" s="60" t="s">
        <v>620</v>
      </c>
      <c r="B1107" s="91" t="s">
        <v>1</v>
      </c>
      <c r="C1107" s="58">
        <v>335.8</v>
      </c>
      <c r="D1107" s="58"/>
      <c r="P1107" s="60">
        <v>0.0</v>
      </c>
      <c r="Q1107" s="60" t="s">
        <v>618</v>
      </c>
      <c r="R1107" s="60" t="s">
        <v>230</v>
      </c>
    </row>
    <row r="1108" ht="15.75" customHeight="1">
      <c r="A1108" s="60" t="s">
        <v>620</v>
      </c>
      <c r="B1108" s="91" t="s">
        <v>207</v>
      </c>
      <c r="C1108" s="58">
        <v>2.37</v>
      </c>
      <c r="D1108" s="58">
        <v>1.5</v>
      </c>
      <c r="P1108" s="60">
        <v>0.0</v>
      </c>
      <c r="Q1108" s="60" t="s">
        <v>618</v>
      </c>
      <c r="R1108" s="60" t="s">
        <v>230</v>
      </c>
    </row>
    <row r="1109" ht="15.75" customHeight="1">
      <c r="A1109" s="60" t="s">
        <v>621</v>
      </c>
      <c r="B1109" s="91" t="s">
        <v>1</v>
      </c>
      <c r="C1109" s="58">
        <v>327.69</v>
      </c>
      <c r="D1109" s="58"/>
      <c r="P1109" s="60">
        <v>0.0</v>
      </c>
      <c r="Q1109" s="60" t="s">
        <v>618</v>
      </c>
      <c r="R1109" s="60" t="s">
        <v>230</v>
      </c>
    </row>
    <row r="1110" ht="15.75" customHeight="1">
      <c r="A1110" s="60" t="s">
        <v>621</v>
      </c>
      <c r="B1110" s="91" t="s">
        <v>207</v>
      </c>
      <c r="C1110" s="58">
        <v>2.25</v>
      </c>
      <c r="D1110" s="58">
        <v>1.5</v>
      </c>
      <c r="P1110" s="60">
        <v>0.0</v>
      </c>
      <c r="Q1110" s="60" t="s">
        <v>618</v>
      </c>
      <c r="R1110" s="60" t="s">
        <v>230</v>
      </c>
    </row>
    <row r="1111" ht="15.75" customHeight="1">
      <c r="A1111" s="60" t="s">
        <v>622</v>
      </c>
      <c r="B1111" s="91" t="s">
        <v>1</v>
      </c>
      <c r="C1111" s="58">
        <v>295.84</v>
      </c>
      <c r="D1111" s="58"/>
      <c r="P1111" s="60">
        <v>0.0</v>
      </c>
      <c r="Q1111" s="60" t="s">
        <v>618</v>
      </c>
      <c r="R1111" s="60" t="s">
        <v>230</v>
      </c>
    </row>
    <row r="1112" ht="15.75" customHeight="1">
      <c r="A1112" s="60" t="s">
        <v>622</v>
      </c>
      <c r="B1112" s="91" t="s">
        <v>207</v>
      </c>
      <c r="C1112" s="58">
        <v>2.08</v>
      </c>
      <c r="D1112" s="58">
        <v>1.5</v>
      </c>
      <c r="P1112" s="60">
        <v>0.0</v>
      </c>
      <c r="Q1112" s="60" t="s">
        <v>618</v>
      </c>
      <c r="R1112" s="60" t="s">
        <v>230</v>
      </c>
    </row>
    <row r="1113" ht="15.75" customHeight="1">
      <c r="A1113" s="203" t="s">
        <v>623</v>
      </c>
      <c r="B1113" s="91" t="s">
        <v>1</v>
      </c>
      <c r="C1113" s="58">
        <v>95.0</v>
      </c>
      <c r="D1113" s="58"/>
      <c r="P1113" s="60">
        <v>0.0</v>
      </c>
      <c r="Q1113" s="60" t="s">
        <v>624</v>
      </c>
      <c r="R1113" s="60" t="s">
        <v>230</v>
      </c>
    </row>
    <row r="1114" ht="15.75" customHeight="1">
      <c r="A1114" s="203" t="s">
        <v>623</v>
      </c>
      <c r="B1114" s="91" t="s">
        <v>207</v>
      </c>
      <c r="C1114" s="58">
        <v>5.82</v>
      </c>
      <c r="D1114" s="58">
        <v>8.0</v>
      </c>
      <c r="P1114" s="60">
        <v>0.0</v>
      </c>
      <c r="Q1114" s="60" t="s">
        <v>624</v>
      </c>
      <c r="R1114" s="60" t="s">
        <v>230</v>
      </c>
    </row>
    <row r="1115" ht="15.75" customHeight="1">
      <c r="A1115" s="203" t="s">
        <v>623</v>
      </c>
      <c r="B1115" s="93" t="s">
        <v>204</v>
      </c>
      <c r="C1115" s="58">
        <v>389.47</v>
      </c>
      <c r="D1115" s="58">
        <v>8.0</v>
      </c>
      <c r="P1115" s="60">
        <v>0.0</v>
      </c>
      <c r="Q1115" s="60" t="s">
        <v>624</v>
      </c>
      <c r="R1115" s="60" t="s">
        <v>230</v>
      </c>
    </row>
    <row r="1116" ht="15.75" customHeight="1">
      <c r="A1116" s="184" t="s">
        <v>625</v>
      </c>
      <c r="B1116" s="91" t="s">
        <v>1</v>
      </c>
      <c r="C1116" s="58">
        <v>113.0</v>
      </c>
      <c r="D1116" s="58"/>
      <c r="P1116" s="60">
        <v>0.0</v>
      </c>
      <c r="Q1116" s="60" t="s">
        <v>624</v>
      </c>
      <c r="R1116" s="60" t="s">
        <v>230</v>
      </c>
    </row>
    <row r="1117" ht="15.75" customHeight="1">
      <c r="A1117" s="184" t="s">
        <v>625</v>
      </c>
      <c r="B1117" s="91" t="s">
        <v>207</v>
      </c>
      <c r="C1117" s="58">
        <v>5.63</v>
      </c>
      <c r="D1117" s="58">
        <v>8.0</v>
      </c>
      <c r="P1117" s="60">
        <v>0.0</v>
      </c>
      <c r="Q1117" s="60" t="s">
        <v>624</v>
      </c>
      <c r="R1117" s="60" t="s">
        <v>230</v>
      </c>
    </row>
    <row r="1118" ht="15.75" customHeight="1">
      <c r="A1118" s="184" t="s">
        <v>625</v>
      </c>
      <c r="B1118" s="93" t="s">
        <v>204</v>
      </c>
      <c r="C1118" s="58">
        <v>400.41</v>
      </c>
      <c r="D1118" s="58">
        <v>8.0</v>
      </c>
      <c r="P1118" s="60">
        <v>0.0</v>
      </c>
      <c r="Q1118" s="60" t="s">
        <v>624</v>
      </c>
      <c r="R1118" s="60" t="s">
        <v>230</v>
      </c>
    </row>
    <row r="1119" ht="15.75" customHeight="1">
      <c r="A1119" s="203" t="s">
        <v>626</v>
      </c>
      <c r="B1119" s="91" t="s">
        <v>1</v>
      </c>
      <c r="C1119" s="58">
        <v>130.0</v>
      </c>
      <c r="D1119" s="58"/>
      <c r="P1119" s="60">
        <v>0.0</v>
      </c>
      <c r="Q1119" s="60" t="s">
        <v>624</v>
      </c>
      <c r="R1119" s="60" t="s">
        <v>230</v>
      </c>
    </row>
    <row r="1120" ht="15.75" customHeight="1">
      <c r="A1120" s="203" t="s">
        <v>626</v>
      </c>
      <c r="B1120" s="91" t="s">
        <v>207</v>
      </c>
      <c r="C1120" s="58">
        <v>5.16</v>
      </c>
      <c r="D1120" s="58">
        <v>8.0</v>
      </c>
      <c r="P1120" s="60">
        <v>0.0</v>
      </c>
      <c r="Q1120" s="60" t="s">
        <v>624</v>
      </c>
      <c r="R1120" s="60" t="s">
        <v>230</v>
      </c>
    </row>
    <row r="1121" ht="15.75" customHeight="1">
      <c r="A1121" s="203" t="s">
        <v>626</v>
      </c>
      <c r="B1121" s="93" t="s">
        <v>204</v>
      </c>
      <c r="C1121" s="58">
        <v>371.0</v>
      </c>
      <c r="D1121" s="58">
        <v>8.0</v>
      </c>
      <c r="P1121" s="60">
        <v>0.0</v>
      </c>
      <c r="Q1121" s="60" t="s">
        <v>624</v>
      </c>
      <c r="R1121" s="60" t="s">
        <v>230</v>
      </c>
    </row>
    <row r="1122" ht="15.75" customHeight="1">
      <c r="A1122" s="203" t="s">
        <v>627</v>
      </c>
      <c r="B1122" s="91" t="s">
        <v>1</v>
      </c>
      <c r="C1122" s="58">
        <v>195.0</v>
      </c>
      <c r="D1122" s="58"/>
      <c r="P1122" s="60">
        <v>0.0</v>
      </c>
      <c r="Q1122" s="60" t="s">
        <v>624</v>
      </c>
      <c r="R1122" s="60" t="s">
        <v>230</v>
      </c>
    </row>
    <row r="1123" ht="15.75" customHeight="1">
      <c r="A1123" s="203" t="s">
        <v>627</v>
      </c>
      <c r="B1123" s="91" t="s">
        <v>207</v>
      </c>
      <c r="C1123" s="58">
        <v>2.95</v>
      </c>
      <c r="D1123" s="58">
        <v>8.0</v>
      </c>
      <c r="P1123" s="60">
        <v>0.0</v>
      </c>
      <c r="Q1123" s="60" t="s">
        <v>624</v>
      </c>
      <c r="R1123" s="60" t="s">
        <v>230</v>
      </c>
    </row>
    <row r="1124" ht="15.75" customHeight="1">
      <c r="A1124" s="203" t="s">
        <v>627</v>
      </c>
      <c r="B1124" s="93" t="s">
        <v>204</v>
      </c>
      <c r="C1124" s="58">
        <v>295.0</v>
      </c>
      <c r="D1124" s="58">
        <v>8.0</v>
      </c>
      <c r="P1124" s="60">
        <v>0.0</v>
      </c>
      <c r="Q1124" s="60" t="s">
        <v>624</v>
      </c>
      <c r="R1124" s="60" t="s">
        <v>230</v>
      </c>
    </row>
    <row r="1125" ht="15.75" customHeight="1">
      <c r="A1125" s="203" t="s">
        <v>628</v>
      </c>
      <c r="B1125" s="91" t="s">
        <v>1</v>
      </c>
      <c r="C1125" s="58">
        <v>213.0</v>
      </c>
      <c r="D1125" s="58"/>
      <c r="P1125" s="60">
        <v>0.0</v>
      </c>
      <c r="Q1125" s="60" t="s">
        <v>624</v>
      </c>
      <c r="R1125" s="60" t="s">
        <v>230</v>
      </c>
    </row>
    <row r="1126" ht="15.75" customHeight="1">
      <c r="A1126" s="203" t="s">
        <v>628</v>
      </c>
      <c r="B1126" s="91" t="s">
        <v>207</v>
      </c>
      <c r="C1126" s="58">
        <v>2.67</v>
      </c>
      <c r="D1126" s="58">
        <v>8.0</v>
      </c>
      <c r="P1126" s="60">
        <v>0.0</v>
      </c>
      <c r="Q1126" s="60" t="s">
        <v>624</v>
      </c>
      <c r="R1126" s="60" t="s">
        <v>230</v>
      </c>
    </row>
    <row r="1127" ht="15.75" customHeight="1">
      <c r="A1127" s="203" t="s">
        <v>628</v>
      </c>
      <c r="B1127" s="93" t="s">
        <v>204</v>
      </c>
      <c r="C1127" s="58">
        <v>291.43</v>
      </c>
      <c r="D1127" s="58">
        <v>8.0</v>
      </c>
      <c r="P1127" s="60">
        <v>0.0</v>
      </c>
      <c r="Q1127" s="60" t="s">
        <v>624</v>
      </c>
      <c r="R1127" s="60" t="s">
        <v>230</v>
      </c>
    </row>
    <row r="1128" ht="15.75" customHeight="1">
      <c r="A1128" s="203" t="s">
        <v>629</v>
      </c>
      <c r="B1128" s="91" t="s">
        <v>1</v>
      </c>
      <c r="C1128" s="58">
        <v>158.0</v>
      </c>
      <c r="D1128" s="58"/>
      <c r="P1128" s="60">
        <v>0.0</v>
      </c>
      <c r="Q1128" s="60" t="s">
        <v>624</v>
      </c>
      <c r="R1128" s="60" t="s">
        <v>230</v>
      </c>
    </row>
    <row r="1129" ht="15.75" customHeight="1">
      <c r="A1129" s="203" t="s">
        <v>629</v>
      </c>
      <c r="B1129" s="91" t="s">
        <v>207</v>
      </c>
      <c r="C1129" s="58">
        <v>3.73</v>
      </c>
      <c r="D1129" s="58">
        <v>8.0</v>
      </c>
      <c r="P1129" s="60">
        <v>0.0</v>
      </c>
      <c r="Q1129" s="60" t="s">
        <v>624</v>
      </c>
      <c r="R1129" s="60" t="s">
        <v>230</v>
      </c>
    </row>
    <row r="1130" ht="15.75" customHeight="1">
      <c r="A1130" s="203" t="s">
        <v>629</v>
      </c>
      <c r="B1130" s="93" t="s">
        <v>204</v>
      </c>
      <c r="C1130" s="58">
        <v>276.62</v>
      </c>
      <c r="D1130" s="58">
        <v>8.0</v>
      </c>
      <c r="P1130" s="60">
        <v>0.0</v>
      </c>
      <c r="Q1130" s="60" t="s">
        <v>624</v>
      </c>
      <c r="R1130" s="60" t="s">
        <v>230</v>
      </c>
    </row>
    <row r="1131" ht="15.75" customHeight="1">
      <c r="A1131" s="25" t="s">
        <v>630</v>
      </c>
      <c r="B1131" s="91" t="s">
        <v>1</v>
      </c>
      <c r="C1131" s="58">
        <v>354.0</v>
      </c>
      <c r="D1131" s="58"/>
      <c r="F1131" s="58">
        <v>55.0</v>
      </c>
      <c r="G1131" s="58"/>
      <c r="H1131" s="58"/>
      <c r="I1131" s="58"/>
      <c r="J1131" s="58"/>
      <c r="K1131" s="58"/>
      <c r="L1131" s="58"/>
      <c r="M1131" s="58"/>
      <c r="N1131" s="58">
        <f>C1132*C1133/ABS(C1131-$Y$3)</f>
        <v>29.23392857</v>
      </c>
      <c r="P1131" s="60">
        <v>1.0</v>
      </c>
      <c r="Q1131" s="204" t="s">
        <v>631</v>
      </c>
      <c r="R1131" s="60" t="s">
        <v>230</v>
      </c>
    </row>
    <row r="1132" ht="15.75" customHeight="1">
      <c r="A1132" s="25" t="s">
        <v>630</v>
      </c>
      <c r="B1132" s="91" t="s">
        <v>207</v>
      </c>
      <c r="C1132" s="58">
        <v>7.65</v>
      </c>
      <c r="D1132" s="58">
        <v>5.0</v>
      </c>
      <c r="F1132" s="58">
        <v>55.0</v>
      </c>
      <c r="P1132" s="60">
        <v>1.0</v>
      </c>
      <c r="Q1132" s="204" t="s">
        <v>631</v>
      </c>
      <c r="R1132" s="60" t="s">
        <v>230</v>
      </c>
    </row>
    <row r="1133" ht="15.75" customHeight="1">
      <c r="A1133" s="25" t="s">
        <v>630</v>
      </c>
      <c r="B1133" s="93" t="s">
        <v>204</v>
      </c>
      <c r="C1133" s="58">
        <v>214.0</v>
      </c>
      <c r="D1133" s="58">
        <v>5.0</v>
      </c>
      <c r="F1133" s="58">
        <v>55.0</v>
      </c>
      <c r="P1133" s="60">
        <v>1.0</v>
      </c>
      <c r="Q1133" s="204" t="s">
        <v>631</v>
      </c>
      <c r="R1133" s="60" t="s">
        <v>230</v>
      </c>
    </row>
    <row r="1134" ht="15.75" customHeight="1">
      <c r="A1134" s="25" t="s">
        <v>630</v>
      </c>
      <c r="B1134" s="91" t="s">
        <v>207</v>
      </c>
      <c r="C1134" s="58">
        <v>3.88</v>
      </c>
      <c r="D1134" s="58">
        <v>2.0</v>
      </c>
      <c r="F1134" s="58">
        <v>55.0</v>
      </c>
      <c r="P1134" s="60">
        <v>1.0</v>
      </c>
      <c r="Q1134" s="204" t="s">
        <v>631</v>
      </c>
      <c r="R1134" s="60" t="s">
        <v>230</v>
      </c>
    </row>
    <row r="1135" ht="15.75" customHeight="1">
      <c r="A1135" s="25" t="s">
        <v>630</v>
      </c>
      <c r="B1135" s="93" t="s">
        <v>204</v>
      </c>
      <c r="C1135" s="58">
        <v>82.0</v>
      </c>
      <c r="D1135" s="58">
        <v>2.0</v>
      </c>
      <c r="F1135" s="58">
        <v>55.0</v>
      </c>
      <c r="P1135" s="60">
        <v>1.0</v>
      </c>
      <c r="Q1135" s="204" t="s">
        <v>631</v>
      </c>
      <c r="R1135" s="60" t="s">
        <v>230</v>
      </c>
    </row>
    <row r="1136" ht="15.75" customHeight="1">
      <c r="A1136" s="113" t="s">
        <v>632</v>
      </c>
      <c r="B1136" s="91" t="s">
        <v>1</v>
      </c>
      <c r="C1136" s="93">
        <v>320.0</v>
      </c>
      <c r="D1136" s="38"/>
      <c r="F1136" s="58">
        <v>50.0</v>
      </c>
      <c r="G1136" s="58"/>
      <c r="H1136" s="58"/>
      <c r="I1136" s="58"/>
      <c r="J1136" s="58"/>
      <c r="K1136" s="58"/>
      <c r="L1136" s="58"/>
      <c r="M1136" s="58"/>
      <c r="N1136" s="58">
        <f>C1137*C1138/ABS(C1136-$Y$3)</f>
        <v>56.87272727</v>
      </c>
      <c r="P1136" s="60">
        <v>1.0</v>
      </c>
      <c r="Q1136" s="204" t="s">
        <v>631</v>
      </c>
      <c r="R1136" s="60" t="s">
        <v>230</v>
      </c>
    </row>
    <row r="1137" ht="15.75" customHeight="1">
      <c r="A1137" s="113" t="s">
        <v>632</v>
      </c>
      <c r="B1137" s="91" t="s">
        <v>207</v>
      </c>
      <c r="C1137" s="93">
        <v>5.44</v>
      </c>
      <c r="D1137" s="93">
        <v>5.0</v>
      </c>
      <c r="F1137" s="58">
        <v>50.0</v>
      </c>
      <c r="P1137" s="60">
        <v>1.0</v>
      </c>
      <c r="Q1137" s="204" t="s">
        <v>631</v>
      </c>
      <c r="R1137" s="60" t="s">
        <v>230</v>
      </c>
    </row>
    <row r="1138" ht="15.75" customHeight="1">
      <c r="A1138" s="113" t="s">
        <v>632</v>
      </c>
      <c r="B1138" s="93" t="s">
        <v>204</v>
      </c>
      <c r="C1138" s="93">
        <v>230.0</v>
      </c>
      <c r="D1138" s="93">
        <v>5.0</v>
      </c>
      <c r="F1138" s="58">
        <v>50.0</v>
      </c>
      <c r="P1138" s="60">
        <v>1.0</v>
      </c>
      <c r="Q1138" s="204" t="s">
        <v>631</v>
      </c>
      <c r="R1138" s="60" t="s">
        <v>230</v>
      </c>
    </row>
    <row r="1139" ht="15.75" customHeight="1">
      <c r="A1139" s="113" t="s">
        <v>632</v>
      </c>
      <c r="B1139" s="91" t="s">
        <v>207</v>
      </c>
      <c r="C1139" s="58">
        <v>2.69</v>
      </c>
      <c r="D1139" s="58">
        <v>2.0</v>
      </c>
      <c r="F1139" s="58">
        <v>50.0</v>
      </c>
      <c r="P1139" s="60">
        <v>1.0</v>
      </c>
      <c r="Q1139" s="204" t="s">
        <v>631</v>
      </c>
      <c r="R1139" s="60" t="s">
        <v>230</v>
      </c>
    </row>
    <row r="1140" ht="15.75" customHeight="1">
      <c r="A1140" s="113" t="s">
        <v>632</v>
      </c>
      <c r="B1140" s="93" t="s">
        <v>204</v>
      </c>
      <c r="C1140" s="58">
        <v>98.0</v>
      </c>
      <c r="D1140" s="58">
        <v>2.0</v>
      </c>
      <c r="F1140" s="58">
        <v>50.0</v>
      </c>
      <c r="P1140" s="60">
        <v>1.0</v>
      </c>
      <c r="Q1140" s="204" t="s">
        <v>631</v>
      </c>
      <c r="R1140" s="60" t="s">
        <v>230</v>
      </c>
    </row>
    <row r="1141" ht="15.75" customHeight="1">
      <c r="A1141" s="25" t="s">
        <v>633</v>
      </c>
      <c r="B1141" s="91" t="s">
        <v>1</v>
      </c>
      <c r="C1141" s="58">
        <v>301.0</v>
      </c>
      <c r="D1141" s="58"/>
      <c r="F1141" s="58">
        <v>49.0</v>
      </c>
      <c r="G1141" s="58"/>
      <c r="H1141" s="58"/>
      <c r="I1141" s="58"/>
      <c r="J1141" s="58"/>
      <c r="K1141" s="58"/>
      <c r="L1141" s="58"/>
      <c r="M1141" s="58"/>
      <c r="N1141" s="58">
        <f>C1142*C1143/ABS(C1141-$Y$3)</f>
        <v>422.75</v>
      </c>
      <c r="P1141" s="60">
        <v>1.0</v>
      </c>
      <c r="Q1141" s="204" t="s">
        <v>631</v>
      </c>
      <c r="R1141" s="60" t="s">
        <v>230</v>
      </c>
    </row>
    <row r="1142" ht="15.75" customHeight="1">
      <c r="A1142" s="25" t="s">
        <v>633</v>
      </c>
      <c r="B1142" s="91" t="s">
        <v>207</v>
      </c>
      <c r="C1142" s="58">
        <v>4.45</v>
      </c>
      <c r="D1142" s="93">
        <v>5.0</v>
      </c>
      <c r="F1142" s="58">
        <v>49.0</v>
      </c>
      <c r="P1142" s="60">
        <v>1.0</v>
      </c>
      <c r="Q1142" s="204" t="s">
        <v>631</v>
      </c>
      <c r="R1142" s="60" t="s">
        <v>230</v>
      </c>
    </row>
    <row r="1143" ht="15.75" customHeight="1">
      <c r="A1143" s="25" t="s">
        <v>633</v>
      </c>
      <c r="B1143" s="93" t="s">
        <v>204</v>
      </c>
      <c r="C1143" s="58">
        <v>285.0</v>
      </c>
      <c r="D1143" s="93">
        <v>5.0</v>
      </c>
      <c r="F1143" s="58">
        <v>49.0</v>
      </c>
      <c r="P1143" s="60">
        <v>1.0</v>
      </c>
      <c r="Q1143" s="204" t="s">
        <v>631</v>
      </c>
      <c r="R1143" s="60" t="s">
        <v>230</v>
      </c>
    </row>
    <row r="1144" ht="15.75" customHeight="1">
      <c r="A1144" s="25" t="s">
        <v>633</v>
      </c>
      <c r="B1144" s="91" t="s">
        <v>207</v>
      </c>
      <c r="C1144" s="58">
        <v>2.37</v>
      </c>
      <c r="D1144" s="58">
        <v>2.0</v>
      </c>
      <c r="F1144" s="58">
        <v>49.0</v>
      </c>
      <c r="P1144" s="60">
        <v>1.0</v>
      </c>
      <c r="Q1144" s="204" t="s">
        <v>631</v>
      </c>
      <c r="R1144" s="60" t="s">
        <v>230</v>
      </c>
    </row>
    <row r="1145" ht="15.75" customHeight="1">
      <c r="A1145" s="25" t="s">
        <v>633</v>
      </c>
      <c r="B1145" s="93" t="s">
        <v>204</v>
      </c>
      <c r="C1145" s="58">
        <v>121.0</v>
      </c>
      <c r="D1145" s="58">
        <v>2.0</v>
      </c>
      <c r="F1145" s="58">
        <v>49.0</v>
      </c>
      <c r="P1145" s="60">
        <v>1.0</v>
      </c>
      <c r="Q1145" s="204" t="s">
        <v>631</v>
      </c>
      <c r="R1145" s="60" t="s">
        <v>230</v>
      </c>
    </row>
    <row r="1146" ht="15.75" customHeight="1">
      <c r="A1146" s="76" t="s">
        <v>634</v>
      </c>
      <c r="B1146" s="91" t="s">
        <v>1</v>
      </c>
      <c r="C1146" s="58">
        <v>310.0</v>
      </c>
      <c r="D1146" s="58"/>
      <c r="F1146" s="58">
        <v>28.73</v>
      </c>
      <c r="P1146" s="60">
        <v>1.0</v>
      </c>
      <c r="Q1146" s="60" t="s">
        <v>635</v>
      </c>
      <c r="R1146" s="60" t="s">
        <v>230</v>
      </c>
    </row>
    <row r="1147" ht="15.75" customHeight="1">
      <c r="A1147" s="76" t="s">
        <v>634</v>
      </c>
      <c r="B1147" s="91" t="s">
        <v>207</v>
      </c>
      <c r="C1147" s="58">
        <v>3.58</v>
      </c>
      <c r="D1147" s="58">
        <v>3.0</v>
      </c>
      <c r="F1147" s="58">
        <v>28.73</v>
      </c>
      <c r="P1147" s="60">
        <v>1.0</v>
      </c>
      <c r="Q1147" s="60" t="s">
        <v>635</v>
      </c>
      <c r="R1147" s="60" t="s">
        <v>230</v>
      </c>
    </row>
    <row r="1148" ht="15.75" customHeight="1">
      <c r="A1148" s="76" t="s">
        <v>634</v>
      </c>
      <c r="B1148" s="93" t="s">
        <v>204</v>
      </c>
      <c r="C1148" s="58">
        <v>161.11</v>
      </c>
      <c r="D1148" s="58">
        <v>3.0</v>
      </c>
      <c r="F1148" s="58">
        <v>28.73</v>
      </c>
      <c r="P1148" s="60">
        <v>1.0</v>
      </c>
      <c r="Q1148" s="60" t="s">
        <v>635</v>
      </c>
      <c r="R1148" s="60" t="s">
        <v>230</v>
      </c>
    </row>
    <row r="1149" ht="15.75" customHeight="1">
      <c r="A1149" s="76" t="s">
        <v>636</v>
      </c>
      <c r="B1149" s="91" t="s">
        <v>1</v>
      </c>
      <c r="C1149" s="58">
        <v>288.0</v>
      </c>
      <c r="D1149" s="58"/>
      <c r="F1149" s="88">
        <v>34.66</v>
      </c>
      <c r="P1149" s="60">
        <v>1.0</v>
      </c>
      <c r="Q1149" s="60" t="s">
        <v>635</v>
      </c>
      <c r="R1149" s="60" t="s">
        <v>230</v>
      </c>
    </row>
    <row r="1150" ht="15.75" customHeight="1">
      <c r="A1150" s="76" t="s">
        <v>636</v>
      </c>
      <c r="B1150" s="91" t="s">
        <v>207</v>
      </c>
      <c r="C1150" s="58">
        <v>2.78</v>
      </c>
      <c r="D1150" s="58">
        <v>3.0</v>
      </c>
      <c r="F1150" s="88">
        <v>34.66</v>
      </c>
      <c r="P1150" s="60">
        <v>1.0</v>
      </c>
      <c r="Q1150" s="60" t="s">
        <v>635</v>
      </c>
      <c r="R1150" s="60" t="s">
        <v>230</v>
      </c>
    </row>
    <row r="1151" ht="15.75" customHeight="1">
      <c r="A1151" s="76" t="s">
        <v>636</v>
      </c>
      <c r="B1151" s="93" t="s">
        <v>204</v>
      </c>
      <c r="C1151" s="58">
        <v>118.85</v>
      </c>
      <c r="D1151" s="58">
        <v>3.0</v>
      </c>
      <c r="F1151" s="88">
        <v>34.66</v>
      </c>
      <c r="P1151" s="60">
        <v>1.0</v>
      </c>
      <c r="Q1151" s="60" t="s">
        <v>635</v>
      </c>
      <c r="R1151" s="60" t="s">
        <v>230</v>
      </c>
    </row>
    <row r="1152" ht="15.75" customHeight="1">
      <c r="A1152" s="205" t="s">
        <v>22</v>
      </c>
      <c r="B1152" s="91" t="s">
        <v>1</v>
      </c>
      <c r="C1152" s="58">
        <v>310.0</v>
      </c>
      <c r="D1152" s="58"/>
      <c r="F1152" s="62"/>
      <c r="P1152" s="60">
        <v>0.0</v>
      </c>
      <c r="Q1152" s="60" t="s">
        <v>637</v>
      </c>
      <c r="R1152" s="60" t="s">
        <v>230</v>
      </c>
    </row>
    <row r="1153" ht="15.75" customHeight="1">
      <c r="A1153" s="205" t="s">
        <v>22</v>
      </c>
      <c r="B1153" s="91" t="s">
        <v>207</v>
      </c>
      <c r="C1153" s="58">
        <v>9.23</v>
      </c>
      <c r="D1153" s="58">
        <v>6.0</v>
      </c>
      <c r="F1153" s="58"/>
      <c r="P1153" s="60">
        <v>0.0</v>
      </c>
      <c r="Q1153" s="60" t="s">
        <v>637</v>
      </c>
      <c r="R1153" s="60" t="s">
        <v>230</v>
      </c>
    </row>
    <row r="1154" ht="15.75" customHeight="1">
      <c r="A1154" s="205" t="s">
        <v>22</v>
      </c>
      <c r="B1154" s="91" t="s">
        <v>207</v>
      </c>
      <c r="C1154" s="58">
        <v>7.0</v>
      </c>
      <c r="D1154" s="58">
        <v>4.0</v>
      </c>
      <c r="F1154" s="58"/>
      <c r="P1154" s="60">
        <v>0.0</v>
      </c>
      <c r="Q1154" s="60" t="s">
        <v>637</v>
      </c>
      <c r="R1154" s="60" t="s">
        <v>230</v>
      </c>
    </row>
    <row r="1155" ht="15.75" customHeight="1">
      <c r="A1155" s="117" t="s">
        <v>638</v>
      </c>
      <c r="B1155" s="91" t="s">
        <v>1</v>
      </c>
      <c r="C1155" s="58">
        <v>327.0</v>
      </c>
      <c r="D1155" s="58"/>
      <c r="F1155" s="58"/>
      <c r="G1155" s="58"/>
      <c r="H1155" s="58"/>
      <c r="I1155" s="58"/>
      <c r="J1155" s="58"/>
      <c r="K1155" s="58"/>
      <c r="L1155" s="58"/>
      <c r="M1155" s="58"/>
      <c r="N1155" s="58">
        <f>C1156*C1157/ABS(C1155-$Y$3)</f>
        <v>31.4002</v>
      </c>
      <c r="P1155" s="60">
        <v>1.0</v>
      </c>
      <c r="Q1155" s="60" t="s">
        <v>639</v>
      </c>
      <c r="R1155" s="60" t="s">
        <v>230</v>
      </c>
    </row>
    <row r="1156" ht="15.75" customHeight="1">
      <c r="A1156" s="117" t="s">
        <v>638</v>
      </c>
      <c r="B1156" s="93" t="s">
        <v>204</v>
      </c>
      <c r="C1156" s="58">
        <v>241.54</v>
      </c>
      <c r="D1156" s="58">
        <v>5.0</v>
      </c>
      <c r="P1156" s="60">
        <v>1.0</v>
      </c>
      <c r="Q1156" s="60" t="s">
        <v>639</v>
      </c>
      <c r="R1156" s="60" t="s">
        <v>230</v>
      </c>
    </row>
    <row r="1157" ht="15.75" customHeight="1">
      <c r="A1157" s="117" t="s">
        <v>638</v>
      </c>
      <c r="B1157" s="91" t="s">
        <v>207</v>
      </c>
      <c r="C1157" s="58">
        <v>3.77</v>
      </c>
      <c r="D1157" s="58">
        <v>5.0</v>
      </c>
      <c r="P1157" s="60">
        <v>1.0</v>
      </c>
      <c r="Q1157" s="60" t="s">
        <v>639</v>
      </c>
      <c r="R1157" s="60" t="s">
        <v>230</v>
      </c>
    </row>
    <row r="1158" ht="15.75" customHeight="1">
      <c r="A1158" s="118" t="s">
        <v>640</v>
      </c>
      <c r="B1158" s="91" t="s">
        <v>1</v>
      </c>
      <c r="C1158" s="58">
        <v>303.0</v>
      </c>
      <c r="D1158" s="58"/>
      <c r="F1158" s="58">
        <v>40.0</v>
      </c>
      <c r="G1158" s="58"/>
      <c r="H1158" s="58"/>
      <c r="I1158" s="58"/>
      <c r="J1158" s="58"/>
      <c r="K1158" s="58"/>
      <c r="L1158" s="58"/>
      <c r="M1158" s="58"/>
      <c r="N1158" s="58">
        <f>C1159*C1160/ABS(C1158-$Y$3)</f>
        <v>196.92882</v>
      </c>
      <c r="P1158" s="60">
        <v>1.0</v>
      </c>
      <c r="Q1158" s="60" t="s">
        <v>639</v>
      </c>
      <c r="R1158" s="60" t="s">
        <v>230</v>
      </c>
    </row>
    <row r="1159" ht="15.75" customHeight="1">
      <c r="A1159" s="118" t="s">
        <v>640</v>
      </c>
      <c r="B1159" s="93" t="s">
        <v>204</v>
      </c>
      <c r="C1159" s="58">
        <v>254.43</v>
      </c>
      <c r="D1159" s="58">
        <v>5.0</v>
      </c>
      <c r="F1159" s="58">
        <v>40.0</v>
      </c>
      <c r="P1159" s="60">
        <v>1.0</v>
      </c>
      <c r="Q1159" s="60" t="s">
        <v>639</v>
      </c>
      <c r="R1159" s="60" t="s">
        <v>230</v>
      </c>
    </row>
    <row r="1160" ht="15.75" customHeight="1">
      <c r="A1160" s="118" t="s">
        <v>640</v>
      </c>
      <c r="B1160" s="91" t="s">
        <v>207</v>
      </c>
      <c r="C1160" s="58">
        <v>3.87</v>
      </c>
      <c r="D1160" s="58">
        <v>5.0</v>
      </c>
      <c r="F1160" s="58">
        <v>40.0</v>
      </c>
      <c r="P1160" s="60">
        <v>1.0</v>
      </c>
      <c r="Q1160" s="60" t="s">
        <v>639</v>
      </c>
      <c r="R1160" s="60" t="s">
        <v>230</v>
      </c>
    </row>
    <row r="1161" ht="15.75" customHeight="1">
      <c r="A1161" s="76" t="s">
        <v>641</v>
      </c>
      <c r="B1161" s="91" t="s">
        <v>1</v>
      </c>
      <c r="C1161" s="58">
        <v>266.0</v>
      </c>
      <c r="D1161" s="58"/>
      <c r="F1161" s="58"/>
      <c r="G1161" s="58"/>
      <c r="H1161" s="58"/>
      <c r="I1161" s="58"/>
      <c r="J1161" s="58"/>
      <c r="K1161" s="58"/>
      <c r="L1161" s="58"/>
      <c r="M1161" s="58"/>
      <c r="N1161" s="58">
        <f>C1162*C1163/ABS(C1161-$Y$3)</f>
        <v>37.19060313</v>
      </c>
      <c r="P1161" s="60">
        <v>1.0</v>
      </c>
      <c r="Q1161" s="60" t="s">
        <v>639</v>
      </c>
      <c r="R1161" s="60" t="s">
        <v>230</v>
      </c>
    </row>
    <row r="1162" ht="15.75" customHeight="1">
      <c r="A1162" s="76" t="s">
        <v>641</v>
      </c>
      <c r="B1162" s="93" t="s">
        <v>204</v>
      </c>
      <c r="C1162" s="58">
        <v>295.31</v>
      </c>
      <c r="D1162" s="58">
        <v>5.0</v>
      </c>
      <c r="F1162" s="58"/>
      <c r="P1162" s="60">
        <v>1.0</v>
      </c>
      <c r="Q1162" s="60" t="s">
        <v>639</v>
      </c>
      <c r="R1162" s="60" t="s">
        <v>230</v>
      </c>
    </row>
    <row r="1163" ht="15.75" customHeight="1">
      <c r="A1163" s="76" t="s">
        <v>641</v>
      </c>
      <c r="B1163" s="91" t="s">
        <v>207</v>
      </c>
      <c r="C1163" s="58">
        <v>4.03</v>
      </c>
      <c r="D1163" s="58">
        <v>5.0</v>
      </c>
      <c r="P1163" s="60">
        <v>1.0</v>
      </c>
      <c r="Q1163" s="60" t="s">
        <v>639</v>
      </c>
      <c r="R1163" s="60" t="s">
        <v>230</v>
      </c>
    </row>
    <row r="1164" ht="15.75" customHeight="1">
      <c r="A1164" s="125" t="s">
        <v>642</v>
      </c>
      <c r="B1164" s="91" t="s">
        <v>1</v>
      </c>
      <c r="C1164" s="58">
        <v>330.0</v>
      </c>
      <c r="D1164" s="58"/>
      <c r="F1164" s="58">
        <v>20.0</v>
      </c>
      <c r="G1164" s="58"/>
      <c r="H1164" s="58"/>
      <c r="I1164" s="58"/>
      <c r="J1164" s="58"/>
      <c r="K1164" s="58"/>
      <c r="L1164" s="58"/>
      <c r="M1164" s="58"/>
      <c r="N1164" s="58"/>
      <c r="O1164" s="58"/>
      <c r="P1164" s="60">
        <v>1.0</v>
      </c>
      <c r="Q1164" s="60" t="s">
        <v>643</v>
      </c>
      <c r="R1164" s="60" t="s">
        <v>230</v>
      </c>
    </row>
    <row r="1165" ht="15.75" customHeight="1">
      <c r="A1165" s="125" t="s">
        <v>642</v>
      </c>
      <c r="B1165" s="91" t="s">
        <v>207</v>
      </c>
      <c r="C1165" s="58">
        <v>1.99</v>
      </c>
      <c r="D1165" s="58">
        <v>2.0</v>
      </c>
      <c r="F1165" s="58">
        <v>20.0</v>
      </c>
      <c r="G1165" s="58"/>
      <c r="H1165" s="58"/>
      <c r="I1165" s="58"/>
      <c r="J1165" s="58"/>
      <c r="K1165" s="58"/>
      <c r="L1165" s="58"/>
      <c r="M1165" s="58"/>
      <c r="N1165" s="58"/>
      <c r="O1165" s="58"/>
      <c r="P1165" s="60">
        <v>1.0</v>
      </c>
      <c r="Q1165" s="60" t="s">
        <v>643</v>
      </c>
      <c r="R1165" s="60" t="s">
        <v>230</v>
      </c>
    </row>
    <row r="1166" ht="15.75" customHeight="1">
      <c r="A1166" s="125" t="s">
        <v>642</v>
      </c>
      <c r="B1166" s="93" t="s">
        <v>204</v>
      </c>
      <c r="C1166" s="58">
        <v>69.07</v>
      </c>
      <c r="D1166" s="58">
        <v>2.0</v>
      </c>
      <c r="F1166" s="58">
        <v>20.0</v>
      </c>
      <c r="G1166" s="58"/>
      <c r="H1166" s="58"/>
      <c r="I1166" s="58"/>
      <c r="J1166" s="58"/>
      <c r="K1166" s="58"/>
      <c r="L1166" s="58"/>
      <c r="M1166" s="58"/>
      <c r="N1166" s="58"/>
      <c r="O1166" s="58"/>
      <c r="P1166" s="60">
        <v>1.0</v>
      </c>
      <c r="Q1166" s="60" t="s">
        <v>643</v>
      </c>
      <c r="R1166" s="60" t="s">
        <v>230</v>
      </c>
    </row>
    <row r="1167" ht="15.75" customHeight="1">
      <c r="A1167" s="125" t="s">
        <v>644</v>
      </c>
      <c r="B1167" s="91" t="s">
        <v>1</v>
      </c>
      <c r="C1167" s="58">
        <v>310.0</v>
      </c>
      <c r="D1167" s="58"/>
      <c r="F1167" s="58">
        <v>18.0</v>
      </c>
      <c r="G1167" s="58"/>
      <c r="H1167" s="58"/>
      <c r="I1167" s="58"/>
      <c r="J1167" s="58"/>
      <c r="K1167" s="58"/>
      <c r="L1167" s="58"/>
      <c r="M1167" s="58"/>
      <c r="N1167" s="58"/>
      <c r="O1167" s="58"/>
      <c r="P1167" s="60">
        <v>1.0</v>
      </c>
      <c r="Q1167" s="60" t="s">
        <v>643</v>
      </c>
      <c r="R1167" s="60" t="s">
        <v>230</v>
      </c>
    </row>
    <row r="1168" ht="15.75" customHeight="1">
      <c r="A1168" s="125" t="s">
        <v>644</v>
      </c>
      <c r="B1168" s="91" t="s">
        <v>207</v>
      </c>
      <c r="C1168" s="58">
        <v>1.8</v>
      </c>
      <c r="D1168" s="58">
        <v>2.0</v>
      </c>
      <c r="F1168" s="58">
        <v>18.0</v>
      </c>
      <c r="G1168" s="58"/>
      <c r="H1168" s="58"/>
      <c r="I1168" s="58"/>
      <c r="J1168" s="58"/>
      <c r="K1168" s="58"/>
      <c r="L1168" s="58"/>
      <c r="M1168" s="58"/>
      <c r="N1168" s="58"/>
      <c r="O1168" s="58"/>
      <c r="P1168" s="60">
        <v>1.0</v>
      </c>
      <c r="Q1168" s="60" t="s">
        <v>643</v>
      </c>
      <c r="R1168" s="60" t="s">
        <v>230</v>
      </c>
    </row>
    <row r="1169" ht="15.75" customHeight="1">
      <c r="A1169" s="125" t="s">
        <v>644</v>
      </c>
      <c r="B1169" s="93" t="s">
        <v>204</v>
      </c>
      <c r="C1169" s="58">
        <v>74.3</v>
      </c>
      <c r="D1169" s="58">
        <v>2.0</v>
      </c>
      <c r="F1169" s="58">
        <v>18.0</v>
      </c>
      <c r="G1169" s="58"/>
      <c r="H1169" s="58"/>
      <c r="I1169" s="58"/>
      <c r="J1169" s="58"/>
      <c r="K1169" s="58"/>
      <c r="L1169" s="58"/>
      <c r="M1169" s="58"/>
      <c r="N1169" s="58"/>
      <c r="O1169" s="58"/>
      <c r="P1169" s="60">
        <v>1.0</v>
      </c>
      <c r="Q1169" s="60" t="s">
        <v>643</v>
      </c>
      <c r="R1169" s="60" t="s">
        <v>230</v>
      </c>
    </row>
    <row r="1170" ht="15.75" customHeight="1">
      <c r="A1170" s="125" t="s">
        <v>645</v>
      </c>
      <c r="B1170" s="91" t="s">
        <v>1</v>
      </c>
      <c r="C1170" s="58">
        <v>305.0</v>
      </c>
      <c r="D1170" s="58"/>
      <c r="F1170" s="58">
        <v>16.0</v>
      </c>
      <c r="G1170" s="58"/>
      <c r="H1170" s="58"/>
      <c r="I1170" s="58"/>
      <c r="J1170" s="58"/>
      <c r="K1170" s="58"/>
      <c r="L1170" s="58"/>
      <c r="M1170" s="58"/>
      <c r="N1170" s="58"/>
      <c r="O1170" s="58"/>
      <c r="P1170" s="60">
        <v>1.0</v>
      </c>
      <c r="Q1170" s="60" t="s">
        <v>643</v>
      </c>
      <c r="R1170" s="60" t="s">
        <v>230</v>
      </c>
    </row>
    <row r="1171" ht="15.75" customHeight="1">
      <c r="A1171" s="125" t="s">
        <v>645</v>
      </c>
      <c r="B1171" s="91" t="s">
        <v>207</v>
      </c>
      <c r="C1171" s="58">
        <v>1.76</v>
      </c>
      <c r="D1171" s="58">
        <v>2.0</v>
      </c>
      <c r="F1171" s="58">
        <v>16.0</v>
      </c>
      <c r="G1171" s="58"/>
      <c r="H1171" s="58"/>
      <c r="I1171" s="58"/>
      <c r="J1171" s="58"/>
      <c r="K1171" s="58"/>
      <c r="L1171" s="58"/>
      <c r="M1171" s="58"/>
      <c r="N1171" s="58"/>
      <c r="O1171" s="58"/>
      <c r="P1171" s="60">
        <v>1.0</v>
      </c>
      <c r="Q1171" s="60" t="s">
        <v>643</v>
      </c>
      <c r="R1171" s="60" t="s">
        <v>230</v>
      </c>
    </row>
    <row r="1172" ht="15.75" customHeight="1">
      <c r="A1172" s="125" t="s">
        <v>645</v>
      </c>
      <c r="B1172" s="93" t="s">
        <v>204</v>
      </c>
      <c r="C1172" s="58">
        <v>80.11</v>
      </c>
      <c r="D1172" s="58">
        <v>2.0</v>
      </c>
      <c r="F1172" s="58">
        <v>16.0</v>
      </c>
      <c r="G1172" s="58"/>
      <c r="H1172" s="58"/>
      <c r="I1172" s="58"/>
      <c r="J1172" s="58"/>
      <c r="K1172" s="58"/>
      <c r="L1172" s="58"/>
      <c r="M1172" s="58"/>
      <c r="N1172" s="58"/>
      <c r="O1172" s="58"/>
      <c r="P1172" s="60">
        <v>1.0</v>
      </c>
      <c r="Q1172" s="60" t="s">
        <v>643</v>
      </c>
      <c r="R1172" s="60" t="s">
        <v>230</v>
      </c>
    </row>
    <row r="1173" ht="15.75" customHeight="1">
      <c r="A1173" s="125" t="s">
        <v>646</v>
      </c>
      <c r="B1173" s="91" t="s">
        <v>1</v>
      </c>
      <c r="C1173" s="58">
        <v>275.0</v>
      </c>
      <c r="D1173" s="58"/>
      <c r="F1173" s="58">
        <v>43.0</v>
      </c>
      <c r="G1173" s="58"/>
      <c r="H1173" s="58"/>
      <c r="I1173" s="58"/>
      <c r="J1173" s="58"/>
      <c r="K1173" s="58"/>
      <c r="L1173" s="58"/>
      <c r="M1173" s="58"/>
      <c r="N1173" s="58"/>
      <c r="O1173" s="58"/>
      <c r="P1173" s="60">
        <v>1.0</v>
      </c>
      <c r="Q1173" s="60" t="s">
        <v>643</v>
      </c>
      <c r="R1173" s="60" t="s">
        <v>230</v>
      </c>
    </row>
    <row r="1174" ht="15.75" customHeight="1">
      <c r="A1174" s="125" t="s">
        <v>646</v>
      </c>
      <c r="B1174" s="91" t="s">
        <v>207</v>
      </c>
      <c r="C1174" s="58">
        <v>1.46</v>
      </c>
      <c r="D1174" s="58">
        <v>2.0</v>
      </c>
      <c r="F1174" s="58">
        <v>43.0</v>
      </c>
      <c r="G1174" s="58"/>
      <c r="H1174" s="58"/>
      <c r="I1174" s="58"/>
      <c r="J1174" s="58"/>
      <c r="K1174" s="58"/>
      <c r="L1174" s="58"/>
      <c r="M1174" s="58"/>
      <c r="N1174" s="58"/>
      <c r="O1174" s="58"/>
      <c r="P1174" s="60">
        <v>1.0</v>
      </c>
      <c r="Q1174" s="60" t="s">
        <v>643</v>
      </c>
      <c r="R1174" s="60" t="s">
        <v>230</v>
      </c>
    </row>
    <row r="1175" ht="15.75" customHeight="1">
      <c r="A1175" s="125" t="s">
        <v>646</v>
      </c>
      <c r="B1175" s="93" t="s">
        <v>204</v>
      </c>
      <c r="C1175" s="58">
        <v>78.81</v>
      </c>
      <c r="D1175" s="58">
        <v>2.0</v>
      </c>
      <c r="F1175" s="58">
        <v>43.0</v>
      </c>
      <c r="G1175" s="58"/>
      <c r="H1175" s="58"/>
      <c r="I1175" s="58"/>
      <c r="J1175" s="58"/>
      <c r="K1175" s="58"/>
      <c r="L1175" s="58"/>
      <c r="M1175" s="58"/>
      <c r="N1175" s="58"/>
      <c r="O1175" s="58"/>
      <c r="P1175" s="60">
        <v>1.0</v>
      </c>
      <c r="Q1175" s="60" t="s">
        <v>643</v>
      </c>
      <c r="R1175" s="60" t="s">
        <v>230</v>
      </c>
    </row>
    <row r="1176" ht="15.75" customHeight="1">
      <c r="A1176" s="125" t="s">
        <v>647</v>
      </c>
      <c r="B1176" s="91" t="s">
        <v>1</v>
      </c>
      <c r="C1176" s="58">
        <v>225.0</v>
      </c>
      <c r="D1176" s="58"/>
      <c r="F1176" s="58">
        <v>38.0</v>
      </c>
      <c r="G1176" s="58"/>
      <c r="H1176" s="58"/>
      <c r="I1176" s="58"/>
      <c r="J1176" s="58"/>
      <c r="K1176" s="58"/>
      <c r="L1176" s="58"/>
      <c r="M1176" s="58"/>
      <c r="N1176" s="58"/>
      <c r="O1176" s="58"/>
      <c r="P1176" s="60">
        <v>1.0</v>
      </c>
      <c r="Q1176" s="60" t="s">
        <v>643</v>
      </c>
      <c r="R1176" s="60" t="s">
        <v>230</v>
      </c>
    </row>
    <row r="1177" ht="15.75" customHeight="1">
      <c r="A1177" s="125" t="s">
        <v>647</v>
      </c>
      <c r="B1177" s="91" t="s">
        <v>207</v>
      </c>
      <c r="C1177" s="58">
        <v>1.36</v>
      </c>
      <c r="D1177" s="58">
        <v>2.0</v>
      </c>
      <c r="F1177" s="58">
        <v>38.0</v>
      </c>
      <c r="G1177" s="58"/>
      <c r="H1177" s="58"/>
      <c r="I1177" s="58"/>
      <c r="J1177" s="58"/>
      <c r="K1177" s="58"/>
      <c r="L1177" s="58"/>
      <c r="M1177" s="58"/>
      <c r="N1177" s="58"/>
      <c r="O1177" s="58"/>
      <c r="P1177" s="60">
        <v>1.0</v>
      </c>
      <c r="Q1177" s="60" t="s">
        <v>643</v>
      </c>
      <c r="R1177" s="60" t="s">
        <v>230</v>
      </c>
    </row>
    <row r="1178" ht="15.75" customHeight="1">
      <c r="A1178" s="125" t="s">
        <v>647</v>
      </c>
      <c r="B1178" s="93" t="s">
        <v>204</v>
      </c>
      <c r="C1178" s="58">
        <v>95.8</v>
      </c>
      <c r="D1178" s="58">
        <v>2.0</v>
      </c>
      <c r="F1178" s="58">
        <v>38.0</v>
      </c>
      <c r="G1178" s="58"/>
      <c r="H1178" s="58"/>
      <c r="I1178" s="58"/>
      <c r="J1178" s="58"/>
      <c r="K1178" s="58"/>
      <c r="L1178" s="58"/>
      <c r="M1178" s="58"/>
      <c r="N1178" s="58"/>
      <c r="O1178" s="58"/>
      <c r="P1178" s="60">
        <v>1.0</v>
      </c>
      <c r="Q1178" s="60" t="s">
        <v>643</v>
      </c>
      <c r="R1178" s="60" t="s">
        <v>230</v>
      </c>
    </row>
    <row r="1179" ht="15.75" customHeight="1">
      <c r="A1179" s="125" t="s">
        <v>648</v>
      </c>
      <c r="B1179" s="91" t="s">
        <v>1</v>
      </c>
      <c r="C1179" s="58">
        <v>310.0</v>
      </c>
      <c r="D1179" s="58"/>
      <c r="F1179" s="58">
        <v>23.0</v>
      </c>
      <c r="G1179" s="58"/>
      <c r="H1179" s="58"/>
      <c r="I1179" s="58"/>
      <c r="J1179" s="58"/>
      <c r="K1179" s="58"/>
      <c r="L1179" s="58"/>
      <c r="M1179" s="58"/>
      <c r="N1179" s="58"/>
      <c r="O1179" s="58"/>
      <c r="P1179" s="60">
        <v>1.0</v>
      </c>
      <c r="Q1179" s="60" t="s">
        <v>643</v>
      </c>
      <c r="R1179" s="60" t="s">
        <v>230</v>
      </c>
    </row>
    <row r="1180" ht="15.75" customHeight="1">
      <c r="A1180" s="125" t="s">
        <v>648</v>
      </c>
      <c r="B1180" s="91" t="s">
        <v>207</v>
      </c>
      <c r="C1180" s="58">
        <v>1.48</v>
      </c>
      <c r="D1180" s="58">
        <v>2.0</v>
      </c>
      <c r="F1180" s="58">
        <v>23.0</v>
      </c>
      <c r="G1180" s="58"/>
      <c r="H1180" s="58"/>
      <c r="I1180" s="58"/>
      <c r="J1180" s="58"/>
      <c r="K1180" s="58"/>
      <c r="L1180" s="58"/>
      <c r="M1180" s="58"/>
      <c r="N1180" s="58"/>
      <c r="O1180" s="58"/>
      <c r="P1180" s="60">
        <v>1.0</v>
      </c>
      <c r="Q1180" s="60" t="s">
        <v>643</v>
      </c>
      <c r="R1180" s="60" t="s">
        <v>230</v>
      </c>
    </row>
    <row r="1181" ht="15.75" customHeight="1">
      <c r="A1181" s="125" t="s">
        <v>648</v>
      </c>
      <c r="B1181" s="93" t="s">
        <v>204</v>
      </c>
      <c r="C1181" s="58">
        <v>73.79</v>
      </c>
      <c r="D1181" s="58">
        <v>2.0</v>
      </c>
      <c r="F1181" s="58">
        <v>23.0</v>
      </c>
      <c r="G1181" s="58"/>
      <c r="H1181" s="58"/>
      <c r="I1181" s="58"/>
      <c r="J1181" s="58"/>
      <c r="K1181" s="58"/>
      <c r="L1181" s="58"/>
      <c r="M1181" s="58"/>
      <c r="N1181" s="58"/>
      <c r="O1181" s="58"/>
      <c r="P1181" s="60">
        <v>1.0</v>
      </c>
      <c r="Q1181" s="60" t="s">
        <v>643</v>
      </c>
      <c r="R1181" s="60" t="s">
        <v>230</v>
      </c>
    </row>
    <row r="1182" ht="15.75" customHeight="1">
      <c r="A1182" s="118" t="s">
        <v>649</v>
      </c>
      <c r="B1182" s="91" t="s">
        <v>1</v>
      </c>
      <c r="C1182" s="58">
        <v>216.0</v>
      </c>
      <c r="D1182" s="58"/>
      <c r="F1182" s="58">
        <v>88.67</v>
      </c>
      <c r="G1182" s="58"/>
      <c r="H1182" s="58"/>
      <c r="I1182" s="58"/>
      <c r="J1182" s="58"/>
      <c r="K1182" s="58"/>
      <c r="L1182" s="58"/>
      <c r="M1182" s="58"/>
      <c r="N1182" s="58">
        <f>C1183*C1184/ABS(C1182-$Y$3)</f>
        <v>12.54829268</v>
      </c>
      <c r="O1182" s="58"/>
      <c r="P1182" s="60">
        <v>0.0</v>
      </c>
      <c r="Q1182" s="60" t="s">
        <v>650</v>
      </c>
      <c r="R1182" s="60" t="s">
        <v>230</v>
      </c>
    </row>
    <row r="1183" ht="15.75" customHeight="1">
      <c r="A1183" s="118" t="s">
        <v>649</v>
      </c>
      <c r="B1183" s="91" t="s">
        <v>207</v>
      </c>
      <c r="C1183" s="58">
        <v>4.72</v>
      </c>
      <c r="D1183" s="58">
        <v>5.0</v>
      </c>
      <c r="F1183" s="58">
        <v>88.67</v>
      </c>
      <c r="G1183" s="58"/>
      <c r="H1183" s="58"/>
      <c r="I1183" s="58"/>
      <c r="J1183" s="58"/>
      <c r="K1183" s="58"/>
      <c r="L1183" s="58"/>
      <c r="M1183" s="58"/>
      <c r="N1183" s="58"/>
      <c r="O1183" s="58"/>
      <c r="P1183" s="60">
        <v>0.0</v>
      </c>
      <c r="Q1183" s="60" t="s">
        <v>650</v>
      </c>
      <c r="R1183" s="60" t="s">
        <v>230</v>
      </c>
    </row>
    <row r="1184" ht="15.75" customHeight="1">
      <c r="A1184" s="206" t="s">
        <v>649</v>
      </c>
      <c r="B1184" s="93" t="s">
        <v>204</v>
      </c>
      <c r="C1184" s="58">
        <v>218.0</v>
      </c>
      <c r="D1184" s="58">
        <v>5.0</v>
      </c>
      <c r="F1184" s="58">
        <v>88.67</v>
      </c>
      <c r="P1184" s="60">
        <v>0.0</v>
      </c>
      <c r="Q1184" s="60" t="s">
        <v>650</v>
      </c>
      <c r="R1184" s="60" t="s">
        <v>230</v>
      </c>
    </row>
    <row r="1185" ht="15.75" customHeight="1">
      <c r="A1185" s="170" t="s">
        <v>651</v>
      </c>
      <c r="B1185" s="91" t="s">
        <v>1</v>
      </c>
      <c r="C1185" s="58">
        <v>134.0</v>
      </c>
      <c r="D1185" s="58"/>
      <c r="F1185" s="58">
        <v>94.05</v>
      </c>
      <c r="G1185" s="58"/>
      <c r="H1185" s="58"/>
      <c r="I1185" s="58"/>
      <c r="J1185" s="58"/>
      <c r="K1185" s="58"/>
      <c r="L1185" s="58"/>
      <c r="M1185" s="58"/>
      <c r="N1185" s="58">
        <f>C1186*C1187/ABS(C1185-$Y$3)</f>
        <v>2.027439024</v>
      </c>
      <c r="P1185" s="60">
        <v>0.0</v>
      </c>
      <c r="Q1185" s="60" t="s">
        <v>650</v>
      </c>
      <c r="R1185" s="60" t="s">
        <v>230</v>
      </c>
    </row>
    <row r="1186" ht="15.75" customHeight="1">
      <c r="A1186" s="170" t="s">
        <v>651</v>
      </c>
      <c r="B1186" s="91" t="s">
        <v>207</v>
      </c>
      <c r="C1186" s="58">
        <v>1.9</v>
      </c>
      <c r="D1186" s="58">
        <v>5.0</v>
      </c>
      <c r="F1186" s="58">
        <v>94.05</v>
      </c>
      <c r="P1186" s="60">
        <v>0.0</v>
      </c>
      <c r="Q1186" s="60" t="s">
        <v>650</v>
      </c>
      <c r="R1186" s="60" t="s">
        <v>230</v>
      </c>
    </row>
    <row r="1187" ht="15.75" customHeight="1">
      <c r="A1187" s="170" t="s">
        <v>651</v>
      </c>
      <c r="B1187" s="93" t="s">
        <v>204</v>
      </c>
      <c r="C1187" s="58">
        <v>175.0</v>
      </c>
      <c r="D1187" s="58">
        <v>5.0</v>
      </c>
      <c r="F1187" s="58">
        <v>94.05</v>
      </c>
      <c r="P1187" s="60">
        <v>0.0</v>
      </c>
      <c r="Q1187" s="60" t="s">
        <v>650</v>
      </c>
      <c r="R1187" s="60" t="s">
        <v>230</v>
      </c>
    </row>
    <row r="1188" ht="15.75" customHeight="1">
      <c r="A1188" s="76" t="s">
        <v>652</v>
      </c>
      <c r="B1188" s="91" t="s">
        <v>1</v>
      </c>
      <c r="C1188" s="58">
        <v>74.0</v>
      </c>
      <c r="D1188" s="58"/>
      <c r="F1188" s="58">
        <v>94.29</v>
      </c>
      <c r="G1188" s="58"/>
      <c r="H1188" s="58"/>
      <c r="I1188" s="58"/>
      <c r="J1188" s="58"/>
      <c r="K1188" s="58"/>
      <c r="L1188" s="58"/>
      <c r="M1188" s="58"/>
      <c r="N1188" s="58">
        <f>C1189*C1190/ABS(C1188-$Y$3)</f>
        <v>0.7897321429</v>
      </c>
      <c r="P1188" s="60">
        <v>0.0</v>
      </c>
      <c r="Q1188" s="60" t="s">
        <v>650</v>
      </c>
      <c r="R1188" s="60" t="s">
        <v>230</v>
      </c>
    </row>
    <row r="1189" ht="15.75" customHeight="1">
      <c r="A1189" s="76" t="s">
        <v>652</v>
      </c>
      <c r="B1189" s="91" t="s">
        <v>207</v>
      </c>
      <c r="C1189" s="58">
        <v>1.45</v>
      </c>
      <c r="D1189" s="58">
        <v>5.0</v>
      </c>
      <c r="F1189" s="58">
        <v>94.29</v>
      </c>
      <c r="P1189" s="60">
        <v>0.0</v>
      </c>
      <c r="Q1189" s="60" t="s">
        <v>650</v>
      </c>
      <c r="R1189" s="60" t="s">
        <v>230</v>
      </c>
    </row>
    <row r="1190" ht="15.75" customHeight="1">
      <c r="A1190" s="76" t="s">
        <v>652</v>
      </c>
      <c r="B1190" s="93" t="s">
        <v>204</v>
      </c>
      <c r="C1190" s="58">
        <v>122.0</v>
      </c>
      <c r="D1190" s="58">
        <v>5.0</v>
      </c>
      <c r="F1190" s="58">
        <v>94.29</v>
      </c>
      <c r="P1190" s="60">
        <v>0.0</v>
      </c>
      <c r="Q1190" s="60" t="s">
        <v>650</v>
      </c>
      <c r="R1190" s="60" t="s">
        <v>230</v>
      </c>
    </row>
    <row r="1191" ht="15.75" customHeight="1">
      <c r="A1191" s="118" t="s">
        <v>653</v>
      </c>
      <c r="B1191" s="91" t="s">
        <v>1</v>
      </c>
      <c r="C1191" s="58">
        <v>56.0</v>
      </c>
      <c r="D1191" s="58"/>
      <c r="F1191" s="58">
        <v>93.27</v>
      </c>
      <c r="G1191" s="58"/>
      <c r="H1191" s="58"/>
      <c r="I1191" s="58"/>
      <c r="J1191" s="58"/>
      <c r="K1191" s="58"/>
      <c r="L1191" s="58"/>
      <c r="M1191" s="58"/>
      <c r="N1191" s="58">
        <f>C1192*C1193/ABS(C1191-$Y$3)</f>
        <v>0.2709504132</v>
      </c>
      <c r="P1191" s="60">
        <v>0.0</v>
      </c>
      <c r="Q1191" s="60" t="s">
        <v>650</v>
      </c>
      <c r="R1191" s="60" t="s">
        <v>230</v>
      </c>
    </row>
    <row r="1192" ht="15.75" customHeight="1">
      <c r="A1192" s="118" t="s">
        <v>653</v>
      </c>
      <c r="B1192" s="91" t="s">
        <v>207</v>
      </c>
      <c r="C1192" s="58">
        <v>0.83</v>
      </c>
      <c r="D1192" s="58">
        <v>5.0</v>
      </c>
      <c r="F1192" s="58">
        <v>93.27</v>
      </c>
      <c r="P1192" s="60">
        <v>0.0</v>
      </c>
      <c r="Q1192" s="60" t="s">
        <v>650</v>
      </c>
      <c r="R1192" s="60" t="s">
        <v>230</v>
      </c>
    </row>
    <row r="1193" ht="15.75" customHeight="1">
      <c r="A1193" s="118" t="s">
        <v>653</v>
      </c>
      <c r="B1193" s="93" t="s">
        <v>204</v>
      </c>
      <c r="C1193" s="58">
        <v>79.0</v>
      </c>
      <c r="D1193" s="58">
        <v>5.0</v>
      </c>
      <c r="F1193" s="58">
        <v>93.27</v>
      </c>
      <c r="P1193" s="60">
        <v>0.0</v>
      </c>
      <c r="Q1193" s="60" t="s">
        <v>650</v>
      </c>
      <c r="R1193" s="60" t="s">
        <v>230</v>
      </c>
    </row>
    <row r="1194" ht="15.75" customHeight="1">
      <c r="A1194" s="143" t="s">
        <v>654</v>
      </c>
      <c r="B1194" s="91" t="s">
        <v>1</v>
      </c>
      <c r="C1194" s="58">
        <v>307.0</v>
      </c>
      <c r="D1194" s="58"/>
      <c r="F1194" s="207">
        <v>26.0</v>
      </c>
      <c r="G1194" s="58"/>
      <c r="H1194" s="58"/>
      <c r="I1194" s="58"/>
      <c r="J1194" s="58"/>
      <c r="K1194" s="58"/>
      <c r="L1194" s="58"/>
      <c r="M1194" s="58"/>
      <c r="N1194" s="58">
        <f>C1205*C1206/ABS(C1194-$Y$3)</f>
        <v>82.82657778</v>
      </c>
      <c r="P1194" s="60">
        <v>1.0</v>
      </c>
      <c r="Q1194" s="60" t="s">
        <v>655</v>
      </c>
      <c r="R1194" s="60" t="s">
        <v>230</v>
      </c>
    </row>
    <row r="1195" ht="15.75" customHeight="1">
      <c r="A1195" s="143" t="s">
        <v>654</v>
      </c>
      <c r="B1195" s="91" t="s">
        <v>207</v>
      </c>
      <c r="C1195" s="58">
        <v>0.68</v>
      </c>
      <c r="D1195" s="58">
        <v>0.5</v>
      </c>
      <c r="F1195" s="207">
        <v>26.0</v>
      </c>
      <c r="P1195" s="60">
        <v>1.0</v>
      </c>
      <c r="Q1195" s="60" t="s">
        <v>655</v>
      </c>
      <c r="R1195" s="60" t="s">
        <v>230</v>
      </c>
    </row>
    <row r="1196" ht="15.75" customHeight="1">
      <c r="A1196" s="143" t="s">
        <v>654</v>
      </c>
      <c r="B1196" s="93" t="s">
        <v>204</v>
      </c>
      <c r="C1196" s="58">
        <v>13.65</v>
      </c>
      <c r="D1196" s="58">
        <v>0.5</v>
      </c>
      <c r="F1196" s="207">
        <v>26.0</v>
      </c>
      <c r="P1196" s="60">
        <v>1.0</v>
      </c>
      <c r="Q1196" s="60" t="s">
        <v>655</v>
      </c>
      <c r="R1196" s="60" t="s">
        <v>230</v>
      </c>
    </row>
    <row r="1197" ht="15.75" customHeight="1">
      <c r="A1197" s="143" t="s">
        <v>654</v>
      </c>
      <c r="B1197" s="91" t="s">
        <v>207</v>
      </c>
      <c r="C1197" s="58">
        <v>1.19</v>
      </c>
      <c r="D1197" s="58">
        <v>1.0</v>
      </c>
      <c r="F1197" s="207">
        <v>26.0</v>
      </c>
      <c r="P1197" s="60">
        <v>1.0</v>
      </c>
      <c r="Q1197" s="60" t="s">
        <v>655</v>
      </c>
      <c r="R1197" s="60" t="s">
        <v>230</v>
      </c>
    </row>
    <row r="1198" ht="15.75" customHeight="1">
      <c r="A1198" s="143" t="s">
        <v>654</v>
      </c>
      <c r="B1198" s="93" t="s">
        <v>204</v>
      </c>
      <c r="C1198" s="58">
        <v>30.94</v>
      </c>
      <c r="D1198" s="58">
        <v>1.0</v>
      </c>
      <c r="F1198" s="207">
        <v>26.0</v>
      </c>
      <c r="P1198" s="60">
        <v>1.0</v>
      </c>
      <c r="Q1198" s="60" t="s">
        <v>655</v>
      </c>
      <c r="R1198" s="60" t="s">
        <v>230</v>
      </c>
    </row>
    <row r="1199" ht="15.75" customHeight="1">
      <c r="A1199" s="143" t="s">
        <v>654</v>
      </c>
      <c r="B1199" s="91" t="s">
        <v>207</v>
      </c>
      <c r="C1199" s="58">
        <v>2.97</v>
      </c>
      <c r="D1199" s="58">
        <v>2.0</v>
      </c>
      <c r="F1199" s="207">
        <v>26.0</v>
      </c>
      <c r="P1199" s="60">
        <v>1.0</v>
      </c>
      <c r="Q1199" s="60" t="s">
        <v>655</v>
      </c>
      <c r="R1199" s="60" t="s">
        <v>230</v>
      </c>
    </row>
    <row r="1200" ht="15.75" customHeight="1">
      <c r="A1200" s="143" t="s">
        <v>654</v>
      </c>
      <c r="B1200" s="93" t="s">
        <v>204</v>
      </c>
      <c r="C1200" s="58">
        <v>75.33</v>
      </c>
      <c r="D1200" s="58">
        <v>2.0</v>
      </c>
      <c r="F1200" s="207">
        <v>26.0</v>
      </c>
      <c r="P1200" s="60">
        <v>1.0</v>
      </c>
      <c r="Q1200" s="60" t="s">
        <v>655</v>
      </c>
      <c r="R1200" s="60" t="s">
        <v>230</v>
      </c>
    </row>
    <row r="1201" ht="15.75" customHeight="1">
      <c r="A1201" s="143" t="s">
        <v>654</v>
      </c>
      <c r="B1201" s="91" t="s">
        <v>207</v>
      </c>
      <c r="C1201" s="58">
        <v>3.61</v>
      </c>
      <c r="D1201" s="58">
        <v>3.0</v>
      </c>
      <c r="F1201" s="207">
        <v>26.0</v>
      </c>
      <c r="P1201" s="60">
        <v>1.0</v>
      </c>
      <c r="Q1201" s="60" t="s">
        <v>655</v>
      </c>
      <c r="R1201" s="60" t="s">
        <v>230</v>
      </c>
    </row>
    <row r="1202" ht="15.75" customHeight="1">
      <c r="A1202" s="143" t="s">
        <v>654</v>
      </c>
      <c r="B1202" s="93" t="s">
        <v>204</v>
      </c>
      <c r="C1202" s="58">
        <v>93.6</v>
      </c>
      <c r="D1202" s="58">
        <v>3.0</v>
      </c>
      <c r="F1202" s="207">
        <v>26.0</v>
      </c>
      <c r="P1202" s="60">
        <v>1.0</v>
      </c>
      <c r="Q1202" s="60" t="s">
        <v>655</v>
      </c>
      <c r="R1202" s="60" t="s">
        <v>230</v>
      </c>
    </row>
    <row r="1203" ht="15.75" customHeight="1">
      <c r="A1203" s="143" t="s">
        <v>654</v>
      </c>
      <c r="B1203" s="91" t="s">
        <v>207</v>
      </c>
      <c r="C1203" s="58">
        <v>4.24</v>
      </c>
      <c r="D1203" s="58">
        <v>4.0</v>
      </c>
      <c r="F1203" s="207">
        <v>26.0</v>
      </c>
      <c r="P1203" s="60">
        <v>1.0</v>
      </c>
      <c r="Q1203" s="60" t="s">
        <v>655</v>
      </c>
      <c r="R1203" s="60" t="s">
        <v>230</v>
      </c>
    </row>
    <row r="1204" ht="15.75" customHeight="1">
      <c r="A1204" s="143" t="s">
        <v>654</v>
      </c>
      <c r="B1204" s="93" t="s">
        <v>204</v>
      </c>
      <c r="C1204" s="58">
        <v>111.28</v>
      </c>
      <c r="D1204" s="58">
        <v>4.0</v>
      </c>
      <c r="F1204" s="207">
        <v>26.0</v>
      </c>
      <c r="P1204" s="60">
        <v>1.0</v>
      </c>
      <c r="Q1204" s="60" t="s">
        <v>655</v>
      </c>
      <c r="R1204" s="60" t="s">
        <v>230</v>
      </c>
    </row>
    <row r="1205" ht="15.75" customHeight="1">
      <c r="A1205" s="143" t="s">
        <v>654</v>
      </c>
      <c r="B1205" s="91" t="s">
        <v>207</v>
      </c>
      <c r="C1205" s="58">
        <v>5.08</v>
      </c>
      <c r="D1205" s="58">
        <v>5.0</v>
      </c>
      <c r="F1205" s="207">
        <v>26.0</v>
      </c>
      <c r="P1205" s="60">
        <v>1.0</v>
      </c>
      <c r="Q1205" s="60" t="s">
        <v>655</v>
      </c>
      <c r="R1205" s="60" t="s">
        <v>230</v>
      </c>
    </row>
    <row r="1206" ht="15.75" customHeight="1">
      <c r="A1206" s="143" t="s">
        <v>654</v>
      </c>
      <c r="B1206" s="93" t="s">
        <v>204</v>
      </c>
      <c r="C1206" s="58">
        <v>146.74</v>
      </c>
      <c r="D1206" s="58">
        <v>5.0</v>
      </c>
      <c r="F1206" s="207">
        <v>26.0</v>
      </c>
      <c r="P1206" s="60">
        <v>1.0</v>
      </c>
      <c r="Q1206" s="60" t="s">
        <v>655</v>
      </c>
      <c r="R1206" s="60" t="s">
        <v>230</v>
      </c>
    </row>
    <row r="1207" ht="15.75" customHeight="1">
      <c r="A1207" s="118" t="s">
        <v>656</v>
      </c>
      <c r="B1207" s="91" t="s">
        <v>1</v>
      </c>
      <c r="C1207" s="58">
        <v>225.0</v>
      </c>
      <c r="D1207" s="58"/>
      <c r="G1207" s="58"/>
      <c r="H1207" s="58"/>
      <c r="I1207" s="58"/>
      <c r="J1207" s="58"/>
      <c r="K1207" s="58"/>
      <c r="L1207" s="58"/>
      <c r="M1207" s="58"/>
      <c r="N1207" s="58">
        <f>C1210*C1211/ABS(C1207-$Y$3)</f>
        <v>23.84890411</v>
      </c>
      <c r="P1207" s="60">
        <v>1.0</v>
      </c>
      <c r="Q1207" s="60" t="s">
        <v>657</v>
      </c>
      <c r="R1207" s="60" t="s">
        <v>230</v>
      </c>
    </row>
    <row r="1208" ht="15.75" customHeight="1">
      <c r="A1208" s="118" t="s">
        <v>656</v>
      </c>
      <c r="B1208" s="91" t="s">
        <v>207</v>
      </c>
      <c r="C1208" s="58">
        <v>2.85</v>
      </c>
      <c r="D1208" s="58">
        <v>2.0</v>
      </c>
      <c r="P1208" s="60">
        <v>1.0</v>
      </c>
      <c r="Q1208" s="60" t="s">
        <v>657</v>
      </c>
      <c r="R1208" s="60" t="s">
        <v>230</v>
      </c>
    </row>
    <row r="1209" ht="15.75" customHeight="1">
      <c r="A1209" s="118" t="s">
        <v>656</v>
      </c>
      <c r="B1209" s="93" t="s">
        <v>204</v>
      </c>
      <c r="C1209" s="58">
        <v>140.0</v>
      </c>
      <c r="D1209" s="58">
        <v>2.0</v>
      </c>
      <c r="P1209" s="60">
        <v>1.0</v>
      </c>
      <c r="Q1209" s="60" t="s">
        <v>657</v>
      </c>
      <c r="R1209" s="60" t="s">
        <v>230</v>
      </c>
    </row>
    <row r="1210" ht="15.75" customHeight="1">
      <c r="A1210" s="118" t="s">
        <v>656</v>
      </c>
      <c r="B1210" s="91" t="s">
        <v>207</v>
      </c>
      <c r="C1210" s="58">
        <v>5.39</v>
      </c>
      <c r="D1210" s="58">
        <v>5.0</v>
      </c>
      <c r="P1210" s="60">
        <v>1.0</v>
      </c>
      <c r="Q1210" s="60" t="s">
        <v>657</v>
      </c>
      <c r="R1210" s="60" t="s">
        <v>230</v>
      </c>
    </row>
    <row r="1211" ht="15.75" customHeight="1">
      <c r="A1211" s="118" t="s">
        <v>656</v>
      </c>
      <c r="B1211" s="93" t="s">
        <v>204</v>
      </c>
      <c r="C1211" s="58">
        <v>323.0</v>
      </c>
      <c r="D1211" s="58">
        <v>5.0</v>
      </c>
      <c r="P1211" s="60">
        <v>1.0</v>
      </c>
      <c r="Q1211" s="60" t="s">
        <v>657</v>
      </c>
      <c r="R1211" s="60" t="s">
        <v>230</v>
      </c>
    </row>
    <row r="1212" ht="15.75" customHeight="1">
      <c r="A1212" s="118" t="s">
        <v>656</v>
      </c>
      <c r="B1212" s="91" t="s">
        <v>207</v>
      </c>
      <c r="C1212" s="58">
        <v>5.91</v>
      </c>
      <c r="D1212" s="58">
        <v>6.0</v>
      </c>
      <c r="P1212" s="60">
        <v>1.0</v>
      </c>
      <c r="Q1212" s="60" t="s">
        <v>657</v>
      </c>
      <c r="R1212" s="60" t="s">
        <v>230</v>
      </c>
    </row>
    <row r="1213" ht="15.75" customHeight="1">
      <c r="A1213" s="118" t="s">
        <v>656</v>
      </c>
      <c r="B1213" s="93" t="s">
        <v>204</v>
      </c>
      <c r="C1213" s="58">
        <v>384.0</v>
      </c>
      <c r="D1213" s="58">
        <v>6.0</v>
      </c>
      <c r="P1213" s="60">
        <v>1.0</v>
      </c>
      <c r="Q1213" s="60" t="s">
        <v>657</v>
      </c>
      <c r="R1213" s="60" t="s">
        <v>230</v>
      </c>
    </row>
    <row r="1214" ht="15.75" customHeight="1">
      <c r="A1214" s="118" t="s">
        <v>658</v>
      </c>
      <c r="B1214" s="91" t="s">
        <v>1</v>
      </c>
      <c r="C1214" s="58">
        <v>189.0</v>
      </c>
      <c r="D1214" s="58"/>
      <c r="G1214" s="58"/>
      <c r="H1214" s="58"/>
      <c r="I1214" s="58"/>
      <c r="J1214" s="58"/>
      <c r="K1214" s="58"/>
      <c r="L1214" s="58"/>
      <c r="M1214" s="58"/>
      <c r="N1214" s="58">
        <f>C1217*C1218/ABS(C1214-$Y$3)</f>
        <v>14.1953211</v>
      </c>
      <c r="P1214" s="60">
        <v>1.0</v>
      </c>
      <c r="Q1214" s="60" t="s">
        <v>657</v>
      </c>
      <c r="R1214" s="60" t="s">
        <v>230</v>
      </c>
    </row>
    <row r="1215" ht="15.75" customHeight="1">
      <c r="A1215" s="118" t="s">
        <v>658</v>
      </c>
      <c r="B1215" s="91" t="s">
        <v>207</v>
      </c>
      <c r="C1215" s="58">
        <v>1.98</v>
      </c>
      <c r="D1215" s="58">
        <v>2.0</v>
      </c>
      <c r="P1215" s="60">
        <v>1.0</v>
      </c>
      <c r="Q1215" s="60" t="s">
        <v>657</v>
      </c>
      <c r="R1215" s="60" t="s">
        <v>230</v>
      </c>
    </row>
    <row r="1216" ht="15.75" customHeight="1">
      <c r="A1216" s="118" t="s">
        <v>658</v>
      </c>
      <c r="B1216" s="93" t="s">
        <v>204</v>
      </c>
      <c r="C1216" s="58">
        <v>145.0</v>
      </c>
      <c r="D1216" s="58">
        <v>2.0</v>
      </c>
      <c r="P1216" s="60">
        <v>1.0</v>
      </c>
      <c r="Q1216" s="60" t="s">
        <v>657</v>
      </c>
      <c r="R1216" s="60" t="s">
        <v>230</v>
      </c>
    </row>
    <row r="1217" ht="15.75" customHeight="1">
      <c r="A1217" s="118" t="s">
        <v>658</v>
      </c>
      <c r="B1217" s="91" t="s">
        <v>207</v>
      </c>
      <c r="C1217" s="58">
        <v>4.31</v>
      </c>
      <c r="D1217" s="58">
        <v>5.0</v>
      </c>
      <c r="P1217" s="60">
        <v>1.0</v>
      </c>
      <c r="Q1217" s="60" t="s">
        <v>657</v>
      </c>
      <c r="R1217" s="60" t="s">
        <v>230</v>
      </c>
    </row>
    <row r="1218" ht="15.75" customHeight="1">
      <c r="A1218" s="118" t="s">
        <v>658</v>
      </c>
      <c r="B1218" s="93" t="s">
        <v>204</v>
      </c>
      <c r="C1218" s="58">
        <v>359.0</v>
      </c>
      <c r="D1218" s="58">
        <v>5.0</v>
      </c>
      <c r="P1218" s="60">
        <v>1.0</v>
      </c>
      <c r="Q1218" s="60" t="s">
        <v>657</v>
      </c>
      <c r="R1218" s="60" t="s">
        <v>230</v>
      </c>
    </row>
    <row r="1219" ht="15.75" customHeight="1">
      <c r="A1219" s="118" t="s">
        <v>658</v>
      </c>
      <c r="B1219" s="91" t="s">
        <v>207</v>
      </c>
      <c r="C1219" s="58">
        <v>4.91</v>
      </c>
      <c r="D1219" s="58">
        <v>6.0</v>
      </c>
      <c r="P1219" s="60">
        <v>1.0</v>
      </c>
      <c r="Q1219" s="60" t="s">
        <v>657</v>
      </c>
      <c r="R1219" s="60" t="s">
        <v>230</v>
      </c>
    </row>
    <row r="1220" ht="15.75" customHeight="1">
      <c r="A1220" s="118" t="s">
        <v>658</v>
      </c>
      <c r="B1220" s="93" t="s">
        <v>204</v>
      </c>
      <c r="C1220" s="58">
        <v>428.0</v>
      </c>
      <c r="D1220" s="58">
        <v>6.0</v>
      </c>
      <c r="P1220" s="60">
        <v>1.0</v>
      </c>
      <c r="Q1220" s="60" t="s">
        <v>657</v>
      </c>
      <c r="R1220" s="60" t="s">
        <v>230</v>
      </c>
    </row>
    <row r="1221" ht="15.75" customHeight="1">
      <c r="A1221" s="118" t="s">
        <v>659</v>
      </c>
      <c r="B1221" s="91" t="s">
        <v>1</v>
      </c>
      <c r="C1221" s="58">
        <v>146.0</v>
      </c>
      <c r="D1221" s="58"/>
      <c r="G1221" s="58"/>
      <c r="H1221" s="58"/>
      <c r="I1221" s="58"/>
      <c r="J1221" s="58"/>
      <c r="K1221" s="58"/>
      <c r="L1221" s="58"/>
      <c r="M1221" s="58"/>
      <c r="N1221" s="58">
        <f>C1224*C1225/ABS(C1221-$Y$3)</f>
        <v>9.512171053</v>
      </c>
      <c r="P1221" s="60">
        <v>1.0</v>
      </c>
      <c r="Q1221" s="60" t="s">
        <v>657</v>
      </c>
      <c r="R1221" s="60" t="s">
        <v>230</v>
      </c>
    </row>
    <row r="1222" ht="15.75" customHeight="1">
      <c r="A1222" s="118" t="s">
        <v>659</v>
      </c>
      <c r="B1222" s="91" t="s">
        <v>207</v>
      </c>
      <c r="C1222" s="58">
        <v>1.77</v>
      </c>
      <c r="D1222" s="58">
        <v>2.0</v>
      </c>
      <c r="P1222" s="60">
        <v>1.0</v>
      </c>
      <c r="Q1222" s="60" t="s">
        <v>657</v>
      </c>
      <c r="R1222" s="60" t="s">
        <v>230</v>
      </c>
    </row>
    <row r="1223" ht="15.75" customHeight="1">
      <c r="A1223" s="118" t="s">
        <v>659</v>
      </c>
      <c r="B1223" s="93" t="s">
        <v>204</v>
      </c>
      <c r="C1223" s="58">
        <v>140.0</v>
      </c>
      <c r="D1223" s="58">
        <v>2.0</v>
      </c>
      <c r="P1223" s="60">
        <v>1.0</v>
      </c>
      <c r="Q1223" s="60" t="s">
        <v>657</v>
      </c>
      <c r="R1223" s="60" t="s">
        <v>230</v>
      </c>
    </row>
    <row r="1224" ht="15.75" customHeight="1">
      <c r="A1224" s="118" t="s">
        <v>659</v>
      </c>
      <c r="B1224" s="91" t="s">
        <v>207</v>
      </c>
      <c r="C1224" s="58">
        <v>4.05</v>
      </c>
      <c r="D1224" s="58">
        <v>5.0</v>
      </c>
      <c r="P1224" s="60">
        <v>1.0</v>
      </c>
      <c r="Q1224" s="60" t="s">
        <v>657</v>
      </c>
      <c r="R1224" s="60" t="s">
        <v>230</v>
      </c>
    </row>
    <row r="1225" ht="15.75" customHeight="1">
      <c r="A1225" s="118" t="s">
        <v>659</v>
      </c>
      <c r="B1225" s="93" t="s">
        <v>204</v>
      </c>
      <c r="C1225" s="58">
        <v>357.0</v>
      </c>
      <c r="D1225" s="58">
        <v>5.0</v>
      </c>
      <c r="P1225" s="60">
        <v>1.0</v>
      </c>
      <c r="Q1225" s="60" t="s">
        <v>657</v>
      </c>
      <c r="R1225" s="60" t="s">
        <v>230</v>
      </c>
    </row>
    <row r="1226" ht="15.75" customHeight="1">
      <c r="A1226" s="118" t="s">
        <v>659</v>
      </c>
      <c r="B1226" s="91" t="s">
        <v>207</v>
      </c>
      <c r="C1226" s="58">
        <v>4.68</v>
      </c>
      <c r="D1226" s="58">
        <v>6.0</v>
      </c>
      <c r="P1226" s="60">
        <v>1.0</v>
      </c>
      <c r="Q1226" s="60" t="s">
        <v>657</v>
      </c>
      <c r="R1226" s="60" t="s">
        <v>230</v>
      </c>
    </row>
    <row r="1227" ht="15.75" customHeight="1">
      <c r="A1227" s="118" t="s">
        <v>659</v>
      </c>
      <c r="B1227" s="93" t="s">
        <v>204</v>
      </c>
      <c r="C1227" s="58">
        <v>424.0</v>
      </c>
      <c r="D1227" s="58">
        <v>6.0</v>
      </c>
      <c r="P1227" s="60">
        <v>1.0</v>
      </c>
      <c r="Q1227" s="60" t="s">
        <v>657</v>
      </c>
      <c r="R1227" s="60" t="s">
        <v>230</v>
      </c>
    </row>
    <row r="1228" ht="15.75" customHeight="1">
      <c r="A1228" s="208" t="s">
        <v>660</v>
      </c>
      <c r="B1228" s="91" t="s">
        <v>1</v>
      </c>
      <c r="C1228" s="58">
        <v>266.0</v>
      </c>
      <c r="D1228" s="58"/>
      <c r="F1228" s="58">
        <v>19.31</v>
      </c>
      <c r="G1228" s="58"/>
      <c r="H1228" s="58"/>
      <c r="I1228" s="58"/>
      <c r="J1228" s="58"/>
      <c r="K1228" s="58"/>
      <c r="L1228" s="58"/>
      <c r="M1228" s="58"/>
      <c r="N1228" s="58">
        <f>C1229*C1230/ABS(C1228-$Y$3)</f>
        <v>2.966875</v>
      </c>
      <c r="P1228" s="60">
        <v>0.0</v>
      </c>
      <c r="Q1228" s="60" t="s">
        <v>661</v>
      </c>
      <c r="R1228" s="60" t="s">
        <v>199</v>
      </c>
    </row>
    <row r="1229" ht="15.75" customHeight="1">
      <c r="A1229" s="208" t="s">
        <v>660</v>
      </c>
      <c r="B1229" s="91" t="s">
        <v>207</v>
      </c>
      <c r="C1229" s="58">
        <v>1.01</v>
      </c>
      <c r="D1229" s="58">
        <v>5.0</v>
      </c>
      <c r="F1229" s="58">
        <v>19.31</v>
      </c>
      <c r="P1229" s="60">
        <v>0.0</v>
      </c>
      <c r="Q1229" s="60" t="s">
        <v>661</v>
      </c>
      <c r="R1229" s="60" t="s">
        <v>199</v>
      </c>
    </row>
    <row r="1230" ht="15.75" customHeight="1">
      <c r="A1230" s="208" t="s">
        <v>660</v>
      </c>
      <c r="B1230" s="93" t="s">
        <v>204</v>
      </c>
      <c r="C1230" s="58">
        <v>94.0</v>
      </c>
      <c r="D1230" s="58">
        <v>5.0</v>
      </c>
      <c r="F1230" s="58">
        <v>19.31</v>
      </c>
      <c r="P1230" s="60">
        <v>0.0</v>
      </c>
      <c r="Q1230" s="60" t="s">
        <v>661</v>
      </c>
      <c r="R1230" s="60" t="s">
        <v>199</v>
      </c>
    </row>
    <row r="1231" ht="15.75" customHeight="1">
      <c r="A1231" s="208" t="s">
        <v>662</v>
      </c>
      <c r="B1231" s="91" t="s">
        <v>1</v>
      </c>
      <c r="C1231" s="58">
        <v>210.0</v>
      </c>
      <c r="D1231" s="58"/>
      <c r="F1231" s="58">
        <v>41.62</v>
      </c>
      <c r="G1231" s="58"/>
      <c r="H1231" s="58"/>
      <c r="I1231" s="58"/>
      <c r="J1231" s="58"/>
      <c r="K1231" s="58"/>
      <c r="L1231" s="58"/>
      <c r="M1231" s="58"/>
      <c r="N1231" s="58">
        <f>C1232*C1233/ABS(C1231-$Y$3)</f>
        <v>1.779545455</v>
      </c>
      <c r="P1231" s="60">
        <v>0.0</v>
      </c>
      <c r="Q1231" s="60" t="s">
        <v>661</v>
      </c>
      <c r="R1231" s="60" t="s">
        <v>199</v>
      </c>
    </row>
    <row r="1232" ht="15.75" customHeight="1">
      <c r="A1232" s="208" t="s">
        <v>662</v>
      </c>
      <c r="B1232" s="91" t="s">
        <v>207</v>
      </c>
      <c r="C1232" s="58">
        <v>1.35</v>
      </c>
      <c r="D1232" s="58">
        <v>5.0</v>
      </c>
      <c r="F1232" s="58">
        <v>41.62</v>
      </c>
      <c r="P1232" s="60">
        <v>0.0</v>
      </c>
      <c r="Q1232" s="60" t="s">
        <v>661</v>
      </c>
      <c r="R1232" s="60" t="s">
        <v>199</v>
      </c>
    </row>
    <row r="1233" ht="15.75" customHeight="1">
      <c r="A1233" s="208" t="s">
        <v>662</v>
      </c>
      <c r="B1233" s="93" t="s">
        <v>204</v>
      </c>
      <c r="C1233" s="58">
        <v>116.0</v>
      </c>
      <c r="D1233" s="58">
        <v>5.0</v>
      </c>
      <c r="F1233" s="58">
        <v>41.62</v>
      </c>
      <c r="P1233" s="60">
        <v>0.0</v>
      </c>
      <c r="Q1233" s="60" t="s">
        <v>661</v>
      </c>
      <c r="R1233" s="60" t="s">
        <v>199</v>
      </c>
    </row>
    <row r="1234" ht="15.75" customHeight="1">
      <c r="A1234" s="125" t="s">
        <v>528</v>
      </c>
      <c r="B1234" s="91" t="s">
        <v>1</v>
      </c>
      <c r="C1234" s="58">
        <v>132.4</v>
      </c>
      <c r="D1234" s="58"/>
      <c r="F1234" s="58"/>
      <c r="P1234" s="60">
        <v>0.0</v>
      </c>
      <c r="Q1234" s="60" t="s">
        <v>663</v>
      </c>
      <c r="R1234" s="60" t="s">
        <v>199</v>
      </c>
    </row>
    <row r="1235" ht="15.75" customHeight="1">
      <c r="A1235" s="125" t="s">
        <v>528</v>
      </c>
      <c r="B1235" s="91" t="s">
        <v>207</v>
      </c>
      <c r="C1235" s="58">
        <v>1.11</v>
      </c>
      <c r="D1235" s="58">
        <v>1.0</v>
      </c>
      <c r="F1235" s="58"/>
      <c r="P1235" s="60">
        <v>0.0</v>
      </c>
      <c r="Q1235" s="60" t="s">
        <v>663</v>
      </c>
      <c r="R1235" s="60" t="s">
        <v>199</v>
      </c>
    </row>
    <row r="1236" ht="15.75" customHeight="1">
      <c r="A1236" s="125" t="s">
        <v>528</v>
      </c>
      <c r="B1236" s="93" t="s">
        <v>204</v>
      </c>
      <c r="C1236" s="58">
        <v>61.6</v>
      </c>
      <c r="D1236" s="58">
        <v>1.0</v>
      </c>
      <c r="F1236" s="58"/>
      <c r="P1236" s="60">
        <v>0.0</v>
      </c>
      <c r="Q1236" s="60" t="s">
        <v>663</v>
      </c>
      <c r="R1236" s="60" t="s">
        <v>199</v>
      </c>
    </row>
    <row r="1237" ht="15.75" customHeight="1">
      <c r="A1237" s="125" t="s">
        <v>664</v>
      </c>
      <c r="B1237" s="91" t="s">
        <v>1</v>
      </c>
      <c r="C1237" s="58">
        <v>145.9</v>
      </c>
      <c r="D1237" s="58"/>
      <c r="P1237" s="60">
        <v>0.0</v>
      </c>
      <c r="Q1237" s="60" t="s">
        <v>663</v>
      </c>
      <c r="R1237" s="60" t="s">
        <v>199</v>
      </c>
    </row>
    <row r="1238" ht="15.75" customHeight="1">
      <c r="A1238" s="125" t="s">
        <v>664</v>
      </c>
      <c r="B1238" s="91" t="s">
        <v>207</v>
      </c>
      <c r="C1238" s="58">
        <v>1.47</v>
      </c>
      <c r="D1238" s="58">
        <v>1.0</v>
      </c>
      <c r="P1238" s="60">
        <v>0.0</v>
      </c>
      <c r="Q1238" s="60" t="s">
        <v>663</v>
      </c>
      <c r="R1238" s="60" t="s">
        <v>199</v>
      </c>
    </row>
    <row r="1239" ht="15.75" customHeight="1">
      <c r="A1239" s="125" t="s">
        <v>664</v>
      </c>
      <c r="B1239" s="93" t="s">
        <v>204</v>
      </c>
      <c r="C1239" s="58">
        <v>53.5</v>
      </c>
      <c r="D1239" s="58">
        <v>1.0</v>
      </c>
      <c r="P1239" s="60">
        <v>0.0</v>
      </c>
      <c r="Q1239" s="60" t="s">
        <v>663</v>
      </c>
      <c r="R1239" s="60" t="s">
        <v>199</v>
      </c>
    </row>
    <row r="1240" ht="15.75" customHeight="1">
      <c r="A1240" s="125" t="s">
        <v>665</v>
      </c>
      <c r="B1240" s="91" t="s">
        <v>1</v>
      </c>
      <c r="C1240" s="58">
        <v>207.1</v>
      </c>
      <c r="D1240" s="58"/>
      <c r="P1240" s="60">
        <v>0.0</v>
      </c>
      <c r="Q1240" s="60" t="s">
        <v>663</v>
      </c>
      <c r="R1240" s="60" t="s">
        <v>199</v>
      </c>
    </row>
    <row r="1241" ht="15.75" customHeight="1">
      <c r="A1241" s="125" t="s">
        <v>665</v>
      </c>
      <c r="B1241" s="91" t="s">
        <v>207</v>
      </c>
      <c r="C1241" s="58">
        <v>3.44</v>
      </c>
      <c r="D1241" s="58">
        <v>1.0</v>
      </c>
      <c r="P1241" s="60">
        <v>0.0</v>
      </c>
      <c r="Q1241" s="60" t="s">
        <v>663</v>
      </c>
      <c r="R1241" s="60" t="s">
        <v>199</v>
      </c>
    </row>
    <row r="1242" ht="15.75" customHeight="1">
      <c r="A1242" s="125" t="s">
        <v>665</v>
      </c>
      <c r="B1242" s="93" t="s">
        <v>204</v>
      </c>
      <c r="C1242" s="58">
        <v>56.7</v>
      </c>
      <c r="D1242" s="58">
        <v>1.0</v>
      </c>
      <c r="P1242" s="60">
        <v>0.0</v>
      </c>
      <c r="Q1242" s="60" t="s">
        <v>663</v>
      </c>
      <c r="R1242" s="60" t="s">
        <v>199</v>
      </c>
    </row>
    <row r="1243" ht="15.75" customHeight="1">
      <c r="A1243" s="125" t="s">
        <v>483</v>
      </c>
      <c r="B1243" s="91" t="s">
        <v>1</v>
      </c>
      <c r="C1243" s="58">
        <v>268.7</v>
      </c>
      <c r="D1243" s="58"/>
      <c r="P1243" s="60">
        <v>0.0</v>
      </c>
      <c r="Q1243" s="60" t="s">
        <v>663</v>
      </c>
      <c r="R1243" s="60" t="s">
        <v>199</v>
      </c>
    </row>
    <row r="1244" ht="15.75" customHeight="1">
      <c r="A1244" s="125" t="s">
        <v>483</v>
      </c>
      <c r="B1244" s="91" t="s">
        <v>207</v>
      </c>
      <c r="C1244" s="58">
        <v>3.42</v>
      </c>
      <c r="D1244" s="58">
        <v>1.0</v>
      </c>
      <c r="P1244" s="60">
        <v>0.0</v>
      </c>
      <c r="Q1244" s="60" t="s">
        <v>663</v>
      </c>
      <c r="R1244" s="60" t="s">
        <v>199</v>
      </c>
    </row>
    <row r="1245" ht="15.75" customHeight="1">
      <c r="A1245" s="125" t="s">
        <v>483</v>
      </c>
      <c r="B1245" s="93" t="s">
        <v>204</v>
      </c>
      <c r="C1245" s="58">
        <v>59.9</v>
      </c>
      <c r="D1245" s="58">
        <v>1.0</v>
      </c>
      <c r="P1245" s="60">
        <v>0.0</v>
      </c>
      <c r="Q1245" s="60" t="s">
        <v>663</v>
      </c>
      <c r="R1245" s="60" t="s">
        <v>199</v>
      </c>
    </row>
    <row r="1246" ht="15.75" customHeight="1">
      <c r="A1246" s="125" t="s">
        <v>666</v>
      </c>
      <c r="B1246" s="91" t="s">
        <v>1</v>
      </c>
      <c r="C1246" s="58">
        <v>201.0</v>
      </c>
      <c r="D1246" s="58"/>
      <c r="F1246" s="58">
        <v>24.0</v>
      </c>
      <c r="G1246" s="58"/>
      <c r="H1246" s="58"/>
      <c r="I1246" s="58"/>
      <c r="J1246" s="58"/>
      <c r="K1246" s="58"/>
      <c r="L1246" s="58"/>
      <c r="M1246" s="58"/>
      <c r="N1246" s="58">
        <f>C1247*C1248/ABS(C1246-$Y$3)</f>
        <v>0.9278350515</v>
      </c>
      <c r="P1246" s="60">
        <v>1.0</v>
      </c>
      <c r="Q1246" s="60" t="s">
        <v>667</v>
      </c>
      <c r="R1246" s="60" t="s">
        <v>199</v>
      </c>
    </row>
    <row r="1247" ht="15.75" customHeight="1">
      <c r="A1247" s="125" t="s">
        <v>666</v>
      </c>
      <c r="B1247" s="91" t="s">
        <v>207</v>
      </c>
      <c r="C1247" s="58">
        <v>1.0</v>
      </c>
      <c r="D1247" s="58">
        <v>5.0</v>
      </c>
      <c r="F1247" s="58">
        <v>24.0</v>
      </c>
      <c r="P1247" s="60">
        <v>1.0</v>
      </c>
      <c r="Q1247" s="60" t="s">
        <v>667</v>
      </c>
      <c r="R1247" s="60" t="s">
        <v>199</v>
      </c>
    </row>
    <row r="1248" ht="15.75" customHeight="1">
      <c r="A1248" s="125" t="s">
        <v>666</v>
      </c>
      <c r="B1248" s="93" t="s">
        <v>204</v>
      </c>
      <c r="C1248" s="58">
        <v>90.0</v>
      </c>
      <c r="D1248" s="58">
        <v>5.0</v>
      </c>
      <c r="F1248" s="58">
        <v>24.0</v>
      </c>
      <c r="P1248" s="60">
        <v>1.0</v>
      </c>
      <c r="Q1248" s="60" t="s">
        <v>667</v>
      </c>
      <c r="R1248" s="60" t="s">
        <v>199</v>
      </c>
    </row>
    <row r="1249" ht="15.75" customHeight="1">
      <c r="A1249" s="209" t="s">
        <v>668</v>
      </c>
      <c r="B1249" s="91" t="s">
        <v>1</v>
      </c>
      <c r="C1249" s="58">
        <v>42.6</v>
      </c>
      <c r="D1249" s="58"/>
      <c r="F1249" s="58">
        <v>14.95</v>
      </c>
      <c r="G1249" s="58"/>
      <c r="H1249" s="58"/>
      <c r="I1249" s="58"/>
      <c r="J1249" s="58"/>
      <c r="K1249" s="58"/>
      <c r="L1249" s="58"/>
      <c r="M1249" s="58"/>
      <c r="N1249" s="58">
        <f>C1250*C1251/ABS(C1249-$Y$3)</f>
        <v>0.06653563038</v>
      </c>
      <c r="O1249" s="60" t="s">
        <v>669</v>
      </c>
      <c r="P1249" s="60">
        <v>1.0</v>
      </c>
      <c r="Q1249" s="60" t="s">
        <v>670</v>
      </c>
      <c r="R1249" s="60" t="s">
        <v>230</v>
      </c>
    </row>
    <row r="1250" ht="15.75" customHeight="1">
      <c r="A1250" s="209" t="s">
        <v>668</v>
      </c>
      <c r="B1250" s="91" t="s">
        <v>207</v>
      </c>
      <c r="C1250" s="58">
        <v>1.19</v>
      </c>
      <c r="D1250" s="58">
        <v>5.0</v>
      </c>
      <c r="F1250" s="58">
        <v>14.95</v>
      </c>
      <c r="G1250" s="60"/>
      <c r="H1250" s="60"/>
      <c r="I1250" s="60"/>
      <c r="J1250" s="60"/>
      <c r="K1250" s="60"/>
      <c r="L1250" s="60"/>
      <c r="M1250" s="60"/>
      <c r="N1250" s="60"/>
      <c r="O1250" s="60" t="s">
        <v>669</v>
      </c>
      <c r="P1250" s="60">
        <v>1.0</v>
      </c>
      <c r="Q1250" s="60" t="s">
        <v>670</v>
      </c>
      <c r="R1250" s="60" t="s">
        <v>230</v>
      </c>
    </row>
    <row r="1251" ht="15.75" customHeight="1">
      <c r="A1251" s="209" t="s">
        <v>668</v>
      </c>
      <c r="B1251" s="93" t="s">
        <v>204</v>
      </c>
      <c r="C1251" s="58">
        <v>14.28</v>
      </c>
      <c r="D1251" s="58">
        <v>5.0</v>
      </c>
      <c r="F1251" s="58">
        <v>14.95</v>
      </c>
      <c r="G1251" s="60"/>
      <c r="H1251" s="60"/>
      <c r="I1251" s="60"/>
      <c r="J1251" s="60"/>
      <c r="K1251" s="60"/>
      <c r="L1251" s="60"/>
      <c r="M1251" s="60"/>
      <c r="N1251" s="60"/>
      <c r="O1251" s="60" t="s">
        <v>669</v>
      </c>
      <c r="P1251" s="60">
        <v>1.0</v>
      </c>
      <c r="Q1251" s="60" t="s">
        <v>670</v>
      </c>
      <c r="R1251" s="60" t="s">
        <v>230</v>
      </c>
    </row>
    <row r="1252" ht="15.75" customHeight="1">
      <c r="A1252" s="209" t="s">
        <v>668</v>
      </c>
      <c r="B1252" s="91" t="s">
        <v>1</v>
      </c>
      <c r="C1252" s="58">
        <v>43.1</v>
      </c>
      <c r="D1252" s="58"/>
      <c r="F1252" s="58">
        <v>18.57</v>
      </c>
      <c r="G1252" s="58"/>
      <c r="H1252" s="58"/>
      <c r="I1252" s="58"/>
      <c r="J1252" s="58"/>
      <c r="K1252" s="58"/>
      <c r="L1252" s="58"/>
      <c r="M1252" s="58"/>
      <c r="N1252" s="58">
        <f>C1253*C1254/ABS(C1252-$Y$3)</f>
        <v>0.1281231856</v>
      </c>
      <c r="O1252" s="60" t="s">
        <v>669</v>
      </c>
      <c r="P1252" s="60">
        <v>1.0</v>
      </c>
      <c r="Q1252" s="60" t="s">
        <v>670</v>
      </c>
      <c r="R1252" s="60" t="s">
        <v>230</v>
      </c>
    </row>
    <row r="1253" ht="15.75" customHeight="1">
      <c r="A1253" s="209" t="s">
        <v>668</v>
      </c>
      <c r="B1253" s="91" t="s">
        <v>207</v>
      </c>
      <c r="C1253" s="58">
        <v>1.59</v>
      </c>
      <c r="D1253" s="58">
        <v>5.0</v>
      </c>
      <c r="F1253" s="58">
        <v>18.57</v>
      </c>
      <c r="G1253" s="60"/>
      <c r="H1253" s="60"/>
      <c r="I1253" s="60"/>
      <c r="J1253" s="60"/>
      <c r="K1253" s="60"/>
      <c r="L1253" s="60"/>
      <c r="M1253" s="60"/>
      <c r="N1253" s="60"/>
      <c r="O1253" s="60" t="s">
        <v>669</v>
      </c>
      <c r="P1253" s="60">
        <v>1.0</v>
      </c>
      <c r="Q1253" s="60" t="s">
        <v>670</v>
      </c>
      <c r="R1253" s="60" t="s">
        <v>230</v>
      </c>
    </row>
    <row r="1254" ht="15.75" customHeight="1">
      <c r="A1254" s="209" t="s">
        <v>668</v>
      </c>
      <c r="B1254" s="93" t="s">
        <v>204</v>
      </c>
      <c r="C1254" s="58">
        <v>20.54</v>
      </c>
      <c r="D1254" s="58">
        <v>5.0</v>
      </c>
      <c r="F1254" s="58">
        <v>18.57</v>
      </c>
      <c r="G1254" s="60"/>
      <c r="H1254" s="60"/>
      <c r="I1254" s="60"/>
      <c r="J1254" s="60"/>
      <c r="K1254" s="60"/>
      <c r="L1254" s="60"/>
      <c r="M1254" s="60"/>
      <c r="N1254" s="60"/>
      <c r="O1254" s="60" t="s">
        <v>669</v>
      </c>
      <c r="P1254" s="60">
        <v>1.0</v>
      </c>
      <c r="Q1254" s="60" t="s">
        <v>670</v>
      </c>
      <c r="R1254" s="60" t="s">
        <v>230</v>
      </c>
    </row>
    <row r="1255" ht="15.75" customHeight="1">
      <c r="A1255" s="209" t="s">
        <v>668</v>
      </c>
      <c r="B1255" s="91" t="s">
        <v>1</v>
      </c>
      <c r="C1255" s="58">
        <v>42.8</v>
      </c>
      <c r="D1255" s="58"/>
      <c r="F1255" s="58">
        <v>28.74</v>
      </c>
      <c r="G1255" s="58"/>
      <c r="H1255" s="58"/>
      <c r="I1255" s="58"/>
      <c r="J1255" s="58"/>
      <c r="K1255" s="58"/>
      <c r="L1255" s="58"/>
      <c r="M1255" s="58"/>
      <c r="N1255" s="58">
        <f>C1256*C1257/ABS(C1255-$Y$3)</f>
        <v>0.119968652</v>
      </c>
      <c r="O1255" s="60" t="s">
        <v>669</v>
      </c>
      <c r="P1255" s="60">
        <v>1.0</v>
      </c>
      <c r="Q1255" s="60" t="s">
        <v>670</v>
      </c>
      <c r="R1255" s="60" t="s">
        <v>230</v>
      </c>
    </row>
    <row r="1256" ht="15.75" customHeight="1">
      <c r="A1256" s="209" t="s">
        <v>668</v>
      </c>
      <c r="B1256" s="91" t="s">
        <v>207</v>
      </c>
      <c r="C1256" s="58">
        <v>1.78</v>
      </c>
      <c r="D1256" s="58">
        <v>5.0</v>
      </c>
      <c r="F1256" s="58">
        <v>28.74</v>
      </c>
      <c r="G1256" s="60"/>
      <c r="H1256" s="60"/>
      <c r="I1256" s="60"/>
      <c r="J1256" s="60"/>
      <c r="K1256" s="60"/>
      <c r="L1256" s="60"/>
      <c r="M1256" s="60"/>
      <c r="N1256" s="60"/>
      <c r="O1256" s="60" t="s">
        <v>669</v>
      </c>
      <c r="P1256" s="60">
        <v>1.0</v>
      </c>
      <c r="Q1256" s="60" t="s">
        <v>670</v>
      </c>
      <c r="R1256" s="60" t="s">
        <v>230</v>
      </c>
    </row>
    <row r="1257" ht="15.75" customHeight="1">
      <c r="A1257" s="209" t="s">
        <v>668</v>
      </c>
      <c r="B1257" s="93" t="s">
        <v>204</v>
      </c>
      <c r="C1257" s="58">
        <v>17.2</v>
      </c>
      <c r="D1257" s="58">
        <v>5.0</v>
      </c>
      <c r="F1257" s="58">
        <v>28.74</v>
      </c>
      <c r="G1257" s="60"/>
      <c r="H1257" s="60"/>
      <c r="I1257" s="60"/>
      <c r="J1257" s="60"/>
      <c r="K1257" s="60"/>
      <c r="L1257" s="60"/>
      <c r="M1257" s="60"/>
      <c r="N1257" s="60"/>
      <c r="O1257" s="60" t="s">
        <v>669</v>
      </c>
      <c r="P1257" s="60">
        <v>1.0</v>
      </c>
      <c r="Q1257" s="60" t="s">
        <v>670</v>
      </c>
      <c r="R1257" s="60" t="s">
        <v>230</v>
      </c>
    </row>
    <row r="1258" ht="15.75" customHeight="1">
      <c r="A1258" s="76" t="s">
        <v>671</v>
      </c>
      <c r="B1258" s="91" t="s">
        <v>1</v>
      </c>
      <c r="C1258" s="58">
        <v>120.0</v>
      </c>
      <c r="D1258" s="58"/>
      <c r="F1258" s="58"/>
      <c r="P1258" s="60">
        <v>0.0</v>
      </c>
      <c r="Q1258" s="60" t="s">
        <v>672</v>
      </c>
      <c r="R1258" s="60" t="s">
        <v>230</v>
      </c>
    </row>
    <row r="1259" ht="15.75" customHeight="1">
      <c r="A1259" s="76" t="s">
        <v>671</v>
      </c>
      <c r="B1259" s="91" t="s">
        <v>207</v>
      </c>
      <c r="C1259" s="58">
        <v>1.68</v>
      </c>
      <c r="D1259" s="58">
        <v>3.0</v>
      </c>
      <c r="F1259" s="58"/>
      <c r="P1259" s="60">
        <v>0.0</v>
      </c>
      <c r="Q1259" s="60" t="s">
        <v>672</v>
      </c>
      <c r="R1259" s="60" t="s">
        <v>230</v>
      </c>
    </row>
    <row r="1260" ht="15.75" customHeight="1">
      <c r="A1260" s="76" t="s">
        <v>671</v>
      </c>
      <c r="B1260" s="93" t="s">
        <v>204</v>
      </c>
      <c r="C1260" s="58">
        <v>89.45</v>
      </c>
      <c r="D1260" s="58">
        <v>3.0</v>
      </c>
      <c r="F1260" s="58"/>
      <c r="P1260" s="60">
        <v>0.0</v>
      </c>
      <c r="Q1260" s="60" t="s">
        <v>672</v>
      </c>
      <c r="R1260" s="60" t="s">
        <v>230</v>
      </c>
    </row>
    <row r="1261" ht="15.75" customHeight="1">
      <c r="A1261" s="76" t="s">
        <v>673</v>
      </c>
      <c r="B1261" s="91" t="s">
        <v>1</v>
      </c>
      <c r="C1261" s="58">
        <v>145.0</v>
      </c>
      <c r="D1261" s="58"/>
      <c r="F1261" s="58"/>
      <c r="P1261" s="60">
        <v>0.0</v>
      </c>
      <c r="Q1261" s="60" t="s">
        <v>672</v>
      </c>
      <c r="R1261" s="60" t="s">
        <v>230</v>
      </c>
    </row>
    <row r="1262" ht="15.75" customHeight="1">
      <c r="A1262" s="76" t="s">
        <v>673</v>
      </c>
      <c r="B1262" s="91" t="s">
        <v>207</v>
      </c>
      <c r="C1262" s="58">
        <v>4.1</v>
      </c>
      <c r="D1262" s="58">
        <v>3.0</v>
      </c>
      <c r="P1262" s="60">
        <v>0.0</v>
      </c>
      <c r="Q1262" s="60" t="s">
        <v>672</v>
      </c>
      <c r="R1262" s="60" t="s">
        <v>230</v>
      </c>
    </row>
    <row r="1263" ht="15.75" customHeight="1">
      <c r="A1263" s="76" t="s">
        <v>673</v>
      </c>
      <c r="B1263" s="93" t="s">
        <v>204</v>
      </c>
      <c r="C1263" s="58">
        <v>132.45</v>
      </c>
      <c r="D1263" s="58">
        <v>3.0</v>
      </c>
      <c r="P1263" s="60">
        <v>0.0</v>
      </c>
      <c r="Q1263" s="60" t="s">
        <v>672</v>
      </c>
      <c r="R1263" s="60" t="s">
        <v>230</v>
      </c>
    </row>
    <row r="1264" ht="15.75" customHeight="1">
      <c r="A1264" s="116" t="s">
        <v>674</v>
      </c>
      <c r="B1264" s="91" t="s">
        <v>1</v>
      </c>
      <c r="C1264" s="58">
        <v>342.0</v>
      </c>
      <c r="D1264" s="58"/>
      <c r="P1264" s="60">
        <v>0.0</v>
      </c>
      <c r="Q1264" s="60" t="s">
        <v>675</v>
      </c>
      <c r="R1264" s="60" t="s">
        <v>199</v>
      </c>
    </row>
    <row r="1265" ht="15.75" customHeight="1">
      <c r="A1265" s="116" t="s">
        <v>674</v>
      </c>
      <c r="B1265" s="91" t="s">
        <v>207</v>
      </c>
      <c r="C1265" s="58">
        <v>0.9</v>
      </c>
      <c r="D1265" s="58">
        <v>1.0</v>
      </c>
      <c r="P1265" s="60">
        <v>0.0</v>
      </c>
      <c r="Q1265" s="60" t="s">
        <v>675</v>
      </c>
      <c r="R1265" s="60" t="s">
        <v>199</v>
      </c>
    </row>
    <row r="1266" ht="15.75" customHeight="1">
      <c r="A1266" s="116" t="s">
        <v>674</v>
      </c>
      <c r="B1266" s="93" t="s">
        <v>204</v>
      </c>
      <c r="C1266" s="58">
        <v>38.3</v>
      </c>
      <c r="D1266" s="58">
        <v>1.0</v>
      </c>
      <c r="P1266" s="60">
        <v>0.0</v>
      </c>
      <c r="Q1266" s="60" t="s">
        <v>675</v>
      </c>
      <c r="R1266" s="60" t="s">
        <v>199</v>
      </c>
    </row>
    <row r="1267" ht="15.75" customHeight="1">
      <c r="A1267" s="210" t="s">
        <v>676</v>
      </c>
      <c r="B1267" s="91" t="s">
        <v>1</v>
      </c>
      <c r="C1267" s="58">
        <v>342.0</v>
      </c>
      <c r="D1267" s="58"/>
      <c r="P1267" s="60">
        <v>0.0</v>
      </c>
      <c r="Q1267" s="60" t="s">
        <v>675</v>
      </c>
      <c r="R1267" s="60" t="s">
        <v>199</v>
      </c>
    </row>
    <row r="1268" ht="15.75" customHeight="1">
      <c r="A1268" s="210" t="s">
        <v>676</v>
      </c>
      <c r="B1268" s="91" t="s">
        <v>207</v>
      </c>
      <c r="C1268" s="58">
        <v>1.0</v>
      </c>
      <c r="D1268" s="58">
        <v>1.0</v>
      </c>
      <c r="P1268" s="60">
        <v>0.0</v>
      </c>
      <c r="Q1268" s="60" t="s">
        <v>675</v>
      </c>
      <c r="R1268" s="60" t="s">
        <v>199</v>
      </c>
    </row>
    <row r="1269" ht="15.75" customHeight="1">
      <c r="A1269" s="210" t="s">
        <v>676</v>
      </c>
      <c r="B1269" s="93" t="s">
        <v>204</v>
      </c>
      <c r="C1269" s="58">
        <v>35.3</v>
      </c>
      <c r="D1269" s="58">
        <v>1.0</v>
      </c>
      <c r="P1269" s="60">
        <v>0.0</v>
      </c>
      <c r="Q1269" s="60" t="s">
        <v>675</v>
      </c>
      <c r="R1269" s="60" t="s">
        <v>199</v>
      </c>
    </row>
    <row r="1270" ht="15.75" customHeight="1">
      <c r="A1270" s="60" t="s">
        <v>677</v>
      </c>
      <c r="B1270" s="91" t="s">
        <v>1</v>
      </c>
      <c r="C1270" s="58">
        <v>344.0</v>
      </c>
      <c r="D1270" s="58"/>
      <c r="P1270" s="60">
        <v>0.0</v>
      </c>
      <c r="Q1270" s="60" t="s">
        <v>675</v>
      </c>
      <c r="R1270" s="60" t="s">
        <v>199</v>
      </c>
    </row>
    <row r="1271" ht="15.75" customHeight="1">
      <c r="A1271" s="60" t="s">
        <v>677</v>
      </c>
      <c r="B1271" s="91" t="s">
        <v>207</v>
      </c>
      <c r="C1271" s="58">
        <v>0.9</v>
      </c>
      <c r="D1271" s="58">
        <v>1.0</v>
      </c>
      <c r="P1271" s="60">
        <v>0.0</v>
      </c>
      <c r="Q1271" s="60" t="s">
        <v>675</v>
      </c>
      <c r="R1271" s="60" t="s">
        <v>199</v>
      </c>
    </row>
    <row r="1272" ht="15.75" customHeight="1">
      <c r="A1272" s="60" t="s">
        <v>677</v>
      </c>
      <c r="B1272" s="93" t="s">
        <v>204</v>
      </c>
      <c r="C1272" s="58">
        <v>32.9</v>
      </c>
      <c r="D1272" s="58">
        <v>1.0</v>
      </c>
      <c r="P1272" s="60">
        <v>0.0</v>
      </c>
      <c r="Q1272" s="60" t="s">
        <v>675</v>
      </c>
      <c r="R1272" s="60" t="s">
        <v>199</v>
      </c>
    </row>
    <row r="1273" ht="15.75" customHeight="1">
      <c r="A1273" s="60" t="s">
        <v>678</v>
      </c>
      <c r="B1273" s="91" t="s">
        <v>1</v>
      </c>
      <c r="C1273" s="58">
        <v>351.0</v>
      </c>
      <c r="D1273" s="58"/>
      <c r="P1273" s="60">
        <v>0.0</v>
      </c>
      <c r="Q1273" s="60" t="s">
        <v>675</v>
      </c>
      <c r="R1273" s="60" t="s">
        <v>199</v>
      </c>
    </row>
    <row r="1274" ht="15.75" customHeight="1">
      <c r="A1274" s="60" t="s">
        <v>678</v>
      </c>
      <c r="B1274" s="91" t="s">
        <v>207</v>
      </c>
      <c r="C1274" s="58">
        <v>0.5</v>
      </c>
      <c r="D1274" s="58">
        <v>1.0</v>
      </c>
      <c r="P1274" s="60">
        <v>0.0</v>
      </c>
      <c r="Q1274" s="60" t="s">
        <v>675</v>
      </c>
      <c r="R1274" s="60" t="s">
        <v>199</v>
      </c>
    </row>
    <row r="1275" ht="15.75" customHeight="1">
      <c r="A1275" s="60" t="s">
        <v>678</v>
      </c>
      <c r="B1275" s="93" t="s">
        <v>204</v>
      </c>
      <c r="C1275" s="58">
        <v>20.4</v>
      </c>
      <c r="D1275" s="58">
        <v>1.0</v>
      </c>
      <c r="P1275" s="60">
        <v>0.0</v>
      </c>
      <c r="Q1275" s="60" t="s">
        <v>675</v>
      </c>
      <c r="R1275" s="60" t="s">
        <v>199</v>
      </c>
    </row>
    <row r="1276" ht="15.75" customHeight="1">
      <c r="A1276" s="76" t="s">
        <v>265</v>
      </c>
      <c r="B1276" s="91" t="s">
        <v>1</v>
      </c>
      <c r="C1276" s="58">
        <v>340.0</v>
      </c>
      <c r="D1276" s="58"/>
      <c r="G1276" s="58"/>
      <c r="H1276" s="58"/>
      <c r="I1276" s="58"/>
      <c r="J1276" s="58"/>
      <c r="K1276" s="58"/>
      <c r="L1276" s="58"/>
      <c r="M1276" s="58"/>
      <c r="N1276" s="58">
        <f>C1277*C1278/ABS(C1276-$Y$3)</f>
        <v>5.28</v>
      </c>
      <c r="P1276" s="60">
        <v>0.0</v>
      </c>
      <c r="Q1276" s="60" t="s">
        <v>266</v>
      </c>
      <c r="R1276" s="60" t="s">
        <v>199</v>
      </c>
    </row>
    <row r="1277" ht="15.75" customHeight="1">
      <c r="A1277" s="76" t="s">
        <v>265</v>
      </c>
      <c r="B1277" s="91" t="s">
        <v>207</v>
      </c>
      <c r="C1277" s="58">
        <v>1.65</v>
      </c>
      <c r="D1277" s="58">
        <v>5.0</v>
      </c>
      <c r="P1277" s="60">
        <v>0.0</v>
      </c>
      <c r="Q1277" s="60" t="s">
        <v>266</v>
      </c>
      <c r="R1277" s="60" t="s">
        <v>199</v>
      </c>
    </row>
    <row r="1278" ht="15.75" customHeight="1">
      <c r="A1278" s="76" t="s">
        <v>265</v>
      </c>
      <c r="B1278" s="93" t="s">
        <v>204</v>
      </c>
      <c r="C1278" s="58">
        <v>134.4</v>
      </c>
      <c r="D1278" s="58">
        <v>5.0</v>
      </c>
      <c r="P1278" s="60">
        <v>0.0</v>
      </c>
      <c r="Q1278" s="60" t="s">
        <v>266</v>
      </c>
      <c r="R1278" s="60" t="s">
        <v>199</v>
      </c>
    </row>
    <row r="1279" ht="15.75" customHeight="1">
      <c r="A1279" s="118" t="s">
        <v>679</v>
      </c>
      <c r="B1279" s="91" t="s">
        <v>1</v>
      </c>
      <c r="C1279" s="58">
        <v>274.0</v>
      </c>
      <c r="D1279" s="58"/>
      <c r="P1279" s="60">
        <v>0.0</v>
      </c>
      <c r="Q1279" s="60" t="s">
        <v>680</v>
      </c>
      <c r="R1279" s="60" t="s">
        <v>230</v>
      </c>
    </row>
    <row r="1280" ht="15.75" customHeight="1">
      <c r="A1280" s="118" t="s">
        <v>679</v>
      </c>
      <c r="B1280" s="91" t="s">
        <v>207</v>
      </c>
      <c r="C1280" s="58">
        <v>3.12</v>
      </c>
      <c r="D1280" s="58">
        <v>3.0</v>
      </c>
      <c r="P1280" s="60">
        <v>0.0</v>
      </c>
      <c r="Q1280" s="60" t="s">
        <v>680</v>
      </c>
      <c r="R1280" s="60" t="s">
        <v>230</v>
      </c>
    </row>
    <row r="1281" ht="15.75" customHeight="1">
      <c r="A1281" s="118" t="s">
        <v>679</v>
      </c>
      <c r="B1281" s="93" t="s">
        <v>204</v>
      </c>
      <c r="C1281" s="58">
        <v>71.0</v>
      </c>
      <c r="D1281" s="58">
        <v>3.0</v>
      </c>
      <c r="P1281" s="60">
        <v>0.0</v>
      </c>
      <c r="Q1281" s="60" t="s">
        <v>680</v>
      </c>
      <c r="R1281" s="60" t="s">
        <v>230</v>
      </c>
    </row>
    <row r="1282" ht="15.75" customHeight="1">
      <c r="A1282" s="118" t="s">
        <v>679</v>
      </c>
      <c r="B1282" s="91" t="s">
        <v>207</v>
      </c>
      <c r="C1282" s="58">
        <v>1.42</v>
      </c>
      <c r="D1282" s="58">
        <v>1.0</v>
      </c>
      <c r="P1282" s="60">
        <v>0.0</v>
      </c>
      <c r="Q1282" s="60" t="s">
        <v>680</v>
      </c>
      <c r="R1282" s="60" t="s">
        <v>230</v>
      </c>
    </row>
    <row r="1283" ht="15.75" customHeight="1">
      <c r="A1283" s="118" t="s">
        <v>679</v>
      </c>
      <c r="B1283" s="93" t="s">
        <v>204</v>
      </c>
      <c r="C1283" s="58">
        <v>17.0</v>
      </c>
      <c r="D1283" s="58">
        <v>1.0</v>
      </c>
      <c r="P1283" s="60">
        <v>0.0</v>
      </c>
      <c r="Q1283" s="60" t="s">
        <v>680</v>
      </c>
      <c r="R1283" s="60" t="s">
        <v>230</v>
      </c>
    </row>
    <row r="1284" ht="15.75" customHeight="1">
      <c r="A1284" s="211" t="s">
        <v>560</v>
      </c>
      <c r="B1284" s="91" t="s">
        <v>207</v>
      </c>
      <c r="C1284" s="58">
        <v>1.05</v>
      </c>
      <c r="D1284" s="58">
        <v>5.0</v>
      </c>
      <c r="F1284" s="58">
        <v>44.98</v>
      </c>
      <c r="P1284" s="60">
        <v>0.0</v>
      </c>
      <c r="Q1284" s="60" t="s">
        <v>681</v>
      </c>
      <c r="R1284" s="60" t="s">
        <v>199</v>
      </c>
    </row>
    <row r="1285" ht="15.75" customHeight="1">
      <c r="A1285" s="211" t="s">
        <v>560</v>
      </c>
      <c r="B1285" s="93" t="s">
        <v>204</v>
      </c>
      <c r="C1285" s="58">
        <v>260.0</v>
      </c>
      <c r="D1285" s="58">
        <v>5.0</v>
      </c>
      <c r="F1285" s="58">
        <v>44.98</v>
      </c>
      <c r="P1285" s="60">
        <v>0.0</v>
      </c>
      <c r="Q1285" s="60" t="s">
        <v>681</v>
      </c>
      <c r="R1285" s="60" t="s">
        <v>199</v>
      </c>
    </row>
    <row r="1286" ht="15.75" customHeight="1">
      <c r="A1286" s="211" t="s">
        <v>560</v>
      </c>
      <c r="B1286" s="91" t="s">
        <v>207</v>
      </c>
      <c r="C1286" s="58">
        <v>2.15</v>
      </c>
      <c r="D1286" s="58">
        <v>5.0</v>
      </c>
      <c r="F1286" s="58">
        <v>75.0</v>
      </c>
      <c r="P1286" s="60">
        <v>0.0</v>
      </c>
      <c r="Q1286" s="60" t="s">
        <v>681</v>
      </c>
      <c r="R1286" s="60" t="s">
        <v>199</v>
      </c>
    </row>
    <row r="1287" ht="15.75" customHeight="1">
      <c r="A1287" s="211" t="s">
        <v>560</v>
      </c>
      <c r="B1287" s="93" t="s">
        <v>204</v>
      </c>
      <c r="C1287" s="58">
        <v>294.74</v>
      </c>
      <c r="D1287" s="58">
        <v>5.0</v>
      </c>
      <c r="F1287" s="58">
        <v>75.0</v>
      </c>
      <c r="P1287" s="60">
        <v>0.0</v>
      </c>
      <c r="Q1287" s="60" t="s">
        <v>681</v>
      </c>
      <c r="R1287" s="60" t="s">
        <v>199</v>
      </c>
    </row>
    <row r="1288" ht="15.75" customHeight="1">
      <c r="A1288" s="211" t="s">
        <v>560</v>
      </c>
      <c r="B1288" s="91" t="s">
        <v>207</v>
      </c>
      <c r="C1288" s="58">
        <v>3.12</v>
      </c>
      <c r="D1288" s="58">
        <v>5.0</v>
      </c>
      <c r="F1288" s="58">
        <v>85.01</v>
      </c>
      <c r="P1288" s="60">
        <v>0.0</v>
      </c>
      <c r="Q1288" s="60" t="s">
        <v>681</v>
      </c>
      <c r="R1288" s="60" t="s">
        <v>199</v>
      </c>
    </row>
    <row r="1289" ht="15.75" customHeight="1">
      <c r="A1289" s="211" t="s">
        <v>560</v>
      </c>
      <c r="B1289" s="93" t="s">
        <v>204</v>
      </c>
      <c r="C1289" s="58">
        <v>316.41</v>
      </c>
      <c r="D1289" s="58">
        <v>5.0</v>
      </c>
      <c r="F1289" s="58">
        <v>85.01</v>
      </c>
      <c r="P1289" s="60">
        <v>0.0</v>
      </c>
      <c r="Q1289" s="60" t="s">
        <v>681</v>
      </c>
      <c r="R1289" s="60" t="s">
        <v>199</v>
      </c>
    </row>
    <row r="1290" ht="15.75" customHeight="1">
      <c r="A1290" s="211" t="s">
        <v>560</v>
      </c>
      <c r="B1290" s="91" t="s">
        <v>207</v>
      </c>
      <c r="C1290" s="58">
        <v>3.7</v>
      </c>
      <c r="D1290" s="58">
        <v>5.0</v>
      </c>
      <c r="F1290" s="58">
        <v>94.9</v>
      </c>
      <c r="P1290" s="60">
        <v>0.0</v>
      </c>
      <c r="Q1290" s="60" t="s">
        <v>681</v>
      </c>
      <c r="R1290" s="60" t="s">
        <v>199</v>
      </c>
    </row>
    <row r="1291" ht="15.75" customHeight="1">
      <c r="A1291" s="211" t="s">
        <v>560</v>
      </c>
      <c r="B1291" s="93" t="s">
        <v>204</v>
      </c>
      <c r="C1291" s="58">
        <v>336.15</v>
      </c>
      <c r="D1291" s="58">
        <v>5.0</v>
      </c>
      <c r="F1291" s="58">
        <v>94.9</v>
      </c>
      <c r="P1291" s="60">
        <v>0.0</v>
      </c>
      <c r="Q1291" s="60" t="s">
        <v>681</v>
      </c>
      <c r="R1291" s="60" t="s">
        <v>199</v>
      </c>
    </row>
    <row r="1292" ht="15.75" customHeight="1">
      <c r="A1292" s="60" t="s">
        <v>682</v>
      </c>
      <c r="B1292" s="91" t="s">
        <v>1</v>
      </c>
      <c r="C1292" s="58">
        <v>279.0</v>
      </c>
      <c r="D1292" s="58"/>
      <c r="F1292" s="58"/>
      <c r="P1292" s="60">
        <v>0.0</v>
      </c>
      <c r="Q1292" s="60" t="s">
        <v>683</v>
      </c>
      <c r="R1292" s="60" t="s">
        <v>199</v>
      </c>
    </row>
    <row r="1293" ht="15.75" customHeight="1">
      <c r="A1293" s="60" t="s">
        <v>682</v>
      </c>
      <c r="B1293" s="91" t="s">
        <v>207</v>
      </c>
      <c r="C1293" s="58">
        <v>1.83</v>
      </c>
      <c r="D1293" s="58">
        <v>4.0</v>
      </c>
      <c r="F1293" s="58"/>
      <c r="P1293" s="60">
        <v>0.0</v>
      </c>
      <c r="Q1293" s="60" t="s">
        <v>683</v>
      </c>
      <c r="R1293" s="60" t="s">
        <v>199</v>
      </c>
    </row>
    <row r="1294" ht="15.75" customHeight="1">
      <c r="A1294" s="60" t="s">
        <v>682</v>
      </c>
      <c r="B1294" s="93" t="s">
        <v>204</v>
      </c>
      <c r="C1294" s="58">
        <v>194.3</v>
      </c>
      <c r="D1294" s="58">
        <v>4.0</v>
      </c>
      <c r="P1294" s="60">
        <v>0.0</v>
      </c>
      <c r="Q1294" s="60" t="s">
        <v>683</v>
      </c>
      <c r="R1294" s="60" t="s">
        <v>199</v>
      </c>
    </row>
    <row r="1295" ht="15.75" customHeight="1">
      <c r="A1295" s="60" t="s">
        <v>684</v>
      </c>
      <c r="B1295" s="91" t="s">
        <v>1</v>
      </c>
      <c r="C1295" s="58">
        <v>299.0</v>
      </c>
      <c r="D1295" s="58"/>
      <c r="P1295" s="60">
        <v>0.0</v>
      </c>
      <c r="Q1295" s="60" t="s">
        <v>683</v>
      </c>
      <c r="R1295" s="60" t="s">
        <v>199</v>
      </c>
    </row>
    <row r="1296" ht="15.75" customHeight="1">
      <c r="A1296" s="60" t="s">
        <v>684</v>
      </c>
      <c r="B1296" s="91" t="s">
        <v>207</v>
      </c>
      <c r="C1296" s="58">
        <v>6.6</v>
      </c>
      <c r="D1296" s="58">
        <v>4.0</v>
      </c>
      <c r="P1296" s="60">
        <v>0.0</v>
      </c>
      <c r="Q1296" s="60" t="s">
        <v>683</v>
      </c>
      <c r="R1296" s="60" t="s">
        <v>199</v>
      </c>
    </row>
    <row r="1297" ht="15.75" customHeight="1">
      <c r="A1297" s="60" t="s">
        <v>684</v>
      </c>
      <c r="B1297" s="93" t="s">
        <v>204</v>
      </c>
      <c r="C1297" s="58">
        <v>173.2</v>
      </c>
      <c r="D1297" s="58">
        <v>4.0</v>
      </c>
      <c r="P1297" s="60">
        <v>0.0</v>
      </c>
      <c r="Q1297" s="60" t="s">
        <v>683</v>
      </c>
      <c r="R1297" s="60" t="s">
        <v>199</v>
      </c>
    </row>
    <row r="1298" ht="15.75" customHeight="1">
      <c r="A1298" s="60" t="s">
        <v>685</v>
      </c>
      <c r="B1298" s="91" t="s">
        <v>1</v>
      </c>
      <c r="C1298" s="58">
        <v>292.0</v>
      </c>
      <c r="D1298" s="58"/>
      <c r="P1298" s="60">
        <v>0.0</v>
      </c>
      <c r="Q1298" s="60" t="s">
        <v>683</v>
      </c>
      <c r="R1298" s="60" t="s">
        <v>199</v>
      </c>
    </row>
    <row r="1299" ht="15.75" customHeight="1">
      <c r="A1299" s="60" t="s">
        <v>685</v>
      </c>
      <c r="B1299" s="91" t="s">
        <v>207</v>
      </c>
      <c r="C1299" s="58">
        <v>3.1</v>
      </c>
      <c r="D1299" s="58">
        <v>4.0</v>
      </c>
      <c r="P1299" s="60">
        <v>0.0</v>
      </c>
      <c r="Q1299" s="60" t="s">
        <v>683</v>
      </c>
      <c r="R1299" s="60" t="s">
        <v>199</v>
      </c>
    </row>
    <row r="1300" ht="15.75" customHeight="1">
      <c r="A1300" s="60" t="s">
        <v>685</v>
      </c>
      <c r="B1300" s="93" t="s">
        <v>204</v>
      </c>
      <c r="C1300" s="58">
        <v>213.8</v>
      </c>
      <c r="D1300" s="58">
        <v>4.0</v>
      </c>
      <c r="P1300" s="60">
        <v>0.0</v>
      </c>
      <c r="Q1300" s="60" t="s">
        <v>683</v>
      </c>
      <c r="R1300" s="60" t="s">
        <v>199</v>
      </c>
    </row>
    <row r="1301" ht="15.75" customHeight="1">
      <c r="A1301" s="212" t="s">
        <v>686</v>
      </c>
      <c r="B1301" s="91" t="s">
        <v>1</v>
      </c>
      <c r="C1301" s="58">
        <v>256.0</v>
      </c>
      <c r="D1301" s="58"/>
      <c r="N1301" s="60">
        <f>C1302*C1303/abs(C1301-$Y$3)</f>
        <v>28.10950476</v>
      </c>
      <c r="P1301" s="60">
        <v>0.0</v>
      </c>
      <c r="Q1301" s="60" t="s">
        <v>687</v>
      </c>
      <c r="R1301" s="60" t="s">
        <v>230</v>
      </c>
    </row>
    <row r="1302" ht="15.75" customHeight="1">
      <c r="A1302" s="212" t="s">
        <v>686</v>
      </c>
      <c r="B1302" s="91" t="s">
        <v>207</v>
      </c>
      <c r="C1302" s="58">
        <v>5.06</v>
      </c>
      <c r="D1302" s="58">
        <v>5.0</v>
      </c>
      <c r="P1302" s="60">
        <v>0.0</v>
      </c>
      <c r="Q1302" s="60" t="s">
        <v>687</v>
      </c>
      <c r="R1302" s="60" t="s">
        <v>230</v>
      </c>
    </row>
    <row r="1303" ht="15.75" customHeight="1">
      <c r="A1303" s="212" t="s">
        <v>686</v>
      </c>
      <c r="B1303" s="93" t="s">
        <v>204</v>
      </c>
      <c r="C1303" s="58">
        <v>233.32</v>
      </c>
      <c r="D1303" s="58">
        <v>5.0</v>
      </c>
      <c r="P1303" s="60">
        <v>0.0</v>
      </c>
      <c r="Q1303" s="60" t="s">
        <v>687</v>
      </c>
      <c r="R1303" s="60" t="s">
        <v>230</v>
      </c>
    </row>
    <row r="1304" ht="15.75" customHeight="1">
      <c r="A1304" s="212" t="s">
        <v>686</v>
      </c>
      <c r="B1304" s="91" t="s">
        <v>207</v>
      </c>
      <c r="C1304" s="58">
        <v>2.43</v>
      </c>
      <c r="D1304" s="58">
        <v>2.0</v>
      </c>
      <c r="P1304" s="60">
        <v>0.0</v>
      </c>
      <c r="Q1304" s="60" t="s">
        <v>687</v>
      </c>
      <c r="R1304" s="60" t="s">
        <v>230</v>
      </c>
    </row>
    <row r="1305" ht="15.75" customHeight="1">
      <c r="A1305" s="212" t="s">
        <v>686</v>
      </c>
      <c r="B1305" s="93" t="s">
        <v>204</v>
      </c>
      <c r="C1305" s="58">
        <v>94.26</v>
      </c>
      <c r="D1305" s="58">
        <v>2.0</v>
      </c>
      <c r="P1305" s="60">
        <v>0.0</v>
      </c>
      <c r="Q1305" s="60" t="s">
        <v>687</v>
      </c>
      <c r="R1305" s="60" t="s">
        <v>230</v>
      </c>
    </row>
    <row r="1306" ht="15.75" customHeight="1">
      <c r="A1306" s="125" t="s">
        <v>688</v>
      </c>
      <c r="B1306" s="91" t="s">
        <v>1</v>
      </c>
      <c r="C1306" s="58">
        <v>260.0</v>
      </c>
      <c r="D1306" s="58"/>
      <c r="P1306" s="60">
        <v>0.0</v>
      </c>
      <c r="Q1306" s="60" t="s">
        <v>689</v>
      </c>
      <c r="R1306" s="60" t="s">
        <v>230</v>
      </c>
    </row>
    <row r="1307" ht="15.75" customHeight="1">
      <c r="A1307" s="125" t="s">
        <v>688</v>
      </c>
      <c r="B1307" s="91" t="s">
        <v>207</v>
      </c>
      <c r="C1307" s="58">
        <v>2.6</v>
      </c>
      <c r="D1307" s="58">
        <v>2.0</v>
      </c>
      <c r="P1307" s="60">
        <v>0.0</v>
      </c>
      <c r="Q1307" s="60" t="s">
        <v>689</v>
      </c>
      <c r="R1307" s="60" t="s">
        <v>230</v>
      </c>
    </row>
    <row r="1308" ht="15.75" customHeight="1">
      <c r="A1308" s="125" t="s">
        <v>688</v>
      </c>
      <c r="B1308" s="93" t="s">
        <v>204</v>
      </c>
      <c r="C1308" s="58">
        <v>46.78</v>
      </c>
      <c r="D1308" s="58">
        <v>2.0</v>
      </c>
      <c r="P1308" s="60">
        <v>0.0</v>
      </c>
      <c r="Q1308" s="60" t="s">
        <v>689</v>
      </c>
      <c r="R1308" s="60" t="s">
        <v>230</v>
      </c>
    </row>
    <row r="1309" ht="15.75" customHeight="1">
      <c r="A1309" s="125" t="s">
        <v>690</v>
      </c>
      <c r="B1309" s="91" t="s">
        <v>1</v>
      </c>
      <c r="C1309" s="58">
        <v>273.0</v>
      </c>
      <c r="D1309" s="58"/>
      <c r="P1309" s="60">
        <v>0.0</v>
      </c>
      <c r="Q1309" s="60" t="s">
        <v>689</v>
      </c>
      <c r="R1309" s="60" t="s">
        <v>230</v>
      </c>
    </row>
    <row r="1310" ht="15.75" customHeight="1">
      <c r="A1310" s="125" t="s">
        <v>690</v>
      </c>
      <c r="B1310" s="91" t="s">
        <v>207</v>
      </c>
      <c r="C1310" s="58">
        <v>2.81</v>
      </c>
      <c r="D1310" s="58">
        <v>2.0</v>
      </c>
      <c r="P1310" s="60">
        <v>0.0</v>
      </c>
      <c r="Q1310" s="60" t="s">
        <v>689</v>
      </c>
      <c r="R1310" s="60" t="s">
        <v>230</v>
      </c>
    </row>
    <row r="1311" ht="15.75" customHeight="1">
      <c r="A1311" s="125" t="s">
        <v>690</v>
      </c>
      <c r="B1311" s="93" t="s">
        <v>204</v>
      </c>
      <c r="C1311" s="58">
        <v>61.0</v>
      </c>
      <c r="D1311" s="58">
        <v>2.0</v>
      </c>
      <c r="P1311" s="60">
        <v>0.0</v>
      </c>
      <c r="Q1311" s="60" t="s">
        <v>689</v>
      </c>
      <c r="R1311" s="60" t="s">
        <v>230</v>
      </c>
    </row>
    <row r="1312" ht="15.75" customHeight="1">
      <c r="A1312" s="125" t="s">
        <v>691</v>
      </c>
      <c r="B1312" s="91" t="s">
        <v>1</v>
      </c>
      <c r="C1312" s="58">
        <v>282.0</v>
      </c>
      <c r="D1312" s="58"/>
      <c r="P1312" s="60">
        <v>0.0</v>
      </c>
      <c r="Q1312" s="60" t="s">
        <v>689</v>
      </c>
      <c r="R1312" s="60" t="s">
        <v>230</v>
      </c>
    </row>
    <row r="1313" ht="15.75" customHeight="1">
      <c r="A1313" s="125" t="s">
        <v>691</v>
      </c>
      <c r="B1313" s="91" t="s">
        <v>207</v>
      </c>
      <c r="C1313" s="58">
        <v>3.25</v>
      </c>
      <c r="D1313" s="58">
        <v>2.0</v>
      </c>
      <c r="P1313" s="60">
        <v>0.0</v>
      </c>
      <c r="Q1313" s="60" t="s">
        <v>689</v>
      </c>
      <c r="R1313" s="60" t="s">
        <v>230</v>
      </c>
    </row>
    <row r="1314" ht="15.75" customHeight="1">
      <c r="A1314" s="125" t="s">
        <v>691</v>
      </c>
      <c r="B1314" s="93" t="s">
        <v>204</v>
      </c>
      <c r="C1314" s="58">
        <v>62.59</v>
      </c>
      <c r="D1314" s="58">
        <v>2.0</v>
      </c>
      <c r="P1314" s="60">
        <v>0.0</v>
      </c>
      <c r="Q1314" s="60" t="s">
        <v>689</v>
      </c>
      <c r="R1314" s="60" t="s">
        <v>230</v>
      </c>
    </row>
    <row r="1315" ht="15.75" customHeight="1">
      <c r="A1315" s="208" t="s">
        <v>692</v>
      </c>
      <c r="B1315" s="91" t="s">
        <v>1</v>
      </c>
      <c r="C1315" s="58">
        <v>143.0</v>
      </c>
      <c r="D1315" s="58"/>
      <c r="N1315" s="60">
        <f>C1318*C1319/abs(C1315-$Y$3)</f>
        <v>0.7116967742</v>
      </c>
      <c r="P1315" s="60">
        <v>0.0</v>
      </c>
      <c r="Q1315" s="60" t="s">
        <v>693</v>
      </c>
      <c r="R1315" s="60" t="s">
        <v>230</v>
      </c>
    </row>
    <row r="1316" ht="15.75" customHeight="1">
      <c r="A1316" s="208" t="s">
        <v>692</v>
      </c>
      <c r="B1316" s="91" t="s">
        <v>207</v>
      </c>
      <c r="C1316" s="58">
        <v>0.55</v>
      </c>
      <c r="D1316" s="58">
        <v>2.0</v>
      </c>
      <c r="P1316" s="60">
        <v>0.0</v>
      </c>
      <c r="Q1316" s="60" t="s">
        <v>693</v>
      </c>
      <c r="R1316" s="60" t="s">
        <v>230</v>
      </c>
    </row>
    <row r="1317" ht="15.75" customHeight="1">
      <c r="A1317" s="208" t="s">
        <v>692</v>
      </c>
      <c r="B1317" s="93" t="s">
        <v>204</v>
      </c>
      <c r="C1317" s="58">
        <v>30.1</v>
      </c>
      <c r="D1317" s="58">
        <v>2.0</v>
      </c>
      <c r="P1317" s="60">
        <v>0.0</v>
      </c>
      <c r="Q1317" s="60" t="s">
        <v>693</v>
      </c>
      <c r="R1317" s="60" t="s">
        <v>230</v>
      </c>
    </row>
    <row r="1318" ht="15.75" customHeight="1">
      <c r="A1318" s="208" t="s">
        <v>692</v>
      </c>
      <c r="B1318" s="91" t="s">
        <v>207</v>
      </c>
      <c r="C1318" s="58">
        <v>1.19</v>
      </c>
      <c r="D1318" s="58">
        <v>5.0</v>
      </c>
      <c r="P1318" s="60">
        <v>0.0</v>
      </c>
      <c r="Q1318" s="60" t="s">
        <v>693</v>
      </c>
      <c r="R1318" s="60" t="s">
        <v>230</v>
      </c>
    </row>
    <row r="1319" ht="15.75" customHeight="1">
      <c r="A1319" s="208" t="s">
        <v>692</v>
      </c>
      <c r="B1319" s="93" t="s">
        <v>204</v>
      </c>
      <c r="C1319" s="58">
        <v>92.7</v>
      </c>
      <c r="D1319" s="58">
        <v>5.0</v>
      </c>
      <c r="P1319" s="60">
        <v>0.0</v>
      </c>
      <c r="Q1319" s="60" t="s">
        <v>693</v>
      </c>
      <c r="R1319" s="60" t="s">
        <v>230</v>
      </c>
    </row>
    <row r="1320" ht="15.75" customHeight="1">
      <c r="A1320" s="208" t="s">
        <v>694</v>
      </c>
      <c r="B1320" s="91" t="s">
        <v>1</v>
      </c>
      <c r="C1320" s="58">
        <v>153.0</v>
      </c>
      <c r="D1320" s="58"/>
      <c r="N1320" s="60">
        <f>C1323*C1324/abs(C1320-$Y$3)</f>
        <v>0.5983241379</v>
      </c>
      <c r="P1320" s="60">
        <v>0.0</v>
      </c>
      <c r="Q1320" s="60" t="s">
        <v>693</v>
      </c>
      <c r="R1320" s="60" t="s">
        <v>230</v>
      </c>
    </row>
    <row r="1321" ht="15.75" customHeight="1">
      <c r="A1321" s="208" t="s">
        <v>694</v>
      </c>
      <c r="B1321" s="91" t="s">
        <v>207</v>
      </c>
      <c r="C1321" s="58">
        <v>0.59</v>
      </c>
      <c r="D1321" s="58">
        <v>2.0</v>
      </c>
      <c r="P1321" s="60">
        <v>0.0</v>
      </c>
      <c r="Q1321" s="60" t="s">
        <v>693</v>
      </c>
      <c r="R1321" s="60" t="s">
        <v>230</v>
      </c>
    </row>
    <row r="1322" ht="15.75" customHeight="1">
      <c r="A1322" s="208" t="s">
        <v>694</v>
      </c>
      <c r="B1322" s="93" t="s">
        <v>204</v>
      </c>
      <c r="C1322" s="58">
        <v>21.1</v>
      </c>
      <c r="D1322" s="58">
        <v>2.0</v>
      </c>
      <c r="P1322" s="60">
        <v>0.0</v>
      </c>
      <c r="Q1322" s="60" t="s">
        <v>693</v>
      </c>
      <c r="R1322" s="60" t="s">
        <v>230</v>
      </c>
    </row>
    <row r="1323" ht="15.75" customHeight="1">
      <c r="A1323" s="208" t="s">
        <v>694</v>
      </c>
      <c r="B1323" s="91" t="s">
        <v>207</v>
      </c>
      <c r="C1323" s="58">
        <v>1.21</v>
      </c>
      <c r="D1323" s="58">
        <v>5.0</v>
      </c>
      <c r="P1323" s="60">
        <v>0.0</v>
      </c>
      <c r="Q1323" s="60" t="s">
        <v>693</v>
      </c>
      <c r="R1323" s="60" t="s">
        <v>230</v>
      </c>
    </row>
    <row r="1324" ht="15.75" customHeight="1">
      <c r="A1324" s="208" t="s">
        <v>694</v>
      </c>
      <c r="B1324" s="93" t="s">
        <v>204</v>
      </c>
      <c r="C1324" s="58">
        <v>71.7</v>
      </c>
      <c r="D1324" s="58">
        <v>5.0</v>
      </c>
      <c r="P1324" s="60">
        <v>0.0</v>
      </c>
      <c r="Q1324" s="60" t="s">
        <v>693</v>
      </c>
      <c r="R1324" s="60" t="s">
        <v>230</v>
      </c>
    </row>
    <row r="1325" ht="15.75" customHeight="1">
      <c r="A1325" s="69" t="s">
        <v>695</v>
      </c>
      <c r="B1325" s="91" t="s">
        <v>1</v>
      </c>
      <c r="C1325" s="58">
        <v>92.0</v>
      </c>
      <c r="D1325" s="58"/>
      <c r="N1325" s="60">
        <f>C1328*C1329/abs(C1325-$Y$3)</f>
        <v>0.225631068</v>
      </c>
      <c r="P1325" s="60">
        <v>0.0</v>
      </c>
      <c r="Q1325" s="60" t="s">
        <v>693</v>
      </c>
      <c r="R1325" s="60" t="s">
        <v>230</v>
      </c>
    </row>
    <row r="1326" ht="15.75" customHeight="1">
      <c r="A1326" s="69" t="s">
        <v>695</v>
      </c>
      <c r="B1326" s="91" t="s">
        <v>207</v>
      </c>
      <c r="C1326" s="58">
        <v>0.37</v>
      </c>
      <c r="D1326" s="58">
        <v>2.0</v>
      </c>
      <c r="P1326" s="60">
        <v>0.0</v>
      </c>
      <c r="Q1326" s="60" t="s">
        <v>693</v>
      </c>
      <c r="R1326" s="60" t="s">
        <v>230</v>
      </c>
    </row>
    <row r="1327" ht="15.75" customHeight="1">
      <c r="A1327" s="69" t="s">
        <v>695</v>
      </c>
      <c r="B1327" s="93" t="s">
        <v>204</v>
      </c>
      <c r="C1327" s="58">
        <v>17.6</v>
      </c>
      <c r="D1327" s="58">
        <v>2.0</v>
      </c>
      <c r="P1327" s="60">
        <v>0.0</v>
      </c>
      <c r="Q1327" s="60" t="s">
        <v>693</v>
      </c>
      <c r="R1327" s="60" t="s">
        <v>230</v>
      </c>
    </row>
    <row r="1328" ht="15.75" customHeight="1">
      <c r="A1328" s="69" t="s">
        <v>695</v>
      </c>
      <c r="B1328" s="91" t="s">
        <v>207</v>
      </c>
      <c r="C1328" s="58">
        <v>0.8</v>
      </c>
      <c r="D1328" s="58">
        <v>5.0</v>
      </c>
      <c r="P1328" s="60">
        <v>0.0</v>
      </c>
      <c r="Q1328" s="60" t="s">
        <v>693</v>
      </c>
      <c r="R1328" s="60" t="s">
        <v>230</v>
      </c>
    </row>
    <row r="1329" ht="15.75" customHeight="1">
      <c r="A1329" s="69" t="s">
        <v>695</v>
      </c>
      <c r="B1329" s="93" t="s">
        <v>204</v>
      </c>
      <c r="C1329" s="58">
        <v>58.1</v>
      </c>
      <c r="D1329" s="58">
        <v>5.0</v>
      </c>
      <c r="G1329" s="116"/>
      <c r="H1329" s="116"/>
      <c r="I1329" s="116"/>
      <c r="J1329" s="116"/>
      <c r="K1329" s="116"/>
      <c r="L1329" s="116"/>
      <c r="M1329" s="116"/>
      <c r="N1329" s="116"/>
      <c r="O1329" s="116"/>
      <c r="P1329" s="60">
        <v>0.0</v>
      </c>
      <c r="Q1329" s="60" t="s">
        <v>693</v>
      </c>
      <c r="R1329" s="60" t="s">
        <v>230</v>
      </c>
    </row>
    <row r="1330" ht="15.75" customHeight="1">
      <c r="A1330" s="76" t="s">
        <v>696</v>
      </c>
      <c r="B1330" s="91" t="s">
        <v>1</v>
      </c>
      <c r="C1330" s="58">
        <v>182.0</v>
      </c>
      <c r="D1330" s="58"/>
      <c r="N1330" s="60">
        <f>C1333*C1334/abs(C1330-$Y$3)</f>
        <v>1.195551724</v>
      </c>
      <c r="O1330" s="125" t="s">
        <v>697</v>
      </c>
      <c r="P1330" s="60">
        <v>1.0</v>
      </c>
      <c r="Q1330" s="60" t="s">
        <v>698</v>
      </c>
      <c r="R1330" s="60" t="s">
        <v>230</v>
      </c>
    </row>
    <row r="1331" ht="15.75" customHeight="1">
      <c r="A1331" s="76" t="s">
        <v>696</v>
      </c>
      <c r="B1331" s="91" t="s">
        <v>207</v>
      </c>
      <c r="C1331" s="58">
        <v>0.76</v>
      </c>
      <c r="D1331" s="58">
        <v>2.0</v>
      </c>
      <c r="G1331" s="125"/>
      <c r="H1331" s="125"/>
      <c r="I1331" s="125"/>
      <c r="J1331" s="125"/>
      <c r="K1331" s="125"/>
      <c r="L1331" s="125"/>
      <c r="M1331" s="125"/>
      <c r="N1331" s="125"/>
      <c r="O1331" s="125" t="s">
        <v>697</v>
      </c>
      <c r="P1331" s="60">
        <v>1.0</v>
      </c>
      <c r="Q1331" s="60" t="s">
        <v>698</v>
      </c>
      <c r="R1331" s="60" t="s">
        <v>230</v>
      </c>
    </row>
    <row r="1332" ht="15.75" customHeight="1">
      <c r="A1332" s="76" t="s">
        <v>696</v>
      </c>
      <c r="B1332" s="93" t="s">
        <v>204</v>
      </c>
      <c r="C1332" s="58">
        <v>38.2</v>
      </c>
      <c r="D1332" s="58">
        <v>2.0</v>
      </c>
      <c r="G1332" s="125"/>
      <c r="H1332" s="125"/>
      <c r="I1332" s="125"/>
      <c r="J1332" s="125"/>
      <c r="K1332" s="125"/>
      <c r="L1332" s="125"/>
      <c r="M1332" s="125"/>
      <c r="N1332" s="125"/>
      <c r="O1332" s="125" t="s">
        <v>697</v>
      </c>
      <c r="P1332" s="60">
        <v>1.0</v>
      </c>
      <c r="Q1332" s="60" t="s">
        <v>698</v>
      </c>
      <c r="R1332" s="60" t="s">
        <v>230</v>
      </c>
    </row>
    <row r="1333" ht="15.75" customHeight="1">
      <c r="A1333" s="76" t="s">
        <v>696</v>
      </c>
      <c r="B1333" s="91" t="s">
        <v>207</v>
      </c>
      <c r="C1333" s="58">
        <v>1.56</v>
      </c>
      <c r="D1333" s="58">
        <v>5.0</v>
      </c>
      <c r="G1333" s="125"/>
      <c r="H1333" s="125"/>
      <c r="I1333" s="125"/>
      <c r="J1333" s="125"/>
      <c r="K1333" s="125"/>
      <c r="L1333" s="125"/>
      <c r="M1333" s="125"/>
      <c r="N1333" s="125"/>
      <c r="O1333" s="125" t="s">
        <v>697</v>
      </c>
      <c r="P1333" s="60">
        <v>1.0</v>
      </c>
      <c r="Q1333" s="60" t="s">
        <v>698</v>
      </c>
      <c r="R1333" s="60" t="s">
        <v>230</v>
      </c>
    </row>
    <row r="1334" ht="15.75" customHeight="1">
      <c r="A1334" s="76" t="s">
        <v>696</v>
      </c>
      <c r="B1334" s="93" t="s">
        <v>204</v>
      </c>
      <c r="C1334" s="58">
        <v>88.9</v>
      </c>
      <c r="D1334" s="58">
        <v>5.0</v>
      </c>
      <c r="G1334" s="125"/>
      <c r="H1334" s="125"/>
      <c r="I1334" s="125"/>
      <c r="J1334" s="125"/>
      <c r="K1334" s="125"/>
      <c r="L1334" s="125"/>
      <c r="M1334" s="125"/>
      <c r="N1334" s="125"/>
      <c r="O1334" s="125" t="s">
        <v>697</v>
      </c>
      <c r="P1334" s="60">
        <v>1.0</v>
      </c>
      <c r="Q1334" s="60" t="s">
        <v>698</v>
      </c>
      <c r="R1334" s="60" t="s">
        <v>230</v>
      </c>
    </row>
    <row r="1335" ht="15.75" customHeight="1">
      <c r="A1335" s="118" t="s">
        <v>699</v>
      </c>
      <c r="B1335" s="91" t="s">
        <v>1</v>
      </c>
      <c r="C1335" s="58">
        <v>229.0</v>
      </c>
      <c r="D1335" s="58"/>
      <c r="N1335" s="60">
        <f>C1338*C1339/abs(C1335-$Y$3)</f>
        <v>4.476782609</v>
      </c>
      <c r="O1335" s="125" t="s">
        <v>697</v>
      </c>
      <c r="P1335" s="60">
        <v>1.0</v>
      </c>
      <c r="Q1335" s="60" t="s">
        <v>698</v>
      </c>
      <c r="R1335" s="60" t="s">
        <v>230</v>
      </c>
    </row>
    <row r="1336" ht="15.75" customHeight="1">
      <c r="A1336" s="118" t="s">
        <v>699</v>
      </c>
      <c r="B1336" s="91" t="s">
        <v>207</v>
      </c>
      <c r="C1336" s="58">
        <v>1.4</v>
      </c>
      <c r="D1336" s="58">
        <v>2.0</v>
      </c>
      <c r="G1336" s="125"/>
      <c r="H1336" s="125"/>
      <c r="I1336" s="125"/>
      <c r="J1336" s="125"/>
      <c r="K1336" s="125"/>
      <c r="L1336" s="125"/>
      <c r="M1336" s="125"/>
      <c r="N1336" s="125"/>
      <c r="O1336" s="125" t="s">
        <v>697</v>
      </c>
      <c r="P1336" s="60">
        <v>1.0</v>
      </c>
      <c r="Q1336" s="60" t="s">
        <v>698</v>
      </c>
      <c r="R1336" s="60" t="s">
        <v>230</v>
      </c>
    </row>
    <row r="1337" ht="15.75" customHeight="1">
      <c r="A1337" s="118" t="s">
        <v>699</v>
      </c>
      <c r="B1337" s="93" t="s">
        <v>204</v>
      </c>
      <c r="C1337" s="58">
        <v>40.6</v>
      </c>
      <c r="D1337" s="58">
        <v>2.0</v>
      </c>
      <c r="G1337" s="125"/>
      <c r="H1337" s="125"/>
      <c r="I1337" s="125"/>
      <c r="J1337" s="125"/>
      <c r="K1337" s="125"/>
      <c r="L1337" s="125"/>
      <c r="M1337" s="125"/>
      <c r="N1337" s="125"/>
      <c r="O1337" s="125" t="s">
        <v>697</v>
      </c>
      <c r="P1337" s="60">
        <v>1.0</v>
      </c>
      <c r="Q1337" s="60" t="s">
        <v>698</v>
      </c>
      <c r="R1337" s="60" t="s">
        <v>230</v>
      </c>
    </row>
    <row r="1338" ht="15.75" customHeight="1">
      <c r="A1338" s="118" t="s">
        <v>699</v>
      </c>
      <c r="B1338" s="91" t="s">
        <v>207</v>
      </c>
      <c r="C1338" s="58">
        <v>2.62</v>
      </c>
      <c r="D1338" s="58">
        <v>5.0</v>
      </c>
      <c r="G1338" s="125"/>
      <c r="H1338" s="125"/>
      <c r="I1338" s="125"/>
      <c r="J1338" s="125"/>
      <c r="K1338" s="125"/>
      <c r="L1338" s="125"/>
      <c r="M1338" s="125"/>
      <c r="N1338" s="125"/>
      <c r="O1338" s="125" t="s">
        <v>697</v>
      </c>
      <c r="P1338" s="60">
        <v>1.0</v>
      </c>
      <c r="Q1338" s="60" t="s">
        <v>698</v>
      </c>
      <c r="R1338" s="60" t="s">
        <v>230</v>
      </c>
    </row>
    <row r="1339" ht="15.75" customHeight="1">
      <c r="A1339" s="118" t="s">
        <v>699</v>
      </c>
      <c r="B1339" s="93" t="s">
        <v>204</v>
      </c>
      <c r="C1339" s="58">
        <v>117.9</v>
      </c>
      <c r="D1339" s="58">
        <v>5.0</v>
      </c>
      <c r="G1339" s="125"/>
      <c r="H1339" s="125"/>
      <c r="I1339" s="125"/>
      <c r="J1339" s="125"/>
      <c r="K1339" s="125"/>
      <c r="L1339" s="125"/>
      <c r="M1339" s="125"/>
      <c r="N1339" s="125"/>
      <c r="O1339" s="125" t="s">
        <v>697</v>
      </c>
      <c r="P1339" s="60">
        <v>1.0</v>
      </c>
      <c r="Q1339" s="60" t="s">
        <v>698</v>
      </c>
      <c r="R1339" s="60" t="s">
        <v>230</v>
      </c>
    </row>
    <row r="1340" ht="15.75" customHeight="1">
      <c r="A1340" s="118" t="s">
        <v>700</v>
      </c>
      <c r="B1340" s="91" t="s">
        <v>1</v>
      </c>
      <c r="C1340" s="58">
        <v>237.0</v>
      </c>
      <c r="D1340" s="58"/>
      <c r="N1340" s="60">
        <f>C1343*C1344/abs(C1340-$Y$3)</f>
        <v>5.219704918</v>
      </c>
      <c r="O1340" s="125" t="s">
        <v>697</v>
      </c>
      <c r="P1340" s="60">
        <v>1.0</v>
      </c>
      <c r="Q1340" s="60" t="s">
        <v>698</v>
      </c>
      <c r="R1340" s="60" t="s">
        <v>230</v>
      </c>
    </row>
    <row r="1341" ht="15.75" customHeight="1">
      <c r="A1341" s="118" t="s">
        <v>700</v>
      </c>
      <c r="B1341" s="91" t="s">
        <v>207</v>
      </c>
      <c r="C1341" s="58">
        <v>1.41</v>
      </c>
      <c r="D1341" s="58">
        <v>2.0</v>
      </c>
      <c r="G1341" s="125"/>
      <c r="H1341" s="125"/>
      <c r="I1341" s="125"/>
      <c r="J1341" s="125"/>
      <c r="K1341" s="125"/>
      <c r="L1341" s="125"/>
      <c r="M1341" s="125"/>
      <c r="N1341" s="125"/>
      <c r="O1341" s="125" t="s">
        <v>697</v>
      </c>
      <c r="P1341" s="60">
        <v>1.0</v>
      </c>
      <c r="Q1341" s="60" t="s">
        <v>698</v>
      </c>
      <c r="R1341" s="60" t="s">
        <v>230</v>
      </c>
    </row>
    <row r="1342" ht="15.75" customHeight="1">
      <c r="A1342" s="118" t="s">
        <v>700</v>
      </c>
      <c r="B1342" s="93" t="s">
        <v>204</v>
      </c>
      <c r="C1342" s="58">
        <v>40.9</v>
      </c>
      <c r="D1342" s="58">
        <v>2.0</v>
      </c>
      <c r="G1342" s="125"/>
      <c r="H1342" s="125"/>
      <c r="I1342" s="125"/>
      <c r="J1342" s="125"/>
      <c r="K1342" s="125"/>
      <c r="L1342" s="125"/>
      <c r="M1342" s="125"/>
      <c r="N1342" s="125"/>
      <c r="O1342" s="125" t="s">
        <v>697</v>
      </c>
      <c r="P1342" s="60">
        <v>1.0</v>
      </c>
      <c r="Q1342" s="60" t="s">
        <v>698</v>
      </c>
      <c r="R1342" s="60" t="s">
        <v>230</v>
      </c>
    </row>
    <row r="1343" ht="15.75" customHeight="1">
      <c r="A1343" s="118" t="s">
        <v>700</v>
      </c>
      <c r="B1343" s="91" t="s">
        <v>207</v>
      </c>
      <c r="C1343" s="58">
        <v>2.66</v>
      </c>
      <c r="D1343" s="58">
        <v>5.0</v>
      </c>
      <c r="G1343" s="125"/>
      <c r="H1343" s="125"/>
      <c r="I1343" s="125"/>
      <c r="J1343" s="125"/>
      <c r="K1343" s="125"/>
      <c r="L1343" s="125"/>
      <c r="M1343" s="125"/>
      <c r="N1343" s="125"/>
      <c r="O1343" s="125" t="s">
        <v>697</v>
      </c>
      <c r="P1343" s="60">
        <v>1.0</v>
      </c>
      <c r="Q1343" s="60" t="s">
        <v>698</v>
      </c>
      <c r="R1343" s="60" t="s">
        <v>230</v>
      </c>
    </row>
    <row r="1344" ht="15.75" customHeight="1">
      <c r="A1344" s="118" t="s">
        <v>700</v>
      </c>
      <c r="B1344" s="93" t="s">
        <v>204</v>
      </c>
      <c r="C1344" s="58">
        <v>119.7</v>
      </c>
      <c r="D1344" s="58">
        <v>5.0</v>
      </c>
      <c r="G1344" s="125"/>
      <c r="H1344" s="125"/>
      <c r="I1344" s="125"/>
      <c r="J1344" s="125"/>
      <c r="K1344" s="125"/>
      <c r="L1344" s="125"/>
      <c r="M1344" s="125"/>
      <c r="N1344" s="125"/>
      <c r="O1344" s="125" t="s">
        <v>697</v>
      </c>
      <c r="P1344" s="60">
        <v>1.0</v>
      </c>
      <c r="Q1344" s="60" t="s">
        <v>698</v>
      </c>
      <c r="R1344" s="60" t="s">
        <v>230</v>
      </c>
    </row>
    <row r="1345" ht="15.75" customHeight="1">
      <c r="A1345" s="118" t="s">
        <v>701</v>
      </c>
      <c r="B1345" s="91" t="s">
        <v>1</v>
      </c>
      <c r="C1345" s="58">
        <v>253.0</v>
      </c>
      <c r="D1345" s="58"/>
      <c r="N1345" s="60">
        <f>C1348*C1349/abs(C1345-$Y$3)</f>
        <v>7.813066667</v>
      </c>
      <c r="O1345" s="125" t="s">
        <v>697</v>
      </c>
      <c r="P1345" s="60">
        <v>1.0</v>
      </c>
      <c r="Q1345" s="60" t="s">
        <v>698</v>
      </c>
      <c r="R1345" s="60" t="s">
        <v>230</v>
      </c>
    </row>
    <row r="1346" ht="15.75" customHeight="1">
      <c r="A1346" s="118" t="s">
        <v>701</v>
      </c>
      <c r="B1346" s="91" t="s">
        <v>207</v>
      </c>
      <c r="C1346" s="58">
        <v>1.3</v>
      </c>
      <c r="D1346" s="58">
        <v>2.0</v>
      </c>
      <c r="G1346" s="125"/>
      <c r="H1346" s="125"/>
      <c r="I1346" s="125"/>
      <c r="J1346" s="125"/>
      <c r="K1346" s="125"/>
      <c r="L1346" s="125"/>
      <c r="M1346" s="125"/>
      <c r="N1346" s="125"/>
      <c r="O1346" s="125" t="s">
        <v>697</v>
      </c>
      <c r="P1346" s="60">
        <v>1.0</v>
      </c>
      <c r="Q1346" s="60" t="s">
        <v>698</v>
      </c>
      <c r="R1346" s="60" t="s">
        <v>230</v>
      </c>
    </row>
    <row r="1347" ht="15.75" customHeight="1">
      <c r="A1347" s="118" t="s">
        <v>701</v>
      </c>
      <c r="B1347" s="93" t="s">
        <v>204</v>
      </c>
      <c r="C1347" s="58">
        <v>45.4</v>
      </c>
      <c r="D1347" s="58">
        <v>2.0</v>
      </c>
      <c r="G1347" s="125"/>
      <c r="H1347" s="125"/>
      <c r="I1347" s="125"/>
      <c r="J1347" s="125"/>
      <c r="K1347" s="125"/>
      <c r="L1347" s="125"/>
      <c r="M1347" s="125"/>
      <c r="N1347" s="125"/>
      <c r="O1347" s="125" t="s">
        <v>697</v>
      </c>
      <c r="P1347" s="60">
        <v>1.0</v>
      </c>
      <c r="Q1347" s="60" t="s">
        <v>698</v>
      </c>
      <c r="R1347" s="60" t="s">
        <v>230</v>
      </c>
    </row>
    <row r="1348" ht="15.75" customHeight="1">
      <c r="A1348" s="118" t="s">
        <v>701</v>
      </c>
      <c r="B1348" s="91" t="s">
        <v>207</v>
      </c>
      <c r="C1348" s="58">
        <v>2.49</v>
      </c>
      <c r="D1348" s="58">
        <v>5.0</v>
      </c>
      <c r="G1348" s="125"/>
      <c r="H1348" s="125"/>
      <c r="I1348" s="125"/>
      <c r="J1348" s="125"/>
      <c r="K1348" s="125"/>
      <c r="L1348" s="125"/>
      <c r="M1348" s="125"/>
      <c r="N1348" s="125"/>
      <c r="O1348" s="125" t="s">
        <v>697</v>
      </c>
      <c r="P1348" s="60">
        <v>1.0</v>
      </c>
      <c r="Q1348" s="60" t="s">
        <v>698</v>
      </c>
      <c r="R1348" s="60" t="s">
        <v>230</v>
      </c>
    </row>
    <row r="1349" ht="15.75" customHeight="1">
      <c r="A1349" s="118" t="s">
        <v>701</v>
      </c>
      <c r="B1349" s="93" t="s">
        <v>204</v>
      </c>
      <c r="C1349" s="58">
        <v>141.2</v>
      </c>
      <c r="D1349" s="58">
        <v>5.0</v>
      </c>
      <c r="G1349" s="125"/>
      <c r="H1349" s="125"/>
      <c r="I1349" s="125"/>
      <c r="J1349" s="125"/>
      <c r="K1349" s="125"/>
      <c r="L1349" s="125"/>
      <c r="M1349" s="125"/>
      <c r="N1349" s="125"/>
      <c r="O1349" s="125" t="s">
        <v>697</v>
      </c>
      <c r="P1349" s="60">
        <v>1.0</v>
      </c>
      <c r="Q1349" s="60" t="s">
        <v>698</v>
      </c>
      <c r="R1349" s="60" t="s">
        <v>230</v>
      </c>
    </row>
    <row r="1350" ht="15.75" customHeight="1">
      <c r="A1350" s="208" t="s">
        <v>702</v>
      </c>
      <c r="B1350" s="91" t="s">
        <v>1</v>
      </c>
      <c r="C1350" s="58">
        <v>210.0</v>
      </c>
      <c r="D1350" s="58"/>
      <c r="N1350" s="60">
        <f>C1351*C1352/abs(C1350-$Y$3)</f>
        <v>1.903125</v>
      </c>
      <c r="P1350" s="60">
        <v>0.0</v>
      </c>
      <c r="Q1350" s="204" t="s">
        <v>703</v>
      </c>
      <c r="R1350" s="60" t="s">
        <v>199</v>
      </c>
    </row>
    <row r="1351" ht="15.75" customHeight="1">
      <c r="A1351" s="208" t="s">
        <v>702</v>
      </c>
      <c r="B1351" s="91" t="s">
        <v>207</v>
      </c>
      <c r="C1351" s="58">
        <v>1.45</v>
      </c>
      <c r="D1351" s="58">
        <v>5.0</v>
      </c>
      <c r="P1351" s="60">
        <v>0.0</v>
      </c>
      <c r="Q1351" s="204" t="s">
        <v>703</v>
      </c>
      <c r="R1351" s="60" t="s">
        <v>199</v>
      </c>
    </row>
    <row r="1352" ht="15.75" customHeight="1">
      <c r="A1352" s="208" t="s">
        <v>702</v>
      </c>
      <c r="B1352" s="93" t="s">
        <v>204</v>
      </c>
      <c r="C1352" s="58">
        <v>115.5</v>
      </c>
      <c r="D1352" s="58">
        <v>5.0</v>
      </c>
      <c r="P1352" s="60">
        <v>0.0</v>
      </c>
      <c r="Q1352" s="204" t="s">
        <v>703</v>
      </c>
      <c r="R1352" s="60" t="s">
        <v>199</v>
      </c>
    </row>
    <row r="1353" ht="15.75" customHeight="1">
      <c r="A1353" s="208" t="s">
        <v>704</v>
      </c>
      <c r="B1353" s="91" t="s">
        <v>1</v>
      </c>
      <c r="C1353" s="58">
        <v>158.0</v>
      </c>
      <c r="D1353" s="58"/>
      <c r="G1353" s="60"/>
      <c r="H1353" s="60"/>
      <c r="I1353" s="60"/>
      <c r="J1353" s="60"/>
      <c r="K1353" s="60"/>
      <c r="L1353" s="60"/>
      <c r="M1353" s="60"/>
      <c r="N1353" s="60" t="s">
        <v>705</v>
      </c>
      <c r="P1353" s="60">
        <v>0.0</v>
      </c>
      <c r="Q1353" s="60" t="s">
        <v>706</v>
      </c>
      <c r="R1353" s="60" t="s">
        <v>230</v>
      </c>
    </row>
    <row r="1354" ht="15.75" customHeight="1">
      <c r="A1354" s="208" t="s">
        <v>704</v>
      </c>
      <c r="B1354" s="91" t="s">
        <v>207</v>
      </c>
      <c r="C1354" s="58">
        <v>0.48</v>
      </c>
      <c r="D1354" s="58">
        <v>2.0</v>
      </c>
      <c r="P1354" s="60">
        <v>0.0</v>
      </c>
      <c r="Q1354" s="60" t="s">
        <v>706</v>
      </c>
      <c r="R1354" s="60" t="s">
        <v>230</v>
      </c>
    </row>
    <row r="1355" ht="15.75" customHeight="1">
      <c r="A1355" s="208" t="s">
        <v>704</v>
      </c>
      <c r="B1355" s="93" t="s">
        <v>204</v>
      </c>
      <c r="C1355" s="58">
        <v>23.0</v>
      </c>
      <c r="D1355" s="58">
        <v>2.0</v>
      </c>
      <c r="P1355" s="60">
        <v>0.0</v>
      </c>
      <c r="Q1355" s="60" t="s">
        <v>706</v>
      </c>
      <c r="R1355" s="60" t="s">
        <v>230</v>
      </c>
    </row>
    <row r="1356" ht="15.75" customHeight="1">
      <c r="A1356" s="208" t="s">
        <v>704</v>
      </c>
      <c r="B1356" s="91" t="s">
        <v>207</v>
      </c>
      <c r="C1356" s="58">
        <v>0.93</v>
      </c>
      <c r="D1356" s="58">
        <v>4.0</v>
      </c>
      <c r="P1356" s="60">
        <v>0.0</v>
      </c>
      <c r="Q1356" s="60" t="s">
        <v>706</v>
      </c>
      <c r="R1356" s="60" t="s">
        <v>230</v>
      </c>
    </row>
    <row r="1357" ht="15.75" customHeight="1">
      <c r="A1357" s="208" t="s">
        <v>704</v>
      </c>
      <c r="B1357" s="93" t="s">
        <v>204</v>
      </c>
      <c r="C1357" s="58">
        <v>57.0</v>
      </c>
      <c r="D1357" s="58">
        <v>4.0</v>
      </c>
      <c r="P1357" s="60">
        <v>0.0</v>
      </c>
      <c r="Q1357" s="60" t="s">
        <v>706</v>
      </c>
      <c r="R1357" s="60" t="s">
        <v>230</v>
      </c>
    </row>
    <row r="1358" ht="15.75" customHeight="1">
      <c r="A1358" s="69" t="s">
        <v>707</v>
      </c>
      <c r="B1358" s="91" t="s">
        <v>1</v>
      </c>
      <c r="C1358" s="58">
        <v>190.0</v>
      </c>
      <c r="D1358" s="58"/>
      <c r="G1358" s="60"/>
      <c r="H1358" s="60"/>
      <c r="I1358" s="60"/>
      <c r="J1358" s="60"/>
      <c r="K1358" s="60"/>
      <c r="L1358" s="60"/>
      <c r="M1358" s="60"/>
      <c r="N1358" s="60" t="s">
        <v>705</v>
      </c>
      <c r="P1358" s="60">
        <v>0.0</v>
      </c>
      <c r="Q1358" s="60" t="s">
        <v>706</v>
      </c>
      <c r="R1358" s="60" t="s">
        <v>230</v>
      </c>
    </row>
    <row r="1359" ht="15.75" customHeight="1">
      <c r="A1359" s="69" t="s">
        <v>707</v>
      </c>
      <c r="B1359" s="91" t="s">
        <v>207</v>
      </c>
      <c r="C1359" s="58">
        <v>0.94</v>
      </c>
      <c r="D1359" s="58">
        <v>2.0</v>
      </c>
      <c r="P1359" s="60">
        <v>0.0</v>
      </c>
      <c r="Q1359" s="60" t="s">
        <v>706</v>
      </c>
      <c r="R1359" s="60" t="s">
        <v>230</v>
      </c>
    </row>
    <row r="1360" ht="15.75" customHeight="1">
      <c r="A1360" s="69" t="s">
        <v>707</v>
      </c>
      <c r="B1360" s="93" t="s">
        <v>204</v>
      </c>
      <c r="C1360" s="58">
        <v>29.0</v>
      </c>
      <c r="D1360" s="58">
        <v>2.0</v>
      </c>
      <c r="P1360" s="60">
        <v>0.0</v>
      </c>
      <c r="Q1360" s="60" t="s">
        <v>706</v>
      </c>
      <c r="R1360" s="60" t="s">
        <v>230</v>
      </c>
    </row>
    <row r="1361" ht="15.75" customHeight="1">
      <c r="A1361" s="69" t="s">
        <v>707</v>
      </c>
      <c r="B1361" s="91" t="s">
        <v>207</v>
      </c>
      <c r="C1361" s="58">
        <v>1.6</v>
      </c>
      <c r="D1361" s="58">
        <v>4.0</v>
      </c>
      <c r="P1361" s="60">
        <v>0.0</v>
      </c>
      <c r="Q1361" s="60" t="s">
        <v>706</v>
      </c>
      <c r="R1361" s="60" t="s">
        <v>230</v>
      </c>
    </row>
    <row r="1362" ht="15.75" customHeight="1">
      <c r="A1362" s="69" t="s">
        <v>707</v>
      </c>
      <c r="B1362" s="93" t="s">
        <v>204</v>
      </c>
      <c r="C1362" s="58">
        <v>71.0</v>
      </c>
      <c r="D1362" s="58">
        <v>4.0</v>
      </c>
      <c r="P1362" s="60">
        <v>0.0</v>
      </c>
      <c r="Q1362" s="60" t="s">
        <v>706</v>
      </c>
      <c r="R1362" s="60" t="s">
        <v>230</v>
      </c>
    </row>
    <row r="1363" ht="15.75" customHeight="1">
      <c r="A1363" s="208" t="s">
        <v>708</v>
      </c>
      <c r="B1363" s="91" t="s">
        <v>1</v>
      </c>
      <c r="C1363" s="58">
        <v>213.0</v>
      </c>
      <c r="D1363" s="58"/>
      <c r="G1363" s="60"/>
      <c r="H1363" s="60"/>
      <c r="I1363" s="60"/>
      <c r="J1363" s="60"/>
      <c r="K1363" s="60"/>
      <c r="L1363" s="60"/>
      <c r="M1363" s="60"/>
      <c r="N1363" s="60" t="s">
        <v>705</v>
      </c>
      <c r="P1363" s="60">
        <v>0.0</v>
      </c>
      <c r="Q1363" s="60" t="s">
        <v>706</v>
      </c>
      <c r="R1363" s="60" t="s">
        <v>230</v>
      </c>
    </row>
    <row r="1364" ht="15.75" customHeight="1">
      <c r="A1364" s="208" t="s">
        <v>708</v>
      </c>
      <c r="B1364" s="91" t="s">
        <v>207</v>
      </c>
      <c r="C1364" s="58">
        <v>1.13</v>
      </c>
      <c r="D1364" s="58">
        <v>2.0</v>
      </c>
      <c r="P1364" s="60">
        <v>0.0</v>
      </c>
      <c r="Q1364" s="60" t="s">
        <v>706</v>
      </c>
      <c r="R1364" s="60" t="s">
        <v>230</v>
      </c>
    </row>
    <row r="1365" ht="15.75" customHeight="1">
      <c r="A1365" s="208" t="s">
        <v>708</v>
      </c>
      <c r="B1365" s="93" t="s">
        <v>204</v>
      </c>
      <c r="C1365" s="58">
        <v>46.0</v>
      </c>
      <c r="D1365" s="58">
        <v>2.0</v>
      </c>
      <c r="P1365" s="60">
        <v>0.0</v>
      </c>
      <c r="Q1365" s="60" t="s">
        <v>706</v>
      </c>
      <c r="R1365" s="60" t="s">
        <v>230</v>
      </c>
    </row>
    <row r="1366" ht="15.75" customHeight="1">
      <c r="A1366" s="208" t="s">
        <v>708</v>
      </c>
      <c r="B1366" s="91" t="s">
        <v>207</v>
      </c>
      <c r="C1366" s="58">
        <v>1.9</v>
      </c>
      <c r="D1366" s="58">
        <v>4.0</v>
      </c>
      <c r="P1366" s="60">
        <v>0.0</v>
      </c>
      <c r="Q1366" s="60" t="s">
        <v>706</v>
      </c>
      <c r="R1366" s="60" t="s">
        <v>230</v>
      </c>
    </row>
    <row r="1367" ht="15.75" customHeight="1">
      <c r="A1367" s="208" t="s">
        <v>708</v>
      </c>
      <c r="B1367" s="93" t="s">
        <v>204</v>
      </c>
      <c r="C1367" s="58">
        <v>107.0</v>
      </c>
      <c r="D1367" s="58">
        <v>4.0</v>
      </c>
      <c r="P1367" s="60">
        <v>0.0</v>
      </c>
      <c r="Q1367" s="60" t="s">
        <v>706</v>
      </c>
      <c r="R1367" s="60" t="s">
        <v>230</v>
      </c>
    </row>
    <row r="1368" ht="15.75" customHeight="1">
      <c r="A1368" s="69" t="s">
        <v>709</v>
      </c>
      <c r="B1368" s="91" t="s">
        <v>1</v>
      </c>
      <c r="C1368" s="58">
        <v>212.0</v>
      </c>
      <c r="D1368" s="58"/>
      <c r="G1368" s="60"/>
      <c r="H1368" s="60"/>
      <c r="I1368" s="60"/>
      <c r="J1368" s="60"/>
      <c r="K1368" s="60"/>
      <c r="L1368" s="60"/>
      <c r="M1368" s="60"/>
      <c r="N1368" s="60" t="s">
        <v>705</v>
      </c>
      <c r="P1368" s="60">
        <v>0.0</v>
      </c>
      <c r="Q1368" s="60" t="s">
        <v>706</v>
      </c>
      <c r="R1368" s="60" t="s">
        <v>230</v>
      </c>
    </row>
    <row r="1369" ht="15.75" customHeight="1">
      <c r="A1369" s="69" t="s">
        <v>709</v>
      </c>
      <c r="B1369" s="91" t="s">
        <v>207</v>
      </c>
      <c r="C1369" s="58">
        <v>1.09</v>
      </c>
      <c r="D1369" s="58">
        <v>2.0</v>
      </c>
      <c r="P1369" s="60">
        <v>0.0</v>
      </c>
      <c r="Q1369" s="60" t="s">
        <v>706</v>
      </c>
      <c r="R1369" s="60" t="s">
        <v>230</v>
      </c>
    </row>
    <row r="1370" ht="15.75" customHeight="1">
      <c r="A1370" s="69" t="s">
        <v>709</v>
      </c>
      <c r="B1370" s="93" t="s">
        <v>204</v>
      </c>
      <c r="C1370" s="58">
        <v>48.0</v>
      </c>
      <c r="D1370" s="58">
        <v>2.0</v>
      </c>
      <c r="P1370" s="60">
        <v>0.0</v>
      </c>
      <c r="Q1370" s="60" t="s">
        <v>706</v>
      </c>
      <c r="R1370" s="60" t="s">
        <v>230</v>
      </c>
    </row>
    <row r="1371" ht="15.75" customHeight="1">
      <c r="A1371" s="69" t="s">
        <v>709</v>
      </c>
      <c r="B1371" s="91" t="s">
        <v>207</v>
      </c>
      <c r="C1371" s="58">
        <v>1.81</v>
      </c>
      <c r="D1371" s="58">
        <v>4.0</v>
      </c>
      <c r="P1371" s="60">
        <v>0.0</v>
      </c>
      <c r="Q1371" s="60" t="s">
        <v>706</v>
      </c>
      <c r="R1371" s="60" t="s">
        <v>230</v>
      </c>
    </row>
    <row r="1372" ht="15.75" customHeight="1">
      <c r="A1372" s="69" t="s">
        <v>709</v>
      </c>
      <c r="B1372" s="93" t="s">
        <v>204</v>
      </c>
      <c r="C1372" s="58">
        <v>101.0</v>
      </c>
      <c r="D1372" s="58">
        <v>4.0</v>
      </c>
      <c r="P1372" s="60">
        <v>0.0</v>
      </c>
      <c r="Q1372" s="60" t="s">
        <v>706</v>
      </c>
      <c r="R1372" s="60" t="s">
        <v>230</v>
      </c>
    </row>
    <row r="1373" ht="15.75" customHeight="1">
      <c r="A1373" s="60" t="s">
        <v>292</v>
      </c>
      <c r="B1373" s="91" t="s">
        <v>1</v>
      </c>
      <c r="C1373" s="60">
        <v>334.0</v>
      </c>
      <c r="D1373" s="58"/>
      <c r="E1373" s="60">
        <v>1610.0</v>
      </c>
      <c r="G1373" s="60"/>
      <c r="H1373" s="60"/>
      <c r="I1373" s="60"/>
      <c r="J1373" s="60"/>
      <c r="K1373" s="60"/>
      <c r="L1373" s="60"/>
      <c r="M1373" s="60"/>
      <c r="N1373" s="60" t="s">
        <v>705</v>
      </c>
      <c r="P1373" s="60">
        <v>1.0</v>
      </c>
      <c r="Q1373" s="60" t="s">
        <v>710</v>
      </c>
      <c r="R1373" s="60" t="s">
        <v>230</v>
      </c>
    </row>
    <row r="1374" ht="15.75" customHeight="1">
      <c r="A1374" s="60" t="s">
        <v>292</v>
      </c>
      <c r="B1374" s="91" t="s">
        <v>207</v>
      </c>
      <c r="C1374" s="60">
        <v>1.42</v>
      </c>
      <c r="D1374" s="58">
        <v>1.0</v>
      </c>
      <c r="E1374" s="60">
        <v>1610.0</v>
      </c>
      <c r="P1374" s="60">
        <v>1.0</v>
      </c>
      <c r="Q1374" s="60" t="s">
        <v>710</v>
      </c>
      <c r="R1374" s="60" t="s">
        <v>230</v>
      </c>
    </row>
    <row r="1375" ht="15.75" customHeight="1">
      <c r="A1375" s="60" t="s">
        <v>292</v>
      </c>
      <c r="B1375" s="91" t="s">
        <v>207</v>
      </c>
      <c r="C1375" s="60">
        <v>2.34</v>
      </c>
      <c r="D1375" s="58">
        <v>2.0</v>
      </c>
      <c r="E1375" s="60">
        <v>1610.0</v>
      </c>
      <c r="P1375" s="60">
        <v>1.0</v>
      </c>
      <c r="Q1375" s="60" t="s">
        <v>710</v>
      </c>
      <c r="R1375" s="60" t="s">
        <v>230</v>
      </c>
    </row>
    <row r="1376" ht="15.75" customHeight="1">
      <c r="A1376" s="60" t="s">
        <v>292</v>
      </c>
      <c r="B1376" s="91" t="s">
        <v>207</v>
      </c>
      <c r="C1376" s="60">
        <v>3.05</v>
      </c>
      <c r="D1376" s="58">
        <v>3.0</v>
      </c>
      <c r="E1376" s="60">
        <v>1610.0</v>
      </c>
      <c r="P1376" s="60">
        <v>1.0</v>
      </c>
      <c r="Q1376" s="60" t="s">
        <v>710</v>
      </c>
      <c r="R1376" s="60" t="s">
        <v>230</v>
      </c>
    </row>
    <row r="1377" ht="15.75" customHeight="1">
      <c r="A1377" s="60" t="s">
        <v>292</v>
      </c>
      <c r="B1377" s="91" t="s">
        <v>207</v>
      </c>
      <c r="C1377" s="60">
        <v>3.65</v>
      </c>
      <c r="D1377" s="58">
        <v>4.0</v>
      </c>
      <c r="E1377" s="60">
        <v>1610.0</v>
      </c>
      <c r="P1377" s="60">
        <v>1.0</v>
      </c>
      <c r="Q1377" s="60" t="s">
        <v>710</v>
      </c>
      <c r="R1377" s="60" t="s">
        <v>230</v>
      </c>
    </row>
    <row r="1378" ht="15.75" customHeight="1">
      <c r="A1378" s="60" t="s">
        <v>292</v>
      </c>
      <c r="B1378" s="91" t="s">
        <v>207</v>
      </c>
      <c r="C1378" s="60">
        <v>4.14</v>
      </c>
      <c r="D1378" s="58">
        <v>5.0</v>
      </c>
      <c r="E1378" s="60">
        <v>1610.0</v>
      </c>
      <c r="P1378" s="60">
        <v>1.0</v>
      </c>
      <c r="Q1378" s="60" t="s">
        <v>710</v>
      </c>
      <c r="R1378" s="60" t="s">
        <v>230</v>
      </c>
    </row>
    <row r="1379" ht="15.75" customHeight="1">
      <c r="A1379" s="213" t="s">
        <v>711</v>
      </c>
      <c r="B1379" s="91" t="s">
        <v>1</v>
      </c>
      <c r="C1379" s="214">
        <v>327.0</v>
      </c>
      <c r="E1379" s="60">
        <v>2760.0</v>
      </c>
      <c r="G1379" s="60"/>
      <c r="H1379" s="60"/>
      <c r="I1379" s="60"/>
      <c r="J1379" s="60"/>
      <c r="K1379" s="60"/>
      <c r="L1379" s="60"/>
      <c r="M1379" s="60"/>
      <c r="N1379" s="60" t="s">
        <v>705</v>
      </c>
      <c r="P1379" s="60">
        <v>1.0</v>
      </c>
      <c r="Q1379" s="60" t="s">
        <v>710</v>
      </c>
      <c r="R1379" s="60" t="s">
        <v>230</v>
      </c>
    </row>
    <row r="1380" ht="15.75" customHeight="1">
      <c r="A1380" s="213" t="s">
        <v>711</v>
      </c>
      <c r="B1380" s="91" t="s">
        <v>207</v>
      </c>
      <c r="C1380" s="214">
        <v>0.77</v>
      </c>
      <c r="D1380" s="58">
        <v>1.0</v>
      </c>
      <c r="E1380" s="60">
        <v>2760.0</v>
      </c>
      <c r="P1380" s="60">
        <v>1.0</v>
      </c>
      <c r="Q1380" s="60" t="s">
        <v>710</v>
      </c>
      <c r="R1380" s="60" t="s">
        <v>230</v>
      </c>
    </row>
    <row r="1381" ht="15.75" customHeight="1">
      <c r="A1381" s="213" t="s">
        <v>711</v>
      </c>
      <c r="B1381" s="91" t="s">
        <v>207</v>
      </c>
      <c r="C1381" s="214">
        <v>1.33</v>
      </c>
      <c r="D1381" s="58">
        <v>2.0</v>
      </c>
      <c r="E1381" s="60">
        <v>2760.0</v>
      </c>
      <c r="P1381" s="60">
        <v>1.0</v>
      </c>
      <c r="Q1381" s="60" t="s">
        <v>710</v>
      </c>
      <c r="R1381" s="60" t="s">
        <v>230</v>
      </c>
    </row>
    <row r="1382" ht="15.75" customHeight="1">
      <c r="A1382" s="213" t="s">
        <v>711</v>
      </c>
      <c r="B1382" s="91" t="s">
        <v>207</v>
      </c>
      <c r="C1382" s="214">
        <v>1.77</v>
      </c>
      <c r="D1382" s="58">
        <v>3.0</v>
      </c>
      <c r="E1382" s="60">
        <v>2760.0</v>
      </c>
      <c r="P1382" s="60">
        <v>1.0</v>
      </c>
      <c r="Q1382" s="60" t="s">
        <v>710</v>
      </c>
      <c r="R1382" s="60" t="s">
        <v>230</v>
      </c>
    </row>
    <row r="1383" ht="15.75" customHeight="1">
      <c r="A1383" s="213" t="s">
        <v>711</v>
      </c>
      <c r="B1383" s="91" t="s">
        <v>207</v>
      </c>
      <c r="C1383" s="214">
        <v>2.18</v>
      </c>
      <c r="D1383" s="58">
        <v>4.0</v>
      </c>
      <c r="E1383" s="60">
        <v>2760.0</v>
      </c>
      <c r="P1383" s="60">
        <v>1.0</v>
      </c>
      <c r="Q1383" s="60" t="s">
        <v>710</v>
      </c>
      <c r="R1383" s="60" t="s">
        <v>230</v>
      </c>
    </row>
    <row r="1384" ht="15.75" customHeight="1">
      <c r="A1384" s="213" t="s">
        <v>711</v>
      </c>
      <c r="B1384" s="91" t="s">
        <v>207</v>
      </c>
      <c r="C1384" s="214">
        <v>2.54</v>
      </c>
      <c r="D1384" s="58">
        <v>5.0</v>
      </c>
      <c r="E1384" s="60">
        <v>2760.0</v>
      </c>
      <c r="P1384" s="60">
        <v>1.0</v>
      </c>
      <c r="Q1384" s="60" t="s">
        <v>710</v>
      </c>
      <c r="R1384" s="60" t="s">
        <v>230</v>
      </c>
    </row>
    <row r="1385" ht="15.75" customHeight="1">
      <c r="A1385" s="60" t="s">
        <v>712</v>
      </c>
      <c r="B1385" s="60" t="s">
        <v>1</v>
      </c>
      <c r="C1385" s="60">
        <v>165.0</v>
      </c>
      <c r="D1385" s="58"/>
      <c r="N1385" s="60">
        <f>C1386*C1387/abs(C1385-$Y$3)</f>
        <v>1.414285714</v>
      </c>
      <c r="P1385" s="60">
        <v>0.0</v>
      </c>
      <c r="Q1385" s="60" t="s">
        <v>713</v>
      </c>
      <c r="R1385" s="60" t="s">
        <v>230</v>
      </c>
    </row>
    <row r="1386" ht="15.75" customHeight="1">
      <c r="A1386" s="60" t="s">
        <v>712</v>
      </c>
      <c r="B1386" s="60" t="s">
        <v>204</v>
      </c>
      <c r="C1386" s="60">
        <v>114.0</v>
      </c>
      <c r="D1386" s="58">
        <v>5.0</v>
      </c>
      <c r="P1386" s="60">
        <v>0.0</v>
      </c>
      <c r="Q1386" s="60" t="s">
        <v>713</v>
      </c>
      <c r="R1386" s="60" t="s">
        <v>230</v>
      </c>
    </row>
    <row r="1387" ht="15.75" customHeight="1">
      <c r="A1387" s="60" t="s">
        <v>712</v>
      </c>
      <c r="B1387" s="60" t="s">
        <v>207</v>
      </c>
      <c r="C1387" s="60">
        <v>1.65</v>
      </c>
      <c r="D1387" s="58">
        <v>5.0</v>
      </c>
      <c r="P1387" s="60">
        <v>0.0</v>
      </c>
      <c r="Q1387" s="60" t="s">
        <v>713</v>
      </c>
    </row>
    <row r="1388" ht="15.75" customHeight="1">
      <c r="A1388" s="60" t="s">
        <v>714</v>
      </c>
      <c r="B1388" s="60" t="s">
        <v>1</v>
      </c>
      <c r="C1388" s="60">
        <v>150.0</v>
      </c>
      <c r="D1388" s="58"/>
      <c r="N1388" s="60">
        <f>C1389*C1390/abs(C1388-$Y$3)</f>
        <v>1.337837838</v>
      </c>
      <c r="P1388" s="60">
        <v>0.0</v>
      </c>
      <c r="Q1388" s="60" t="s">
        <v>713</v>
      </c>
    </row>
    <row r="1389" ht="15.75" customHeight="1">
      <c r="A1389" s="60" t="s">
        <v>714</v>
      </c>
      <c r="B1389" s="60" t="s">
        <v>204</v>
      </c>
      <c r="C1389" s="60">
        <v>150.0</v>
      </c>
      <c r="D1389" s="58">
        <v>5.0</v>
      </c>
      <c r="P1389" s="60">
        <v>0.0</v>
      </c>
      <c r="Q1389" s="60" t="s">
        <v>713</v>
      </c>
    </row>
    <row r="1390" ht="15.75" customHeight="1">
      <c r="A1390" s="60" t="s">
        <v>714</v>
      </c>
      <c r="B1390" s="60" t="s">
        <v>207</v>
      </c>
      <c r="C1390" s="60">
        <v>1.32</v>
      </c>
      <c r="D1390" s="58">
        <v>5.0</v>
      </c>
      <c r="P1390" s="60">
        <v>0.0</v>
      </c>
      <c r="Q1390" s="60" t="s">
        <v>713</v>
      </c>
    </row>
    <row r="1391" ht="15.75" customHeight="1">
      <c r="A1391" s="60" t="s">
        <v>714</v>
      </c>
      <c r="B1391" s="60" t="s">
        <v>207</v>
      </c>
      <c r="C1391" s="60">
        <v>0.307909604519774</v>
      </c>
      <c r="D1391" s="58">
        <v>1.0</v>
      </c>
      <c r="P1391" s="60">
        <v>0.0</v>
      </c>
      <c r="Q1391" s="60" t="s">
        <v>713</v>
      </c>
    </row>
    <row r="1392" ht="15.75" customHeight="1">
      <c r="A1392" s="60" t="s">
        <v>714</v>
      </c>
      <c r="B1392" s="60" t="s">
        <v>207</v>
      </c>
      <c r="C1392" s="60">
        <v>0.564971751412429</v>
      </c>
      <c r="D1392" s="58">
        <v>2.0</v>
      </c>
      <c r="P1392" s="60">
        <v>0.0</v>
      </c>
      <c r="Q1392" s="60" t="s">
        <v>713</v>
      </c>
    </row>
    <row r="1393" ht="15.75" customHeight="1">
      <c r="A1393" s="60" t="s">
        <v>714</v>
      </c>
      <c r="B1393" s="60" t="s">
        <v>207</v>
      </c>
      <c r="C1393" s="60">
        <v>0.823446327683615</v>
      </c>
      <c r="D1393" s="58">
        <v>3.0</v>
      </c>
      <c r="P1393" s="60">
        <v>0.0</v>
      </c>
      <c r="Q1393" s="60" t="s">
        <v>713</v>
      </c>
    </row>
    <row r="1394" ht="15.75" customHeight="1">
      <c r="A1394" s="60" t="s">
        <v>714</v>
      </c>
      <c r="B1394" s="60" t="s">
        <v>207</v>
      </c>
      <c r="C1394" s="60">
        <v>1.06497175141242</v>
      </c>
      <c r="D1394" s="58">
        <v>4.0</v>
      </c>
      <c r="P1394" s="60">
        <v>0.0</v>
      </c>
      <c r="Q1394" s="60" t="s">
        <v>713</v>
      </c>
    </row>
    <row r="1395" ht="15.75" customHeight="1">
      <c r="A1395" s="60" t="s">
        <v>712</v>
      </c>
      <c r="B1395" s="60" t="s">
        <v>207</v>
      </c>
      <c r="C1395" s="58">
        <v>0.351694915254237</v>
      </c>
      <c r="D1395" s="58">
        <v>1.0</v>
      </c>
      <c r="P1395" s="60">
        <v>0.0</v>
      </c>
      <c r="Q1395" s="60" t="s">
        <v>713</v>
      </c>
    </row>
    <row r="1396" ht="15.75" customHeight="1">
      <c r="A1396" s="60" t="s">
        <v>712</v>
      </c>
      <c r="B1396" s="60" t="s">
        <v>207</v>
      </c>
      <c r="C1396" s="58">
        <v>0.669491525423728</v>
      </c>
      <c r="D1396" s="58">
        <v>2.0</v>
      </c>
      <c r="P1396" s="60">
        <v>0.0</v>
      </c>
      <c r="Q1396" s="60" t="s">
        <v>713</v>
      </c>
    </row>
    <row r="1397" ht="15.75" customHeight="1">
      <c r="A1397" s="60" t="s">
        <v>712</v>
      </c>
      <c r="B1397" s="60" t="s">
        <v>207</v>
      </c>
      <c r="C1397" s="58">
        <v>1.00282485875706</v>
      </c>
      <c r="D1397" s="58">
        <v>3.0</v>
      </c>
      <c r="P1397" s="60">
        <v>0.0</v>
      </c>
      <c r="Q1397" s="60" t="s">
        <v>713</v>
      </c>
    </row>
    <row r="1398" ht="15.75" customHeight="1">
      <c r="A1398" s="60" t="s">
        <v>712</v>
      </c>
      <c r="B1398" s="60" t="s">
        <v>207</v>
      </c>
      <c r="C1398" s="58">
        <v>1.3276836158192</v>
      </c>
      <c r="D1398" s="58">
        <v>4.0</v>
      </c>
      <c r="P1398" s="60">
        <v>0.0</v>
      </c>
      <c r="Q1398" s="60" t="s">
        <v>713</v>
      </c>
    </row>
    <row r="1399" ht="15.75" customHeight="1">
      <c r="A1399" s="60" t="s">
        <v>715</v>
      </c>
      <c r="B1399" s="60" t="s">
        <v>1</v>
      </c>
      <c r="C1399" s="60">
        <v>185.2</v>
      </c>
      <c r="D1399" s="58"/>
      <c r="G1399" s="60"/>
      <c r="H1399" s="60"/>
      <c r="I1399" s="60"/>
      <c r="J1399" s="60"/>
      <c r="K1399" s="60"/>
      <c r="L1399" s="60"/>
      <c r="M1399" s="60"/>
      <c r="N1399" s="60" t="s">
        <v>705</v>
      </c>
      <c r="P1399" s="60">
        <v>1.0</v>
      </c>
      <c r="Q1399" s="60" t="s">
        <v>716</v>
      </c>
    </row>
    <row r="1400" ht="15.75" customHeight="1">
      <c r="A1400" s="60" t="s">
        <v>717</v>
      </c>
      <c r="B1400" s="60" t="s">
        <v>1</v>
      </c>
      <c r="C1400" s="60">
        <v>200.2</v>
      </c>
      <c r="D1400" s="58"/>
      <c r="G1400" s="60"/>
      <c r="H1400" s="60"/>
      <c r="I1400" s="60"/>
      <c r="J1400" s="60"/>
      <c r="K1400" s="60"/>
      <c r="L1400" s="60"/>
      <c r="M1400" s="60"/>
      <c r="N1400" s="60" t="s">
        <v>705</v>
      </c>
      <c r="P1400" s="60">
        <v>1.0</v>
      </c>
      <c r="Q1400" s="60" t="s">
        <v>716</v>
      </c>
    </row>
    <row r="1401" ht="15.75" customHeight="1">
      <c r="A1401" s="60" t="s">
        <v>718</v>
      </c>
      <c r="B1401" s="60" t="s">
        <v>1</v>
      </c>
      <c r="C1401" s="60">
        <v>192.4</v>
      </c>
      <c r="D1401" s="58"/>
      <c r="G1401" s="60"/>
      <c r="H1401" s="60"/>
      <c r="I1401" s="60"/>
      <c r="J1401" s="60"/>
      <c r="K1401" s="60"/>
      <c r="L1401" s="60"/>
      <c r="M1401" s="60"/>
      <c r="N1401" s="60" t="s">
        <v>705</v>
      </c>
      <c r="P1401" s="60">
        <v>1.0</v>
      </c>
      <c r="Q1401" s="60" t="s">
        <v>716</v>
      </c>
    </row>
    <row r="1402" ht="15.75" customHeight="1">
      <c r="A1402" s="60" t="s">
        <v>715</v>
      </c>
      <c r="B1402" s="60" t="s">
        <v>207</v>
      </c>
      <c r="C1402" s="60">
        <v>0.77</v>
      </c>
      <c r="D1402" s="58">
        <v>2.0</v>
      </c>
      <c r="P1402" s="60">
        <v>1.0</v>
      </c>
      <c r="Q1402" s="60" t="s">
        <v>716</v>
      </c>
    </row>
    <row r="1403" ht="15.75" customHeight="1">
      <c r="A1403" s="60" t="s">
        <v>717</v>
      </c>
      <c r="B1403" s="60" t="s">
        <v>207</v>
      </c>
      <c r="C1403" s="60">
        <v>1.24</v>
      </c>
      <c r="D1403" s="58">
        <v>2.0</v>
      </c>
      <c r="P1403" s="60">
        <v>1.0</v>
      </c>
      <c r="Q1403" s="60" t="s">
        <v>716</v>
      </c>
    </row>
    <row r="1404" ht="15.75" customHeight="1">
      <c r="A1404" s="60" t="s">
        <v>718</v>
      </c>
      <c r="B1404" s="60" t="s">
        <v>207</v>
      </c>
      <c r="C1404" s="60">
        <v>1.17</v>
      </c>
      <c r="D1404" s="58">
        <v>2.0</v>
      </c>
      <c r="P1404" s="60">
        <v>1.0</v>
      </c>
      <c r="Q1404" s="60" t="s">
        <v>716</v>
      </c>
    </row>
    <row r="1405" ht="15.75" customHeight="1">
      <c r="A1405" s="60" t="s">
        <v>715</v>
      </c>
      <c r="B1405" s="60" t="s">
        <v>204</v>
      </c>
      <c r="C1405" s="60">
        <v>46.2</v>
      </c>
      <c r="D1405" s="58">
        <v>2.0</v>
      </c>
      <c r="P1405" s="60">
        <v>1.0</v>
      </c>
      <c r="Q1405" s="60" t="s">
        <v>716</v>
      </c>
    </row>
    <row r="1406" ht="15.75" customHeight="1">
      <c r="A1406" s="60" t="s">
        <v>717</v>
      </c>
      <c r="B1406" s="60" t="s">
        <v>204</v>
      </c>
      <c r="C1406" s="60">
        <v>39.6</v>
      </c>
      <c r="D1406" s="58">
        <v>2.0</v>
      </c>
      <c r="P1406" s="60">
        <v>1.0</v>
      </c>
      <c r="Q1406" s="60" t="s">
        <v>716</v>
      </c>
    </row>
    <row r="1407" ht="15.75" customHeight="1">
      <c r="A1407" s="60" t="s">
        <v>718</v>
      </c>
      <c r="B1407" s="60" t="s">
        <v>204</v>
      </c>
      <c r="C1407" s="60">
        <v>44.3</v>
      </c>
      <c r="D1407" s="58">
        <v>2.0</v>
      </c>
      <c r="P1407" s="60">
        <v>1.0</v>
      </c>
      <c r="Q1407" s="60" t="s">
        <v>716</v>
      </c>
    </row>
    <row r="1408" ht="15.75" customHeight="1">
      <c r="A1408" s="204" t="s">
        <v>719</v>
      </c>
      <c r="B1408" s="60" t="s">
        <v>1</v>
      </c>
      <c r="C1408" s="204">
        <v>270.0</v>
      </c>
      <c r="D1408" s="58"/>
      <c r="F1408" s="60">
        <v>34.0</v>
      </c>
      <c r="N1408" s="60">
        <f>C1409*C1410/abs(C1408-$Y$3)</f>
        <v>30.0375</v>
      </c>
      <c r="P1408" s="60">
        <v>0.0</v>
      </c>
      <c r="Q1408" s="60" t="s">
        <v>720</v>
      </c>
    </row>
    <row r="1409" ht="15.75" customHeight="1">
      <c r="A1409" s="204" t="s">
        <v>719</v>
      </c>
      <c r="B1409" s="60" t="s">
        <v>207</v>
      </c>
      <c r="C1409" s="204">
        <v>2.67</v>
      </c>
      <c r="D1409" s="60">
        <v>5.0</v>
      </c>
      <c r="F1409" s="60">
        <v>34.0</v>
      </c>
      <c r="P1409" s="60">
        <v>0.0</v>
      </c>
      <c r="Q1409" s="60" t="s">
        <v>720</v>
      </c>
    </row>
    <row r="1410" ht="15.75" customHeight="1">
      <c r="A1410" s="204" t="s">
        <v>719</v>
      </c>
      <c r="B1410" s="60" t="s">
        <v>204</v>
      </c>
      <c r="C1410" s="204">
        <v>315.0</v>
      </c>
      <c r="D1410" s="58">
        <v>5.0</v>
      </c>
      <c r="F1410" s="60">
        <v>34.0</v>
      </c>
      <c r="P1410" s="60">
        <v>0.0</v>
      </c>
      <c r="Q1410" s="60" t="s">
        <v>720</v>
      </c>
    </row>
    <row r="1411" ht="15.75" customHeight="1">
      <c r="A1411" s="204" t="s">
        <v>719</v>
      </c>
      <c r="B1411" s="60" t="s">
        <v>207</v>
      </c>
      <c r="C1411" s="204">
        <v>0.67</v>
      </c>
      <c r="D1411" s="60">
        <v>1.0</v>
      </c>
      <c r="F1411" s="60">
        <v>34.0</v>
      </c>
      <c r="P1411" s="60">
        <v>0.0</v>
      </c>
      <c r="Q1411" s="60" t="s">
        <v>720</v>
      </c>
    </row>
    <row r="1412" ht="15.75" customHeight="1">
      <c r="A1412" s="204" t="s">
        <v>719</v>
      </c>
      <c r="B1412" s="60" t="s">
        <v>204</v>
      </c>
      <c r="C1412" s="204">
        <v>63.0</v>
      </c>
      <c r="D1412" s="58">
        <v>1.0</v>
      </c>
      <c r="F1412" s="60">
        <v>34.0</v>
      </c>
      <c r="P1412" s="60">
        <v>0.0</v>
      </c>
      <c r="Q1412" s="60" t="s">
        <v>720</v>
      </c>
    </row>
    <row r="1413" ht="15.75" customHeight="1">
      <c r="A1413" s="214" t="s">
        <v>721</v>
      </c>
      <c r="B1413" s="60" t="s">
        <v>1</v>
      </c>
      <c r="C1413" s="60">
        <v>228.0</v>
      </c>
      <c r="D1413" s="58"/>
      <c r="F1413" s="60">
        <v>33.0</v>
      </c>
      <c r="N1413" s="60">
        <f>C1414*C1415/abs(C1413-$Y$3)</f>
        <v>0.1372857143</v>
      </c>
      <c r="P1413" s="60">
        <v>1.0</v>
      </c>
      <c r="Q1413" s="60" t="s">
        <v>722</v>
      </c>
    </row>
    <row r="1414" ht="15.75" customHeight="1">
      <c r="A1414" s="214" t="s">
        <v>721</v>
      </c>
      <c r="B1414" s="60" t="s">
        <v>207</v>
      </c>
      <c r="C1414" s="60">
        <v>0.31</v>
      </c>
      <c r="D1414" s="58">
        <v>5.0</v>
      </c>
      <c r="F1414" s="60">
        <v>33.0</v>
      </c>
      <c r="P1414" s="60">
        <v>1.0</v>
      </c>
      <c r="Q1414" s="60" t="s">
        <v>722</v>
      </c>
    </row>
    <row r="1415" ht="15.75" customHeight="1">
      <c r="A1415" s="214" t="s">
        <v>721</v>
      </c>
      <c r="B1415" s="60" t="s">
        <v>204</v>
      </c>
      <c r="C1415" s="60">
        <v>31.0</v>
      </c>
      <c r="D1415" s="58">
        <v>5.0</v>
      </c>
      <c r="F1415" s="60">
        <v>33.0</v>
      </c>
      <c r="P1415" s="60">
        <v>1.0</v>
      </c>
      <c r="Q1415" s="60" t="s">
        <v>722</v>
      </c>
    </row>
    <row r="1416" ht="15.75" customHeight="1">
      <c r="A1416" s="60" t="s">
        <v>170</v>
      </c>
      <c r="B1416" s="60" t="s">
        <v>1</v>
      </c>
      <c r="C1416" s="214">
        <v>268.0</v>
      </c>
      <c r="D1416" s="58"/>
      <c r="E1416" s="60">
        <v>1840.0</v>
      </c>
      <c r="F1416" s="60">
        <v>35.0</v>
      </c>
      <c r="N1416" s="60">
        <f>C1417*C1418/abs(C1416-$Y$3)</f>
        <v>41.25</v>
      </c>
      <c r="P1416" s="60">
        <v>1.0</v>
      </c>
      <c r="Q1416" s="60" t="s">
        <v>723</v>
      </c>
    </row>
    <row r="1417" ht="15.75" customHeight="1">
      <c r="A1417" s="60" t="s">
        <v>170</v>
      </c>
      <c r="B1417" s="60" t="s">
        <v>207</v>
      </c>
      <c r="C1417" s="214">
        <v>6.25</v>
      </c>
      <c r="D1417" s="58">
        <v>5.0</v>
      </c>
      <c r="E1417" s="60">
        <v>1840.0</v>
      </c>
      <c r="F1417" s="60">
        <v>35.0</v>
      </c>
      <c r="P1417" s="60">
        <v>1.0</v>
      </c>
      <c r="Q1417" s="60" t="s">
        <v>723</v>
      </c>
    </row>
    <row r="1418" ht="15.75" customHeight="1">
      <c r="A1418" s="60" t="s">
        <v>170</v>
      </c>
      <c r="B1418" s="60" t="s">
        <v>204</v>
      </c>
      <c r="C1418" s="214">
        <v>198.0</v>
      </c>
      <c r="D1418" s="58">
        <v>5.0</v>
      </c>
      <c r="E1418" s="60">
        <v>1840.0</v>
      </c>
      <c r="F1418" s="60">
        <v>35.0</v>
      </c>
      <c r="P1418" s="60">
        <v>1.0</v>
      </c>
      <c r="Q1418" s="60" t="s">
        <v>723</v>
      </c>
    </row>
    <row r="1419" ht="15.75" customHeight="1">
      <c r="A1419" s="60" t="s">
        <v>724</v>
      </c>
      <c r="B1419" s="60" t="s">
        <v>1</v>
      </c>
      <c r="C1419" s="214">
        <v>270.0</v>
      </c>
      <c r="E1419" s="60">
        <v>1910.0</v>
      </c>
      <c r="F1419" s="60">
        <v>43.0</v>
      </c>
      <c r="N1419" s="60">
        <f>C1420*C1421/abs(C1419-$Y$3)</f>
        <v>61.34553571</v>
      </c>
      <c r="P1419" s="60">
        <v>1.0</v>
      </c>
      <c r="Q1419" s="60" t="s">
        <v>723</v>
      </c>
      <c r="R1419" s="214"/>
    </row>
    <row r="1420" ht="15.75" customHeight="1">
      <c r="A1420" s="60" t="s">
        <v>724</v>
      </c>
      <c r="B1420" s="60" t="s">
        <v>207</v>
      </c>
      <c r="C1420" s="214">
        <v>6.35</v>
      </c>
      <c r="D1420" s="58">
        <v>5.0</v>
      </c>
      <c r="E1420" s="60">
        <v>1910.0</v>
      </c>
      <c r="F1420" s="60">
        <v>43.0</v>
      </c>
      <c r="P1420" s="60">
        <v>1.0</v>
      </c>
      <c r="Q1420" s="60" t="s">
        <v>723</v>
      </c>
      <c r="R1420" s="214"/>
    </row>
    <row r="1421" ht="15.75" customHeight="1">
      <c r="A1421" s="60" t="s">
        <v>724</v>
      </c>
      <c r="B1421" s="60" t="s">
        <v>204</v>
      </c>
      <c r="C1421" s="214">
        <v>270.5</v>
      </c>
      <c r="D1421" s="58">
        <v>5.0</v>
      </c>
      <c r="E1421" s="60">
        <v>1910.0</v>
      </c>
      <c r="F1421" s="60">
        <v>43.0</v>
      </c>
      <c r="P1421" s="60">
        <v>1.0</v>
      </c>
      <c r="Q1421" s="60" t="s">
        <v>723</v>
      </c>
      <c r="R1421" s="214"/>
    </row>
    <row r="1422" ht="15.75" customHeight="1">
      <c r="A1422" s="60" t="s">
        <v>725</v>
      </c>
      <c r="B1422" s="60" t="s">
        <v>1</v>
      </c>
      <c r="C1422" s="214">
        <v>278.0</v>
      </c>
      <c r="D1422" s="58"/>
      <c r="E1422" s="60">
        <v>1980.0</v>
      </c>
      <c r="F1422" s="60">
        <v>46.0</v>
      </c>
      <c r="N1422" s="60">
        <f>C1423*C1424/abs(C1422-$Y$3)</f>
        <v>102.2994</v>
      </c>
      <c r="P1422" s="60">
        <v>1.0</v>
      </c>
      <c r="Q1422" s="60" t="s">
        <v>723</v>
      </c>
    </row>
    <row r="1423" ht="15.75" customHeight="1">
      <c r="A1423" s="60" t="s">
        <v>725</v>
      </c>
      <c r="B1423" s="60" t="s">
        <v>207</v>
      </c>
      <c r="C1423" s="214">
        <v>6.44</v>
      </c>
      <c r="D1423" s="58">
        <v>5.0</v>
      </c>
      <c r="E1423" s="60">
        <v>1980.0</v>
      </c>
      <c r="F1423" s="60">
        <v>46.0</v>
      </c>
      <c r="P1423" s="60">
        <v>1.0</v>
      </c>
      <c r="Q1423" s="60" t="s">
        <v>723</v>
      </c>
    </row>
    <row r="1424" ht="15.75" customHeight="1">
      <c r="A1424" s="60" t="s">
        <v>725</v>
      </c>
      <c r="B1424" s="60" t="s">
        <v>204</v>
      </c>
      <c r="C1424" s="214">
        <v>317.7</v>
      </c>
      <c r="D1424" s="58">
        <v>5.0</v>
      </c>
      <c r="E1424" s="60">
        <v>1980.0</v>
      </c>
      <c r="F1424" s="60">
        <v>46.0</v>
      </c>
      <c r="P1424" s="60">
        <v>1.0</v>
      </c>
      <c r="Q1424" s="60" t="s">
        <v>723</v>
      </c>
    </row>
    <row r="1425" ht="15.75" customHeight="1">
      <c r="A1425" s="60" t="s">
        <v>726</v>
      </c>
      <c r="B1425" s="60" t="s">
        <v>1</v>
      </c>
      <c r="C1425" s="60">
        <v>287.0</v>
      </c>
      <c r="D1425" s="58"/>
      <c r="N1425" s="60">
        <f>C1426*C1427/abs(C1425-$Y$3)</f>
        <v>56.66283636</v>
      </c>
      <c r="P1425" s="60">
        <v>0.0</v>
      </c>
      <c r="Q1425" s="60" t="s">
        <v>727</v>
      </c>
    </row>
    <row r="1426" ht="15.75" customHeight="1">
      <c r="A1426" s="60" t="s">
        <v>726</v>
      </c>
      <c r="B1426" s="60" t="s">
        <v>207</v>
      </c>
      <c r="C1426" s="60">
        <v>2.03</v>
      </c>
      <c r="D1426" s="58">
        <v>5.0</v>
      </c>
      <c r="P1426" s="60">
        <v>0.0</v>
      </c>
      <c r="Q1426" s="60" t="s">
        <v>727</v>
      </c>
    </row>
    <row r="1427" ht="15.75" customHeight="1">
      <c r="A1427" s="60" t="s">
        <v>726</v>
      </c>
      <c r="B1427" s="60" t="s">
        <v>204</v>
      </c>
      <c r="C1427" s="60">
        <v>307.04</v>
      </c>
      <c r="D1427" s="58">
        <v>5.0</v>
      </c>
      <c r="P1427" s="60">
        <v>0.0</v>
      </c>
      <c r="Q1427" s="60" t="s">
        <v>727</v>
      </c>
    </row>
    <row r="1428" ht="15.75" customHeight="1">
      <c r="A1428" s="60" t="s">
        <v>728</v>
      </c>
      <c r="B1428" s="60" t="s">
        <v>1</v>
      </c>
      <c r="C1428" s="60">
        <v>271.0</v>
      </c>
      <c r="D1428" s="58"/>
      <c r="N1428" s="60">
        <f>C1429*C1430/abs(C1428-$Y$3)</f>
        <v>34.037</v>
      </c>
      <c r="P1428" s="60">
        <v>0.0</v>
      </c>
      <c r="Q1428" s="60" t="s">
        <v>727</v>
      </c>
    </row>
    <row r="1429" ht="15.75" customHeight="1">
      <c r="A1429" s="60" t="s">
        <v>728</v>
      </c>
      <c r="B1429" s="60" t="s">
        <v>207</v>
      </c>
      <c r="C1429" s="60">
        <v>3.03</v>
      </c>
      <c r="D1429" s="58">
        <v>5.0</v>
      </c>
      <c r="P1429" s="60">
        <v>0.0</v>
      </c>
      <c r="Q1429" s="60" t="s">
        <v>727</v>
      </c>
    </row>
    <row r="1430" ht="15.75" customHeight="1">
      <c r="A1430" s="60" t="s">
        <v>728</v>
      </c>
      <c r="B1430" s="60" t="s">
        <v>204</v>
      </c>
      <c r="C1430" s="60">
        <v>303.3</v>
      </c>
      <c r="D1430" s="58">
        <v>5.0</v>
      </c>
      <c r="P1430" s="60">
        <v>0.0</v>
      </c>
      <c r="Q1430" s="60" t="s">
        <v>727</v>
      </c>
    </row>
    <row r="1431" ht="15.75" customHeight="1">
      <c r="A1431" s="60" t="s">
        <v>729</v>
      </c>
      <c r="B1431" s="60" t="s">
        <v>1</v>
      </c>
      <c r="C1431" s="60">
        <v>320.0</v>
      </c>
      <c r="D1431" s="58"/>
      <c r="E1431" s="204">
        <v>133.32</v>
      </c>
      <c r="F1431" s="204">
        <v>38.57</v>
      </c>
      <c r="N1431" s="60">
        <f>C1434*C1435/abs(C1431-$Y$3)</f>
        <v>48.60636364</v>
      </c>
      <c r="P1431" s="60">
        <v>1.0</v>
      </c>
      <c r="Q1431" s="60" t="s">
        <v>730</v>
      </c>
    </row>
    <row r="1432" ht="15.75" customHeight="1">
      <c r="A1432" s="60" t="s">
        <v>729</v>
      </c>
      <c r="B1432" s="60" t="s">
        <v>207</v>
      </c>
      <c r="C1432" s="60">
        <v>1.15</v>
      </c>
      <c r="D1432" s="58">
        <v>1.0</v>
      </c>
      <c r="E1432" s="204">
        <v>133.32</v>
      </c>
      <c r="F1432" s="204">
        <v>38.57</v>
      </c>
      <c r="P1432" s="60">
        <v>1.0</v>
      </c>
      <c r="Q1432" s="60" t="s">
        <v>730</v>
      </c>
    </row>
    <row r="1433" ht="15.75" customHeight="1">
      <c r="A1433" s="60" t="s">
        <v>729</v>
      </c>
      <c r="B1433" s="60" t="s">
        <v>204</v>
      </c>
      <c r="C1433" s="60">
        <v>166.1</v>
      </c>
      <c r="D1433" s="58">
        <v>1.0</v>
      </c>
      <c r="E1433" s="204">
        <v>133.32</v>
      </c>
      <c r="F1433" s="204">
        <v>38.57</v>
      </c>
      <c r="P1433" s="60">
        <v>1.0</v>
      </c>
      <c r="Q1433" s="60" t="s">
        <v>730</v>
      </c>
    </row>
    <row r="1434" ht="15.75" customHeight="1">
      <c r="A1434" s="60" t="s">
        <v>729</v>
      </c>
      <c r="B1434" s="60" t="s">
        <v>207</v>
      </c>
      <c r="C1434" s="60">
        <v>4.21</v>
      </c>
      <c r="D1434" s="58">
        <v>5.0</v>
      </c>
      <c r="E1434" s="204">
        <v>133.32</v>
      </c>
      <c r="F1434" s="204">
        <v>38.57</v>
      </c>
      <c r="P1434" s="60">
        <v>1.0</v>
      </c>
      <c r="Q1434" s="60" t="s">
        <v>730</v>
      </c>
    </row>
    <row r="1435" ht="15.75" customHeight="1">
      <c r="A1435" s="60" t="s">
        <v>729</v>
      </c>
      <c r="B1435" s="60" t="s">
        <v>204</v>
      </c>
      <c r="C1435" s="60">
        <v>254.0</v>
      </c>
      <c r="D1435" s="58">
        <v>5.0</v>
      </c>
      <c r="E1435" s="204">
        <v>133.32</v>
      </c>
      <c r="F1435" s="204">
        <v>38.57</v>
      </c>
      <c r="P1435" s="60">
        <v>1.0</v>
      </c>
      <c r="Q1435" s="60" t="s">
        <v>730</v>
      </c>
    </row>
    <row r="1436" ht="15.75" customHeight="1">
      <c r="A1436" s="60" t="s">
        <v>731</v>
      </c>
      <c r="B1436" s="60" t="s">
        <v>1</v>
      </c>
      <c r="C1436" s="60">
        <v>335.0</v>
      </c>
      <c r="D1436" s="58"/>
      <c r="E1436" s="204">
        <v>211.07</v>
      </c>
      <c r="F1436" s="204">
        <v>61.75</v>
      </c>
      <c r="N1436" s="60">
        <f>C1439*C1440/abs(C1436-$Y$3)</f>
        <v>29.53540541</v>
      </c>
      <c r="P1436" s="60">
        <v>1.0</v>
      </c>
      <c r="Q1436" s="60" t="s">
        <v>730</v>
      </c>
    </row>
    <row r="1437" ht="15.75" customHeight="1">
      <c r="A1437" s="60" t="s">
        <v>731</v>
      </c>
      <c r="B1437" s="60" t="s">
        <v>207</v>
      </c>
      <c r="C1437" s="60">
        <v>1.55</v>
      </c>
      <c r="D1437" s="58">
        <v>1.0</v>
      </c>
      <c r="E1437" s="204">
        <v>211.07</v>
      </c>
      <c r="F1437" s="204">
        <v>61.75</v>
      </c>
      <c r="P1437" s="60">
        <v>1.0</v>
      </c>
      <c r="Q1437" s="60" t="s">
        <v>730</v>
      </c>
    </row>
    <row r="1438" ht="15.75" customHeight="1">
      <c r="A1438" s="60" t="s">
        <v>731</v>
      </c>
      <c r="B1438" s="60" t="s">
        <v>204</v>
      </c>
      <c r="C1438" s="60">
        <v>130.0</v>
      </c>
      <c r="D1438" s="58">
        <v>1.0</v>
      </c>
      <c r="E1438" s="204">
        <v>211.07</v>
      </c>
      <c r="F1438" s="204">
        <v>61.75</v>
      </c>
      <c r="P1438" s="60">
        <v>1.0</v>
      </c>
      <c r="Q1438" s="60" t="s">
        <v>730</v>
      </c>
    </row>
    <row r="1439" ht="15.75" customHeight="1">
      <c r="A1439" s="60" t="s">
        <v>731</v>
      </c>
      <c r="B1439" s="60" t="s">
        <v>207</v>
      </c>
      <c r="C1439" s="60">
        <v>4.99</v>
      </c>
      <c r="D1439" s="58">
        <v>5.0</v>
      </c>
      <c r="E1439" s="204">
        <v>211.07</v>
      </c>
      <c r="F1439" s="204">
        <v>61.75</v>
      </c>
      <c r="P1439" s="60">
        <v>1.0</v>
      </c>
      <c r="Q1439" s="60" t="s">
        <v>730</v>
      </c>
    </row>
    <row r="1440" ht="15.75" customHeight="1">
      <c r="A1440" s="60" t="s">
        <v>731</v>
      </c>
      <c r="B1440" s="60" t="s">
        <v>204</v>
      </c>
      <c r="C1440" s="60">
        <v>219.0</v>
      </c>
      <c r="D1440" s="58">
        <v>5.0</v>
      </c>
      <c r="E1440" s="204">
        <v>211.07</v>
      </c>
      <c r="F1440" s="204">
        <v>61.75</v>
      </c>
      <c r="P1440" s="60">
        <v>1.0</v>
      </c>
      <c r="Q1440" s="60" t="s">
        <v>730</v>
      </c>
    </row>
    <row r="1441" ht="15.75" customHeight="1">
      <c r="A1441" s="60" t="s">
        <v>732</v>
      </c>
      <c r="B1441" s="60" t="s">
        <v>1</v>
      </c>
      <c r="C1441" s="60">
        <v>345.0</v>
      </c>
      <c r="D1441" s="58"/>
      <c r="E1441" s="204">
        <v>156.61</v>
      </c>
      <c r="F1441" s="204">
        <v>58.66</v>
      </c>
      <c r="N1441" s="60">
        <f>C1444*C1445/abs(C1441-$Y$3)</f>
        <v>27.49595745</v>
      </c>
      <c r="P1441" s="60">
        <v>1.0</v>
      </c>
      <c r="Q1441" s="60" t="s">
        <v>730</v>
      </c>
    </row>
    <row r="1442" ht="15.75" customHeight="1">
      <c r="A1442" s="60" t="s">
        <v>732</v>
      </c>
      <c r="B1442" s="60" t="s">
        <v>207</v>
      </c>
      <c r="C1442" s="60">
        <v>1.65</v>
      </c>
      <c r="D1442" s="58">
        <v>1.0</v>
      </c>
      <c r="E1442" s="204">
        <v>156.61</v>
      </c>
      <c r="F1442" s="204">
        <v>58.66</v>
      </c>
      <c r="P1442" s="60">
        <v>1.0</v>
      </c>
      <c r="Q1442" s="60" t="s">
        <v>730</v>
      </c>
    </row>
    <row r="1443" ht="15.75" customHeight="1">
      <c r="A1443" s="60" t="s">
        <v>732</v>
      </c>
      <c r="B1443" s="60" t="s">
        <v>204</v>
      </c>
      <c r="C1443" s="60">
        <v>132.0</v>
      </c>
      <c r="D1443" s="58">
        <v>1.0</v>
      </c>
      <c r="E1443" s="204">
        <v>156.61</v>
      </c>
      <c r="F1443" s="204">
        <v>58.66</v>
      </c>
      <c r="P1443" s="60">
        <v>1.0</v>
      </c>
      <c r="Q1443" s="60" t="s">
        <v>730</v>
      </c>
    </row>
    <row r="1444" ht="15.75" customHeight="1">
      <c r="A1444" s="60" t="s">
        <v>732</v>
      </c>
      <c r="B1444" s="60" t="s">
        <v>207</v>
      </c>
      <c r="C1444" s="60">
        <v>5.19</v>
      </c>
      <c r="D1444" s="58">
        <v>5.0</v>
      </c>
      <c r="E1444" s="204">
        <v>156.61</v>
      </c>
      <c r="F1444" s="204">
        <v>58.66</v>
      </c>
      <c r="P1444" s="60">
        <v>1.0</v>
      </c>
      <c r="Q1444" s="60" t="s">
        <v>730</v>
      </c>
    </row>
    <row r="1445" ht="15.75" customHeight="1">
      <c r="A1445" s="60" t="s">
        <v>732</v>
      </c>
      <c r="B1445" s="60" t="s">
        <v>204</v>
      </c>
      <c r="C1445" s="60">
        <v>249.0</v>
      </c>
      <c r="D1445" s="58">
        <v>5.0</v>
      </c>
      <c r="E1445" s="204">
        <v>156.61</v>
      </c>
      <c r="F1445" s="204">
        <v>58.66</v>
      </c>
      <c r="P1445" s="60">
        <v>1.0</v>
      </c>
      <c r="Q1445" s="60" t="s">
        <v>730</v>
      </c>
    </row>
    <row r="1446" ht="15.75" customHeight="1">
      <c r="A1446" s="60" t="s">
        <v>733</v>
      </c>
      <c r="B1446" s="60" t="s">
        <v>1</v>
      </c>
      <c r="C1446" s="60">
        <v>355.0</v>
      </c>
      <c r="D1446" s="58"/>
      <c r="E1446" s="204">
        <v>172.08</v>
      </c>
      <c r="F1446" s="204">
        <v>58.37</v>
      </c>
      <c r="N1446" s="60">
        <f>C1449*C1450/abs(C1446-$Y$3)</f>
        <v>25.50578947</v>
      </c>
      <c r="P1446" s="60">
        <v>1.0</v>
      </c>
      <c r="Q1446" s="60" t="s">
        <v>730</v>
      </c>
    </row>
    <row r="1447" ht="15.75" customHeight="1">
      <c r="A1447" s="60" t="s">
        <v>733</v>
      </c>
      <c r="B1447" s="60" t="s">
        <v>207</v>
      </c>
      <c r="C1447" s="60">
        <v>1.61</v>
      </c>
      <c r="D1447" s="58">
        <v>1.0</v>
      </c>
      <c r="E1447" s="204">
        <v>172.08</v>
      </c>
      <c r="F1447" s="204">
        <v>58.37</v>
      </c>
      <c r="P1447" s="60">
        <v>1.0</v>
      </c>
      <c r="Q1447" s="60" t="s">
        <v>730</v>
      </c>
    </row>
    <row r="1448" ht="15.75" customHeight="1">
      <c r="A1448" s="60" t="s">
        <v>733</v>
      </c>
      <c r="B1448" s="60" t="s">
        <v>204</v>
      </c>
      <c r="C1448" s="60">
        <v>103.0</v>
      </c>
      <c r="D1448" s="58">
        <v>1.0</v>
      </c>
      <c r="E1448" s="204">
        <v>172.08</v>
      </c>
      <c r="F1448" s="204">
        <v>58.37</v>
      </c>
      <c r="P1448" s="60">
        <v>1.0</v>
      </c>
      <c r="Q1448" s="60" t="s">
        <v>730</v>
      </c>
    </row>
    <row r="1449" ht="15.75" customHeight="1">
      <c r="A1449" s="60" t="s">
        <v>733</v>
      </c>
      <c r="B1449" s="60" t="s">
        <v>207</v>
      </c>
      <c r="C1449" s="60">
        <v>4.83</v>
      </c>
      <c r="D1449" s="58">
        <v>5.0</v>
      </c>
      <c r="E1449" s="204">
        <v>172.08</v>
      </c>
      <c r="F1449" s="204">
        <v>58.37</v>
      </c>
      <c r="P1449" s="60">
        <v>1.0</v>
      </c>
      <c r="Q1449" s="60" t="s">
        <v>730</v>
      </c>
    </row>
    <row r="1450" ht="15.75" customHeight="1">
      <c r="A1450" s="60" t="s">
        <v>733</v>
      </c>
      <c r="B1450" s="60" t="s">
        <v>204</v>
      </c>
      <c r="C1450" s="60">
        <v>301.0</v>
      </c>
      <c r="D1450" s="58">
        <v>5.0</v>
      </c>
      <c r="E1450" s="204">
        <v>172.08</v>
      </c>
      <c r="F1450" s="204">
        <v>58.37</v>
      </c>
      <c r="P1450" s="60">
        <v>1.0</v>
      </c>
      <c r="Q1450" s="60" t="s">
        <v>730</v>
      </c>
    </row>
    <row r="1451" ht="15.75" customHeight="1">
      <c r="A1451" s="60" t="s">
        <v>734</v>
      </c>
      <c r="B1451" s="60" t="s">
        <v>1</v>
      </c>
      <c r="C1451" s="60">
        <v>369.0</v>
      </c>
      <c r="D1451" s="58"/>
      <c r="E1451" s="204">
        <v>173.88</v>
      </c>
      <c r="F1451" s="204">
        <v>58.86</v>
      </c>
      <c r="N1451" s="60">
        <f>C1454*C1455/abs(C1451-$Y$3)</f>
        <v>9.502816901</v>
      </c>
      <c r="P1451" s="60">
        <v>1.0</v>
      </c>
      <c r="Q1451" s="60" t="s">
        <v>730</v>
      </c>
    </row>
    <row r="1452" ht="15.75" customHeight="1">
      <c r="A1452" s="60" t="s">
        <v>734</v>
      </c>
      <c r="B1452" s="60" t="s">
        <v>207</v>
      </c>
      <c r="C1452" s="60">
        <v>1.18</v>
      </c>
      <c r="D1452" s="58">
        <v>1.0</v>
      </c>
      <c r="E1452" s="204">
        <v>173.88</v>
      </c>
      <c r="F1452" s="204">
        <v>58.86</v>
      </c>
      <c r="P1452" s="60">
        <v>1.0</v>
      </c>
      <c r="Q1452" s="60" t="s">
        <v>730</v>
      </c>
    </row>
    <row r="1453" ht="15.75" customHeight="1">
      <c r="A1453" s="60" t="s">
        <v>734</v>
      </c>
      <c r="B1453" s="60" t="s">
        <v>204</v>
      </c>
      <c r="C1453" s="60">
        <v>112.0</v>
      </c>
      <c r="D1453" s="58">
        <v>1.0</v>
      </c>
      <c r="E1453" s="204">
        <v>173.88</v>
      </c>
      <c r="F1453" s="204">
        <v>58.86</v>
      </c>
      <c r="P1453" s="60">
        <v>1.0</v>
      </c>
      <c r="Q1453" s="60" t="s">
        <v>730</v>
      </c>
    </row>
    <row r="1454" ht="15.75" customHeight="1">
      <c r="A1454" s="60" t="s">
        <v>734</v>
      </c>
      <c r="B1454" s="60" t="s">
        <v>207</v>
      </c>
      <c r="C1454" s="60">
        <v>3.9</v>
      </c>
      <c r="D1454" s="58">
        <v>5.0</v>
      </c>
      <c r="E1454" s="204">
        <v>173.88</v>
      </c>
      <c r="F1454" s="204">
        <v>58.86</v>
      </c>
      <c r="P1454" s="60">
        <v>1.0</v>
      </c>
      <c r="Q1454" s="60" t="s">
        <v>730</v>
      </c>
    </row>
    <row r="1455" ht="15.75" customHeight="1">
      <c r="A1455" s="60" t="s">
        <v>734</v>
      </c>
      <c r="B1455" s="60" t="s">
        <v>204</v>
      </c>
      <c r="C1455" s="60">
        <v>173.0</v>
      </c>
      <c r="D1455" s="58">
        <v>5.0</v>
      </c>
      <c r="E1455" s="204">
        <v>173.88</v>
      </c>
      <c r="F1455" s="204">
        <v>58.86</v>
      </c>
      <c r="P1455" s="60">
        <v>1.0</v>
      </c>
      <c r="Q1455" s="60" t="s">
        <v>730</v>
      </c>
    </row>
    <row r="1456" ht="15.75" customHeight="1">
      <c r="A1456" s="60" t="s">
        <v>735</v>
      </c>
      <c r="B1456" s="60" t="s">
        <v>1</v>
      </c>
      <c r="C1456" s="60">
        <v>238.0</v>
      </c>
      <c r="D1456" s="58"/>
      <c r="E1456" s="60">
        <v>697.0</v>
      </c>
      <c r="N1456" s="60">
        <f t="shared" ref="N1456:N1459" si="4">C1460*C1480/abs(C1456-$Y$3)</f>
        <v>31.85484</v>
      </c>
      <c r="P1456" s="60">
        <v>1.0</v>
      </c>
      <c r="Q1456" s="60" t="s">
        <v>736</v>
      </c>
    </row>
    <row r="1457" ht="15.75" customHeight="1">
      <c r="A1457" s="60" t="s">
        <v>737</v>
      </c>
      <c r="B1457" s="60" t="s">
        <v>1</v>
      </c>
      <c r="C1457" s="60">
        <v>240.0</v>
      </c>
      <c r="D1457" s="58"/>
      <c r="E1457" s="60">
        <v>769.0</v>
      </c>
      <c r="N1457" s="60">
        <f t="shared" si="4"/>
        <v>16.38070345</v>
      </c>
      <c r="P1457" s="60">
        <v>1.0</v>
      </c>
      <c r="Q1457" s="60" t="s">
        <v>736</v>
      </c>
    </row>
    <row r="1458" ht="15.75" customHeight="1">
      <c r="A1458" s="60" t="s">
        <v>738</v>
      </c>
      <c r="B1458" s="60" t="s">
        <v>1</v>
      </c>
      <c r="C1458" s="60">
        <v>252.0</v>
      </c>
      <c r="D1458" s="58"/>
      <c r="E1458" s="60">
        <v>871.0</v>
      </c>
      <c r="N1458" s="60">
        <f t="shared" si="4"/>
        <v>18.87591304</v>
      </c>
      <c r="P1458" s="60">
        <v>1.0</v>
      </c>
      <c r="Q1458" s="60" t="s">
        <v>736</v>
      </c>
    </row>
    <row r="1459" ht="15.75" customHeight="1">
      <c r="A1459" s="60" t="s">
        <v>415</v>
      </c>
      <c r="B1459" s="60" t="s">
        <v>1</v>
      </c>
      <c r="C1459" s="60">
        <v>262.0</v>
      </c>
      <c r="D1459" s="58"/>
      <c r="E1459" s="60">
        <v>984.0</v>
      </c>
      <c r="N1459" s="60">
        <f t="shared" si="4"/>
        <v>25.8111</v>
      </c>
      <c r="P1459" s="60">
        <v>1.0</v>
      </c>
      <c r="Q1459" s="60" t="s">
        <v>736</v>
      </c>
    </row>
    <row r="1460" ht="15.75" customHeight="1">
      <c r="A1460" s="60" t="s">
        <v>735</v>
      </c>
      <c r="B1460" s="60" t="s">
        <v>204</v>
      </c>
      <c r="C1460" s="60">
        <v>266.94</v>
      </c>
      <c r="D1460" s="60">
        <v>5.0</v>
      </c>
      <c r="E1460" s="60">
        <v>697.0</v>
      </c>
      <c r="P1460" s="60">
        <v>1.0</v>
      </c>
      <c r="Q1460" s="60" t="s">
        <v>736</v>
      </c>
    </row>
    <row r="1461" ht="15.75" customHeight="1">
      <c r="A1461" s="60" t="s">
        <v>737</v>
      </c>
      <c r="B1461" s="60" t="s">
        <v>204</v>
      </c>
      <c r="C1461" s="60">
        <v>203.88</v>
      </c>
      <c r="D1461" s="60">
        <v>5.0</v>
      </c>
      <c r="E1461" s="60">
        <v>769.0</v>
      </c>
      <c r="P1461" s="60">
        <v>1.0</v>
      </c>
      <c r="Q1461" s="60" t="s">
        <v>736</v>
      </c>
    </row>
    <row r="1462" ht="15.75" customHeight="1">
      <c r="A1462" s="60" t="s">
        <v>738</v>
      </c>
      <c r="B1462" s="60" t="s">
        <v>204</v>
      </c>
      <c r="C1462" s="60">
        <v>192.1</v>
      </c>
      <c r="D1462" s="58">
        <v>5.0</v>
      </c>
      <c r="E1462" s="60">
        <v>871.0</v>
      </c>
      <c r="P1462" s="60">
        <v>1.0</v>
      </c>
      <c r="Q1462" s="60" t="s">
        <v>736</v>
      </c>
    </row>
    <row r="1463" ht="15.75" customHeight="1">
      <c r="A1463" s="60" t="s">
        <v>415</v>
      </c>
      <c r="B1463" s="60" t="s">
        <v>204</v>
      </c>
      <c r="C1463" s="60">
        <v>195.21</v>
      </c>
      <c r="D1463" s="58">
        <v>5.0</v>
      </c>
      <c r="E1463" s="60">
        <v>984.0</v>
      </c>
      <c r="P1463" s="60">
        <v>1.0</v>
      </c>
      <c r="Q1463" s="60" t="s">
        <v>736</v>
      </c>
    </row>
    <row r="1464" ht="15.75" customHeight="1">
      <c r="A1464" s="60" t="s">
        <v>735</v>
      </c>
      <c r="B1464" s="60" t="s">
        <v>207</v>
      </c>
      <c r="C1464" s="60">
        <v>2.85</v>
      </c>
      <c r="D1464" s="58">
        <v>1.0</v>
      </c>
      <c r="E1464" s="60">
        <v>697.0</v>
      </c>
      <c r="P1464" s="60">
        <v>1.0</v>
      </c>
      <c r="Q1464" s="60" t="s">
        <v>736</v>
      </c>
    </row>
    <row r="1465" ht="15.75" customHeight="1">
      <c r="A1465" s="60" t="s">
        <v>737</v>
      </c>
      <c r="B1465" s="60" t="s">
        <v>207</v>
      </c>
      <c r="C1465" s="60">
        <v>1.48</v>
      </c>
      <c r="D1465" s="58">
        <v>1.0</v>
      </c>
      <c r="E1465" s="60">
        <v>769.0</v>
      </c>
      <c r="P1465" s="60">
        <v>1.0</v>
      </c>
      <c r="Q1465" s="60" t="s">
        <v>736</v>
      </c>
    </row>
    <row r="1466" ht="15.75" customHeight="1">
      <c r="A1466" s="60" t="s">
        <v>738</v>
      </c>
      <c r="B1466" s="60" t="s">
        <v>207</v>
      </c>
      <c r="C1466" s="60">
        <v>1.55</v>
      </c>
      <c r="D1466" s="58">
        <v>1.0</v>
      </c>
      <c r="E1466" s="60">
        <v>871.0</v>
      </c>
      <c r="P1466" s="60">
        <v>1.0</v>
      </c>
      <c r="Q1466" s="60" t="s">
        <v>736</v>
      </c>
    </row>
    <row r="1467" ht="15.75" customHeight="1">
      <c r="A1467" s="60" t="s">
        <v>415</v>
      </c>
      <c r="B1467" s="60" t="s">
        <v>207</v>
      </c>
      <c r="C1467" s="60">
        <v>1.67</v>
      </c>
      <c r="D1467" s="58">
        <v>1.0</v>
      </c>
      <c r="E1467" s="60">
        <v>984.0</v>
      </c>
      <c r="P1467" s="60">
        <v>1.0</v>
      </c>
      <c r="Q1467" s="60" t="s">
        <v>736</v>
      </c>
    </row>
    <row r="1468" ht="15.75" customHeight="1">
      <c r="A1468" s="60" t="s">
        <v>735</v>
      </c>
      <c r="B1468" s="60" t="s">
        <v>207</v>
      </c>
      <c r="C1468" s="60">
        <v>4.49</v>
      </c>
      <c r="D1468" s="60">
        <v>2.0</v>
      </c>
      <c r="E1468" s="60">
        <v>697.0</v>
      </c>
      <c r="P1468" s="60">
        <v>1.0</v>
      </c>
      <c r="Q1468" s="60" t="s">
        <v>736</v>
      </c>
    </row>
    <row r="1469" ht="15.75" customHeight="1">
      <c r="A1469" s="60" t="s">
        <v>737</v>
      </c>
      <c r="B1469" s="60" t="s">
        <v>207</v>
      </c>
      <c r="C1469" s="60">
        <v>2.53</v>
      </c>
      <c r="D1469" s="60">
        <v>2.0</v>
      </c>
      <c r="E1469" s="60">
        <v>769.0</v>
      </c>
      <c r="P1469" s="60">
        <v>1.0</v>
      </c>
      <c r="Q1469" s="60" t="s">
        <v>736</v>
      </c>
    </row>
    <row r="1470" ht="15.75" customHeight="1">
      <c r="A1470" s="60" t="s">
        <v>738</v>
      </c>
      <c r="B1470" s="60" t="s">
        <v>207</v>
      </c>
      <c r="C1470" s="60">
        <v>2.56</v>
      </c>
      <c r="D1470" s="60">
        <v>2.0</v>
      </c>
      <c r="E1470" s="60">
        <v>871.0</v>
      </c>
      <c r="P1470" s="60">
        <v>1.0</v>
      </c>
      <c r="Q1470" s="60" t="s">
        <v>736</v>
      </c>
    </row>
    <row r="1471" ht="15.75" customHeight="1">
      <c r="A1471" s="60" t="s">
        <v>415</v>
      </c>
      <c r="B1471" s="60" t="s">
        <v>207</v>
      </c>
      <c r="C1471" s="60">
        <v>2.78</v>
      </c>
      <c r="D1471" s="60">
        <v>2.0</v>
      </c>
      <c r="E1471" s="60">
        <v>984.0</v>
      </c>
      <c r="P1471" s="60">
        <v>1.0</v>
      </c>
      <c r="Q1471" s="60" t="s">
        <v>736</v>
      </c>
    </row>
    <row r="1472" ht="15.75" customHeight="1">
      <c r="A1472" s="60" t="s">
        <v>735</v>
      </c>
      <c r="B1472" s="60" t="s">
        <v>207</v>
      </c>
      <c r="C1472" s="60">
        <v>5.57</v>
      </c>
      <c r="D1472" s="58">
        <v>3.0</v>
      </c>
      <c r="E1472" s="60">
        <v>697.0</v>
      </c>
      <c r="P1472" s="60">
        <v>1.0</v>
      </c>
      <c r="Q1472" s="60" t="s">
        <v>736</v>
      </c>
    </row>
    <row r="1473" ht="15.75" customHeight="1">
      <c r="A1473" s="60" t="s">
        <v>737</v>
      </c>
      <c r="B1473" s="60" t="s">
        <v>207</v>
      </c>
      <c r="C1473" s="60">
        <v>3.37</v>
      </c>
      <c r="D1473" s="58">
        <v>3.0</v>
      </c>
      <c r="E1473" s="60">
        <v>769.0</v>
      </c>
      <c r="P1473" s="60">
        <v>1.0</v>
      </c>
      <c r="Q1473" s="60" t="s">
        <v>736</v>
      </c>
    </row>
    <row r="1474" ht="15.75" customHeight="1">
      <c r="A1474" s="60" t="s">
        <v>738</v>
      </c>
      <c r="B1474" s="60" t="s">
        <v>207</v>
      </c>
      <c r="C1474" s="60">
        <v>3.4</v>
      </c>
      <c r="D1474" s="58">
        <v>3.0</v>
      </c>
      <c r="E1474" s="60">
        <v>871.0</v>
      </c>
      <c r="P1474" s="60">
        <v>1.0</v>
      </c>
      <c r="Q1474" s="60" t="s">
        <v>736</v>
      </c>
    </row>
    <row r="1475" ht="15.75" customHeight="1">
      <c r="A1475" s="60" t="s">
        <v>415</v>
      </c>
      <c r="B1475" s="60" t="s">
        <v>207</v>
      </c>
      <c r="C1475" s="60">
        <v>3.58</v>
      </c>
      <c r="D1475" s="58">
        <v>3.0</v>
      </c>
      <c r="E1475" s="60">
        <v>984.0</v>
      </c>
      <c r="P1475" s="60">
        <v>1.0</v>
      </c>
      <c r="Q1475" s="60" t="s">
        <v>736</v>
      </c>
    </row>
    <row r="1476" ht="15.75" customHeight="1">
      <c r="A1476" s="60" t="s">
        <v>735</v>
      </c>
      <c r="B1476" s="60" t="s">
        <v>207</v>
      </c>
      <c r="C1476" s="60">
        <v>6.38</v>
      </c>
      <c r="D1476" s="58">
        <v>4.0</v>
      </c>
      <c r="E1476" s="60">
        <v>697.0</v>
      </c>
      <c r="P1476" s="60">
        <v>1.0</v>
      </c>
      <c r="Q1476" s="60" t="s">
        <v>736</v>
      </c>
    </row>
    <row r="1477" ht="15.75" customHeight="1">
      <c r="A1477" s="60" t="s">
        <v>737</v>
      </c>
      <c r="B1477" s="60" t="s">
        <v>207</v>
      </c>
      <c r="C1477" s="60">
        <v>4.08</v>
      </c>
      <c r="D1477" s="58">
        <v>4.0</v>
      </c>
      <c r="E1477" s="60">
        <v>769.0</v>
      </c>
      <c r="P1477" s="60">
        <v>1.0</v>
      </c>
      <c r="Q1477" s="60" t="s">
        <v>736</v>
      </c>
    </row>
    <row r="1478" ht="15.75" customHeight="1">
      <c r="A1478" s="60" t="s">
        <v>738</v>
      </c>
      <c r="B1478" s="60" t="s">
        <v>207</v>
      </c>
      <c r="C1478" s="60">
        <v>4.01</v>
      </c>
      <c r="D1478" s="58">
        <v>4.0</v>
      </c>
      <c r="E1478" s="60">
        <v>871.0</v>
      </c>
      <c r="P1478" s="60">
        <v>1.0</v>
      </c>
      <c r="Q1478" s="60" t="s">
        <v>736</v>
      </c>
    </row>
    <row r="1479" ht="15.75" customHeight="1">
      <c r="A1479" s="60" t="s">
        <v>415</v>
      </c>
      <c r="B1479" s="60" t="s">
        <v>207</v>
      </c>
      <c r="C1479" s="60">
        <v>4.21</v>
      </c>
      <c r="D1479" s="58">
        <v>4.0</v>
      </c>
      <c r="E1479" s="60">
        <v>984.0</v>
      </c>
      <c r="P1479" s="60">
        <v>1.0</v>
      </c>
      <c r="Q1479" s="60" t="s">
        <v>736</v>
      </c>
    </row>
    <row r="1480" ht="15.75" customHeight="1">
      <c r="A1480" s="60" t="s">
        <v>735</v>
      </c>
      <c r="B1480" s="60" t="s">
        <v>207</v>
      </c>
      <c r="C1480" s="60">
        <v>7.16</v>
      </c>
      <c r="D1480" s="58">
        <v>5.0</v>
      </c>
      <c r="E1480" s="60">
        <v>697.0</v>
      </c>
      <c r="P1480" s="60">
        <v>1.0</v>
      </c>
      <c r="Q1480" s="60" t="s">
        <v>736</v>
      </c>
    </row>
    <row r="1481" ht="15.75" customHeight="1">
      <c r="A1481" s="60" t="s">
        <v>737</v>
      </c>
      <c r="B1481" s="60" t="s">
        <v>207</v>
      </c>
      <c r="C1481" s="60">
        <v>4.66</v>
      </c>
      <c r="D1481" s="58">
        <v>5.0</v>
      </c>
      <c r="E1481" s="60">
        <v>769.0</v>
      </c>
      <c r="P1481" s="60">
        <v>1.0</v>
      </c>
      <c r="Q1481" s="60" t="s">
        <v>736</v>
      </c>
    </row>
    <row r="1482" ht="15.75" customHeight="1">
      <c r="A1482" s="60" t="s">
        <v>738</v>
      </c>
      <c r="B1482" s="60" t="s">
        <v>207</v>
      </c>
      <c r="C1482" s="60">
        <v>4.52</v>
      </c>
      <c r="D1482" s="58">
        <v>5.0</v>
      </c>
      <c r="E1482" s="60">
        <v>871.0</v>
      </c>
      <c r="P1482" s="60">
        <v>1.0</v>
      </c>
      <c r="Q1482" s="60" t="s">
        <v>736</v>
      </c>
    </row>
    <row r="1483" ht="15.75" customHeight="1">
      <c r="A1483" s="60" t="s">
        <v>415</v>
      </c>
      <c r="B1483" s="60" t="s">
        <v>207</v>
      </c>
      <c r="C1483" s="60">
        <v>4.76</v>
      </c>
      <c r="D1483" s="58">
        <v>5.0</v>
      </c>
      <c r="E1483" s="60">
        <v>984.0</v>
      </c>
      <c r="P1483" s="60">
        <v>1.0</v>
      </c>
      <c r="Q1483" s="60" t="s">
        <v>736</v>
      </c>
    </row>
    <row r="1484" ht="15.75" customHeight="1">
      <c r="A1484" s="60" t="s">
        <v>739</v>
      </c>
      <c r="B1484" s="60" t="s">
        <v>1</v>
      </c>
      <c r="C1484" s="214">
        <v>238.0</v>
      </c>
      <c r="D1484" s="58"/>
      <c r="E1484" s="60">
        <v>2440.0</v>
      </c>
      <c r="G1484" s="60"/>
      <c r="H1484" s="60"/>
      <c r="I1484" s="60"/>
      <c r="J1484" s="60"/>
      <c r="K1484" s="60"/>
      <c r="L1484" s="60"/>
      <c r="M1484" s="60"/>
      <c r="N1484" s="60" t="s">
        <v>705</v>
      </c>
      <c r="P1484" s="60">
        <v>1.0</v>
      </c>
      <c r="Q1484" s="60" t="s">
        <v>740</v>
      </c>
    </row>
    <row r="1485" ht="15.75" customHeight="1">
      <c r="A1485" s="60" t="s">
        <v>741</v>
      </c>
      <c r="B1485" s="60" t="s">
        <v>1</v>
      </c>
      <c r="C1485" s="214">
        <v>170.0</v>
      </c>
      <c r="D1485" s="58"/>
      <c r="E1485" s="60">
        <v>1600.0</v>
      </c>
      <c r="G1485" s="60"/>
      <c r="H1485" s="60"/>
      <c r="I1485" s="60"/>
      <c r="J1485" s="60"/>
      <c r="K1485" s="60"/>
      <c r="L1485" s="60"/>
      <c r="M1485" s="60"/>
      <c r="N1485" s="60" t="s">
        <v>705</v>
      </c>
      <c r="P1485" s="60">
        <v>1.0</v>
      </c>
      <c r="Q1485" s="60" t="s">
        <v>740</v>
      </c>
    </row>
    <row r="1486" ht="15.75" customHeight="1">
      <c r="A1486" s="60" t="s">
        <v>742</v>
      </c>
      <c r="B1486" s="60" t="s">
        <v>1</v>
      </c>
      <c r="C1486" s="214">
        <v>145.0</v>
      </c>
      <c r="D1486" s="58"/>
      <c r="E1486" s="60">
        <v>2330.0</v>
      </c>
      <c r="G1486" s="60"/>
      <c r="H1486" s="60"/>
      <c r="I1486" s="60"/>
      <c r="J1486" s="60"/>
      <c r="K1486" s="60"/>
      <c r="L1486" s="60"/>
      <c r="M1486" s="60"/>
      <c r="N1486" s="60" t="s">
        <v>705</v>
      </c>
      <c r="P1486" s="60">
        <v>1.0</v>
      </c>
      <c r="Q1486" s="60" t="s">
        <v>740</v>
      </c>
    </row>
    <row r="1487" ht="15.75" customHeight="1">
      <c r="A1487" s="60" t="s">
        <v>743</v>
      </c>
      <c r="B1487" s="60" t="s">
        <v>1</v>
      </c>
      <c r="C1487" s="214">
        <v>130.0</v>
      </c>
      <c r="D1487" s="58"/>
      <c r="E1487" s="60">
        <v>1660.0</v>
      </c>
      <c r="G1487" s="60"/>
      <c r="H1487" s="60"/>
      <c r="I1487" s="60"/>
      <c r="J1487" s="60"/>
      <c r="K1487" s="60"/>
      <c r="L1487" s="60"/>
      <c r="M1487" s="60"/>
      <c r="N1487" s="60" t="s">
        <v>705</v>
      </c>
      <c r="P1487" s="60">
        <v>1.0</v>
      </c>
      <c r="Q1487" s="60" t="s">
        <v>740</v>
      </c>
    </row>
    <row r="1488" ht="15.75" customHeight="1">
      <c r="A1488" s="60" t="s">
        <v>739</v>
      </c>
      <c r="B1488" s="60" t="s">
        <v>204</v>
      </c>
      <c r="C1488" s="214">
        <v>78.41</v>
      </c>
      <c r="D1488" s="58">
        <v>2.0</v>
      </c>
      <c r="E1488" s="60">
        <v>2440.0</v>
      </c>
      <c r="P1488" s="60">
        <v>1.0</v>
      </c>
      <c r="Q1488" s="60" t="s">
        <v>740</v>
      </c>
    </row>
    <row r="1489" ht="15.75" customHeight="1">
      <c r="A1489" s="60" t="s">
        <v>741</v>
      </c>
      <c r="B1489" s="60" t="s">
        <v>204</v>
      </c>
      <c r="C1489" s="214">
        <v>43.32</v>
      </c>
      <c r="D1489" s="58">
        <v>2.0</v>
      </c>
      <c r="E1489" s="60">
        <v>1600.0</v>
      </c>
      <c r="P1489" s="60">
        <v>1.0</v>
      </c>
      <c r="Q1489" s="60" t="s">
        <v>740</v>
      </c>
    </row>
    <row r="1490" ht="15.75" customHeight="1">
      <c r="A1490" s="60" t="s">
        <v>742</v>
      </c>
      <c r="B1490" s="60" t="s">
        <v>204</v>
      </c>
      <c r="C1490" s="214">
        <v>31.5</v>
      </c>
      <c r="D1490" s="58">
        <v>2.0</v>
      </c>
      <c r="E1490" s="60">
        <v>2330.0</v>
      </c>
      <c r="P1490" s="60">
        <v>1.0</v>
      </c>
      <c r="Q1490" s="60" t="s">
        <v>740</v>
      </c>
    </row>
    <row r="1491" ht="15.75" customHeight="1">
      <c r="A1491" s="60" t="s">
        <v>743</v>
      </c>
      <c r="B1491" s="60" t="s">
        <v>204</v>
      </c>
      <c r="C1491" s="214">
        <v>48.68</v>
      </c>
      <c r="D1491" s="58">
        <v>2.0</v>
      </c>
      <c r="E1491" s="60">
        <v>1660.0</v>
      </c>
      <c r="P1491" s="60">
        <v>1.0</v>
      </c>
      <c r="Q1491" s="60" t="s">
        <v>740</v>
      </c>
    </row>
    <row r="1492" ht="15.75" customHeight="1">
      <c r="A1492" s="60" t="s">
        <v>739</v>
      </c>
      <c r="B1492" s="60" t="s">
        <v>207</v>
      </c>
      <c r="C1492" s="214">
        <v>2.96</v>
      </c>
      <c r="D1492" s="58">
        <v>1.0</v>
      </c>
      <c r="E1492" s="60">
        <v>2440.0</v>
      </c>
      <c r="P1492" s="60">
        <v>1.0</v>
      </c>
      <c r="Q1492" s="60" t="s">
        <v>740</v>
      </c>
    </row>
    <row r="1493" ht="15.75" customHeight="1">
      <c r="A1493" s="60" t="s">
        <v>741</v>
      </c>
      <c r="B1493" s="60" t="s">
        <v>207</v>
      </c>
      <c r="C1493" s="214">
        <v>1.06</v>
      </c>
      <c r="D1493" s="58">
        <v>1.0</v>
      </c>
      <c r="E1493" s="60">
        <v>1600.0</v>
      </c>
      <c r="P1493" s="60">
        <v>1.0</v>
      </c>
      <c r="Q1493" s="60" t="s">
        <v>740</v>
      </c>
    </row>
    <row r="1494" ht="15.75" customHeight="1">
      <c r="A1494" s="60" t="s">
        <v>742</v>
      </c>
      <c r="B1494" s="60" t="s">
        <v>207</v>
      </c>
      <c r="C1494" s="214">
        <v>0.99</v>
      </c>
      <c r="D1494" s="58">
        <v>1.0</v>
      </c>
      <c r="E1494" s="60">
        <v>2330.0</v>
      </c>
      <c r="P1494" s="60">
        <v>1.0</v>
      </c>
      <c r="Q1494" s="60" t="s">
        <v>740</v>
      </c>
    </row>
    <row r="1495" ht="15.75" customHeight="1">
      <c r="A1495" s="60" t="s">
        <v>743</v>
      </c>
      <c r="B1495" s="60" t="s">
        <v>207</v>
      </c>
      <c r="C1495" s="214">
        <v>0.74</v>
      </c>
      <c r="D1495" s="58">
        <v>1.0</v>
      </c>
      <c r="E1495" s="60">
        <v>1660.0</v>
      </c>
      <c r="P1495" s="60">
        <v>1.0</v>
      </c>
      <c r="Q1495" s="60" t="s">
        <v>740</v>
      </c>
    </row>
    <row r="1496" ht="15.75" customHeight="1">
      <c r="A1496" s="60" t="s">
        <v>739</v>
      </c>
      <c r="B1496" s="60" t="s">
        <v>207</v>
      </c>
      <c r="C1496" s="214">
        <v>4.63</v>
      </c>
      <c r="D1496" s="58">
        <v>2.0</v>
      </c>
      <c r="E1496" s="60">
        <v>2440.0</v>
      </c>
      <c r="P1496" s="60">
        <v>1.0</v>
      </c>
      <c r="Q1496" s="60" t="s">
        <v>740</v>
      </c>
    </row>
    <row r="1497" ht="15.75" customHeight="1">
      <c r="A1497" s="60" t="s">
        <v>741</v>
      </c>
      <c r="B1497" s="60" t="s">
        <v>207</v>
      </c>
      <c r="C1497" s="214">
        <v>1.87</v>
      </c>
      <c r="D1497" s="58">
        <v>2.0</v>
      </c>
      <c r="E1497" s="60">
        <v>1600.0</v>
      </c>
      <c r="P1497" s="60">
        <v>1.0</v>
      </c>
      <c r="Q1497" s="60" t="s">
        <v>740</v>
      </c>
    </row>
    <row r="1498" ht="15.75" customHeight="1">
      <c r="A1498" s="60" t="s">
        <v>742</v>
      </c>
      <c r="B1498" s="60" t="s">
        <v>207</v>
      </c>
      <c r="C1498" s="214">
        <v>1.79</v>
      </c>
      <c r="D1498" s="58">
        <v>2.0</v>
      </c>
      <c r="E1498" s="60">
        <v>2330.0</v>
      </c>
      <c r="P1498" s="60">
        <v>1.0</v>
      </c>
      <c r="Q1498" s="60" t="s">
        <v>740</v>
      </c>
    </row>
    <row r="1499" ht="15.75" customHeight="1">
      <c r="A1499" s="60" t="s">
        <v>743</v>
      </c>
      <c r="B1499" s="60" t="s">
        <v>207</v>
      </c>
      <c r="C1499" s="214">
        <v>1.24</v>
      </c>
      <c r="D1499" s="58">
        <v>2.0</v>
      </c>
      <c r="E1499" s="60">
        <v>1660.0</v>
      </c>
      <c r="P1499" s="60">
        <v>1.0</v>
      </c>
      <c r="Q1499" s="60" t="s">
        <v>740</v>
      </c>
    </row>
    <row r="1500" ht="15.75" customHeight="1">
      <c r="A1500" s="60" t="s">
        <v>739</v>
      </c>
      <c r="B1500" s="60" t="s">
        <v>207</v>
      </c>
      <c r="C1500" s="214">
        <v>5.71</v>
      </c>
      <c r="D1500" s="58">
        <v>3.0</v>
      </c>
      <c r="E1500" s="60">
        <v>2440.0</v>
      </c>
      <c r="P1500" s="60">
        <v>1.0</v>
      </c>
      <c r="Q1500" s="60" t="s">
        <v>740</v>
      </c>
    </row>
    <row r="1501" ht="15.75" customHeight="1">
      <c r="A1501" s="60" t="s">
        <v>741</v>
      </c>
      <c r="B1501" s="60" t="s">
        <v>207</v>
      </c>
      <c r="C1501" s="214">
        <v>2.48</v>
      </c>
      <c r="D1501" s="58">
        <v>3.0</v>
      </c>
      <c r="E1501" s="60">
        <v>1600.0</v>
      </c>
      <c r="P1501" s="60">
        <v>1.0</v>
      </c>
      <c r="Q1501" s="60" t="s">
        <v>740</v>
      </c>
    </row>
    <row r="1502" ht="15.75" customHeight="1">
      <c r="A1502" s="60" t="s">
        <v>742</v>
      </c>
      <c r="B1502" s="60" t="s">
        <v>207</v>
      </c>
      <c r="C1502" s="214">
        <v>2.32</v>
      </c>
      <c r="D1502" s="58">
        <v>3.0</v>
      </c>
      <c r="E1502" s="60">
        <v>2330.0</v>
      </c>
      <c r="P1502" s="60">
        <v>1.0</v>
      </c>
      <c r="Q1502" s="60" t="s">
        <v>740</v>
      </c>
    </row>
    <row r="1503" ht="15.75" customHeight="1">
      <c r="A1503" s="60" t="s">
        <v>743</v>
      </c>
      <c r="B1503" s="60" t="s">
        <v>207</v>
      </c>
      <c r="C1503" s="214">
        <v>1.86</v>
      </c>
      <c r="D1503" s="58">
        <v>3.0</v>
      </c>
      <c r="E1503" s="60">
        <v>1660.0</v>
      </c>
      <c r="P1503" s="60">
        <v>1.0</v>
      </c>
      <c r="Q1503" s="60" t="s">
        <v>740</v>
      </c>
    </row>
    <row r="1504" ht="15.75" customHeight="1">
      <c r="A1504" s="60" t="s">
        <v>739</v>
      </c>
      <c r="B1504" s="60" t="s">
        <v>207</v>
      </c>
      <c r="C1504" s="214">
        <v>6.42</v>
      </c>
      <c r="D1504" s="58">
        <v>4.0</v>
      </c>
      <c r="E1504" s="60">
        <v>2440.0</v>
      </c>
      <c r="P1504" s="60">
        <v>1.0</v>
      </c>
      <c r="Q1504" s="60" t="s">
        <v>740</v>
      </c>
    </row>
    <row r="1505" ht="15.75" customHeight="1">
      <c r="A1505" s="60" t="s">
        <v>741</v>
      </c>
      <c r="B1505" s="60" t="s">
        <v>207</v>
      </c>
      <c r="C1505" s="214">
        <v>2.98</v>
      </c>
      <c r="D1505" s="58">
        <v>4.0</v>
      </c>
      <c r="E1505" s="60">
        <v>1600.0</v>
      </c>
      <c r="P1505" s="60">
        <v>1.0</v>
      </c>
      <c r="Q1505" s="60" t="s">
        <v>740</v>
      </c>
    </row>
    <row r="1506" ht="15.75" customHeight="1">
      <c r="A1506" s="60" t="s">
        <v>742</v>
      </c>
      <c r="B1506" s="60" t="s">
        <v>207</v>
      </c>
      <c r="C1506" s="214">
        <v>2.7</v>
      </c>
      <c r="D1506" s="58">
        <v>4.0</v>
      </c>
      <c r="E1506" s="60">
        <v>2330.0</v>
      </c>
      <c r="P1506" s="60">
        <v>1.0</v>
      </c>
      <c r="Q1506" s="60" t="s">
        <v>740</v>
      </c>
    </row>
    <row r="1507" ht="15.75" customHeight="1">
      <c r="A1507" s="60" t="s">
        <v>743</v>
      </c>
      <c r="B1507" s="60" t="s">
        <v>207</v>
      </c>
      <c r="C1507" s="214">
        <v>2.31</v>
      </c>
      <c r="D1507" s="58">
        <v>4.0</v>
      </c>
      <c r="E1507" s="60">
        <v>1660.0</v>
      </c>
      <c r="P1507" s="60">
        <v>1.0</v>
      </c>
      <c r="Q1507" s="60" t="s">
        <v>740</v>
      </c>
    </row>
    <row r="1508" ht="15.75" customHeight="1">
      <c r="A1508" s="60" t="s">
        <v>739</v>
      </c>
      <c r="B1508" s="60" t="s">
        <v>207</v>
      </c>
      <c r="C1508" s="214">
        <v>7.32</v>
      </c>
      <c r="D1508" s="58">
        <v>5.0</v>
      </c>
      <c r="E1508" s="60">
        <v>2440.0</v>
      </c>
      <c r="P1508" s="60">
        <v>1.0</v>
      </c>
      <c r="Q1508" s="60" t="s">
        <v>740</v>
      </c>
    </row>
    <row r="1509" ht="15.75" customHeight="1">
      <c r="A1509" s="60" t="s">
        <v>741</v>
      </c>
      <c r="B1509" s="60" t="s">
        <v>207</v>
      </c>
      <c r="C1509" s="214">
        <v>3.37</v>
      </c>
      <c r="D1509" s="58">
        <v>5.0</v>
      </c>
      <c r="E1509" s="60">
        <v>1600.0</v>
      </c>
      <c r="P1509" s="60">
        <v>1.0</v>
      </c>
      <c r="Q1509" s="60" t="s">
        <v>740</v>
      </c>
    </row>
    <row r="1510" ht="15.75" customHeight="1">
      <c r="A1510" s="60" t="s">
        <v>742</v>
      </c>
      <c r="B1510" s="60" t="s">
        <v>207</v>
      </c>
      <c r="C1510" s="214">
        <v>3.28</v>
      </c>
      <c r="D1510" s="58">
        <v>5.0</v>
      </c>
      <c r="E1510" s="60">
        <v>2330.0</v>
      </c>
      <c r="P1510" s="60">
        <v>1.0</v>
      </c>
      <c r="Q1510" s="60" t="s">
        <v>740</v>
      </c>
    </row>
    <row r="1511" ht="15.75" customHeight="1">
      <c r="A1511" s="60" t="s">
        <v>743</v>
      </c>
      <c r="B1511" s="60" t="s">
        <v>207</v>
      </c>
      <c r="C1511" s="214">
        <v>2.7</v>
      </c>
      <c r="D1511" s="58">
        <v>5.0</v>
      </c>
      <c r="E1511" s="60">
        <v>1660.0</v>
      </c>
      <c r="P1511" s="60">
        <v>1.0</v>
      </c>
      <c r="Q1511" s="60" t="s">
        <v>740</v>
      </c>
    </row>
    <row r="1512" ht="15.75" customHeight="1">
      <c r="D1512" s="58"/>
    </row>
    <row r="1513" ht="15.75" customHeight="1">
      <c r="D1513" s="58"/>
    </row>
    <row r="1514" ht="15.75" customHeight="1">
      <c r="D1514" s="58"/>
    </row>
    <row r="1515" ht="15.75" customHeight="1">
      <c r="C1515" s="60">
        <f t="shared" ref="C1515:F1515" si="5">max(C2:C1511)</f>
        <v>909</v>
      </c>
      <c r="D1515" s="60">
        <f t="shared" si="5"/>
        <v>14</v>
      </c>
      <c r="E1515" s="60">
        <f t="shared" si="5"/>
        <v>7900</v>
      </c>
      <c r="F1515" s="60">
        <f t="shared" si="5"/>
        <v>240</v>
      </c>
      <c r="O1515" s="60" t="s">
        <v>611</v>
      </c>
      <c r="Q1515" s="215" t="str">
        <f>IFERROR(__xludf.DUMMYFUNCTION("UNIQUE(Q1092:Q1511)"),"10.1016/j.matchemphys.2014.11.034")</f>
        <v>10.1016/j.matchemphys.2014.11.034</v>
      </c>
      <c r="R1515" s="215" t="str">
        <f>IFERROR(__xludf.DUMMYFUNCTION("UNIQUE(Q2:Q1067)"),"10.1007/s10948-018-4988-x")</f>
        <v>10.1007/s10948-018-4988-x</v>
      </c>
    </row>
    <row r="1516" ht="15.75" customHeight="1">
      <c r="D1516" s="58">
        <f t="shared" ref="D1516:F1516" si="6">min(D2:D1511)</f>
        <v>0.5</v>
      </c>
      <c r="E1516" s="58">
        <f t="shared" si="6"/>
        <v>1.52</v>
      </c>
      <c r="F1516" s="58">
        <f t="shared" si="6"/>
        <v>4.83</v>
      </c>
      <c r="O1516" s="60" t="s">
        <v>613</v>
      </c>
      <c r="Q1516" s="216" t="str">
        <f>IFERROR(__xludf.DUMMYFUNCTION("""COMPUTED_VALUE"""),"10.1063/1.1867564")</f>
        <v>10.1063/1.1867564</v>
      </c>
      <c r="R1516" s="217" t="str">
        <f>IFERROR(__xludf.DUMMYFUNCTION("""COMPUTED_VALUE"""),"10.1016/j.jallcom.2014.07.001")</f>
        <v>10.1016/j.jallcom.2014.07.001</v>
      </c>
    </row>
    <row r="1517" ht="15.75" customHeight="1">
      <c r="D1517" s="58"/>
      <c r="Q1517" s="215" t="str">
        <f>IFERROR(__xludf.DUMMYFUNCTION("""COMPUTED_VALUE"""),"10.1063/1.1867564")</f>
        <v>10.1063/1.1867564</v>
      </c>
      <c r="R1517" s="60" t="str">
        <f>IFERROR(__xludf.DUMMYFUNCTION("""COMPUTED_VALUE"""),"10.1016/j.ceramint.2015.06.078")</f>
        <v>10.1016/j.ceramint.2015.06.078</v>
      </c>
    </row>
    <row r="1518" ht="15.75" customHeight="1">
      <c r="D1518" s="58"/>
      <c r="Q1518" s="215" t="str">
        <f>IFERROR(__xludf.DUMMYFUNCTION("""COMPUTED_VALUE"""),"10.1063/1.3698346")</f>
        <v>10.1063/1.3698346</v>
      </c>
      <c r="R1518" s="60" t="str">
        <f>IFERROR(__xludf.DUMMYFUNCTION("""COMPUTED_VALUE"""),"10.1016/j.jmmm.2018.11.070")</f>
        <v>10.1016/j.jmmm.2018.11.070</v>
      </c>
    </row>
    <row r="1519" ht="15.75" customHeight="1">
      <c r="D1519" s="58"/>
      <c r="Q1519" s="215" t="str">
        <f>IFERROR(__xludf.DUMMYFUNCTION("""COMPUTED_VALUE"""),"10.1088/1361-648X/ac3e9e")</f>
        <v>10.1088/1361-648X/ac3e9e</v>
      </c>
      <c r="R1519" s="215" t="str">
        <f>IFERROR(__xludf.DUMMYFUNCTION("""COMPUTED_VALUE"""),"10.1016/j.jallcom.2014.11.141")</f>
        <v>10.1016/j.jallcom.2014.11.141</v>
      </c>
    </row>
    <row r="1520" ht="15.75" customHeight="1">
      <c r="D1520" s="58"/>
      <c r="Q1520" s="215" t="str">
        <f>IFERROR(__xludf.DUMMYFUNCTION("""COMPUTED_VALUE"""),"10.1039/d1ra07059b")</f>
        <v>10.1039/d1ra07059b</v>
      </c>
      <c r="R1520" s="60" t="str">
        <f>IFERROR(__xludf.DUMMYFUNCTION("""COMPUTED_VALUE"""),"10.1016/j.jmmm.2018.01.084")</f>
        <v>10.1016/j.jmmm.2018.01.084</v>
      </c>
    </row>
    <row r="1521" ht="15.75" customHeight="1">
      <c r="D1521" s="58"/>
      <c r="Q1521" s="215" t="str">
        <f>IFERROR(__xludf.DUMMYFUNCTION("""COMPUTED_VALUE"""),"10.1016/j.jssc.2021.122046")</f>
        <v>10.1016/j.jssc.2021.122046</v>
      </c>
      <c r="R1521" s="215" t="str">
        <f>IFERROR(__xludf.DUMMYFUNCTION("""COMPUTED_VALUE"""),"10.1016/j.ceramint.2014.07.140")</f>
        <v>10.1016/j.ceramint.2014.07.140</v>
      </c>
    </row>
    <row r="1522" ht="15.75" customHeight="1">
      <c r="D1522" s="58"/>
      <c r="Q1522" s="215" t="str">
        <f>IFERROR(__xludf.DUMMYFUNCTION("""COMPUTED_VALUE"""),"10.1016/j.physa.2021.125936")</f>
        <v>10.1016/j.physa.2021.125936</v>
      </c>
      <c r="R1522" s="215" t="str">
        <f>IFERROR(__xludf.DUMMYFUNCTION("""COMPUTED_VALUE"""),"10.1016/j.jallcom.2014.02.096")</f>
        <v>10.1016/j.jallcom.2014.02.096</v>
      </c>
    </row>
    <row r="1523" ht="15.75" customHeight="1">
      <c r="D1523" s="58"/>
      <c r="Q1523" s="215" t="str">
        <f>IFERROR(__xludf.DUMMYFUNCTION("""COMPUTED_VALUE"""),"10.1016/j.jmmm.2020.167283")</f>
        <v>10.1016/j.jmmm.2020.167283</v>
      </c>
      <c r="R1523" s="60" t="str">
        <f>IFERROR(__xludf.DUMMYFUNCTION("""COMPUTED_VALUE"""),"10.1016/j.ssc.2015.08.019")</f>
        <v>10.1016/j.ssc.2015.08.019</v>
      </c>
    </row>
    <row r="1524" ht="15.75" customHeight="1">
      <c r="D1524" s="58"/>
      <c r="Q1524" s="215" t="str">
        <f>IFERROR(__xludf.DUMMYFUNCTION("""COMPUTED_VALUE"""),"10.1016/j.ceramint.2018.04.075")</f>
        <v>10.1016/j.ceramint.2018.04.075</v>
      </c>
      <c r="R1524" s="60" t="str">
        <f>IFERROR(__xludf.DUMMYFUNCTION("""COMPUTED_VALUE"""),"10.1016/j.ceramint.2015.03.275")</f>
        <v>10.1016/j.ceramint.2015.03.275</v>
      </c>
    </row>
    <row r="1525" ht="15.75" customHeight="1">
      <c r="D1525" s="58"/>
      <c r="Q1525" s="215" t="str">
        <f>IFERROR(__xludf.DUMMYFUNCTION("""COMPUTED_VALUE"""),"10.1016/j.jallcom.2017.12.309")</f>
        <v>10.1016/j.jallcom.2017.12.309</v>
      </c>
      <c r="R1525" s="215" t="str">
        <f>IFERROR(__xludf.DUMMYFUNCTION("""COMPUTED_VALUE"""),"10.1016/j.jmmm.2015.10.066")</f>
        <v>10.1016/j.jmmm.2015.10.066</v>
      </c>
    </row>
    <row r="1526" ht="15.75" customHeight="1">
      <c r="D1526" s="58"/>
      <c r="Q1526" s="215" t="str">
        <f>IFERROR(__xludf.DUMMYFUNCTION("""COMPUTED_VALUE"""),"/10.1007/s10854-020-03780-2")</f>
        <v>/10.1007/s10854-020-03780-2</v>
      </c>
      <c r="R1526" s="218" t="str">
        <f>IFERROR(__xludf.DUMMYFUNCTION("""COMPUTED_VALUE"""),"10.1016/j.jmmm.2015.11.076")</f>
        <v>10.1016/j.jmmm.2015.11.076</v>
      </c>
    </row>
    <row r="1527" ht="15.75" customHeight="1">
      <c r="D1527" s="58"/>
      <c r="Q1527" s="215" t="str">
        <f>IFERROR(__xludf.DUMMYFUNCTION("""COMPUTED_VALUE"""),"10.1016/j.cap.2020.03.006")</f>
        <v>10.1016/j.cap.2020.03.006</v>
      </c>
      <c r="R1527" s="215" t="str">
        <f>IFERROR(__xludf.DUMMYFUNCTION("""COMPUTED_VALUE"""),"10.1016/j.physb.2015.08.022")</f>
        <v>10.1016/j.physb.2015.08.022</v>
      </c>
    </row>
    <row r="1528" ht="15.75" customHeight="1">
      <c r="D1528" s="58"/>
      <c r="Q1528" s="215" t="str">
        <f>IFERROR(__xludf.DUMMYFUNCTION("""COMPUTED_VALUE"""),"10.1007/s10854-018-0204-9")</f>
        <v>10.1007/s10854-018-0204-9</v>
      </c>
      <c r="R1528" s="60" t="str">
        <f>IFERROR(__xludf.DUMMYFUNCTION("""COMPUTED_VALUE"""),"10.1016/j.jallcom.2015.03.126")</f>
        <v>10.1016/j.jallcom.2015.03.126</v>
      </c>
    </row>
    <row r="1529" ht="15.75" customHeight="1">
      <c r="D1529" s="58"/>
      <c r="Q1529" s="215" t="str">
        <f>IFERROR(__xludf.DUMMYFUNCTION("""COMPUTED_VALUE"""),"10.1016/j.cap.2018.07.006")</f>
        <v>10.1016/j.cap.2018.07.006</v>
      </c>
      <c r="R1529" s="60" t="str">
        <f>IFERROR(__xludf.DUMMYFUNCTION("""COMPUTED_VALUE"""),"10.1016/j.jallcom.2015.07.140")</f>
        <v>10.1016/j.jallcom.2015.07.140</v>
      </c>
    </row>
    <row r="1530" ht="15.75" customHeight="1">
      <c r="D1530" s="58"/>
      <c r="Q1530" s="215" t="str">
        <f>IFERROR(__xludf.DUMMYFUNCTION("""COMPUTED_VALUE"""),"10.1016/j.jmmm.2017.07.048")</f>
        <v>10.1016/j.jmmm.2017.07.048</v>
      </c>
      <c r="R1530" s="60" t="str">
        <f>IFERROR(__xludf.DUMMYFUNCTION("""COMPUTED_VALUE"""),"10.1016/j.actamat.2015.08.080")</f>
        <v>10.1016/j.actamat.2015.08.080</v>
      </c>
    </row>
    <row r="1531" ht="15.75" customHeight="1">
      <c r="D1531" s="58"/>
      <c r="Q1531" s="215" t="str">
        <f>IFERROR(__xludf.DUMMYFUNCTION("""COMPUTED_VALUE"""),"10.1007/s10854-022-07843-4")</f>
        <v>10.1007/s10854-022-07843-4</v>
      </c>
      <c r="R1531" s="60" t="str">
        <f>IFERROR(__xludf.DUMMYFUNCTION("""COMPUTED_VALUE"""),"10.1007/s10948-017-4167-5")</f>
        <v>10.1007/s10948-017-4167-5</v>
      </c>
    </row>
    <row r="1532" ht="15.75" customHeight="1">
      <c r="D1532" s="58"/>
      <c r="Q1532" s="215" t="str">
        <f>IFERROR(__xludf.DUMMYFUNCTION("""COMPUTED_VALUE"""),"10.1016/j.jssc.2020.121847")</f>
        <v>10.1016/j.jssc.2020.121847</v>
      </c>
      <c r="R1532" s="215" t="str">
        <f>IFERROR(__xludf.DUMMYFUNCTION("""COMPUTED_VALUE"""),"10.1016/j.jallcom.2020.154292")</f>
        <v>10.1016/j.jallcom.2020.154292</v>
      </c>
    </row>
    <row r="1533" ht="15.75" customHeight="1">
      <c r="D1533" s="58"/>
      <c r="Q1533" s="215" t="str">
        <f>IFERROR(__xludf.DUMMYFUNCTION("""COMPUTED_VALUE"""),"10.1088/1757-899X/382/2/022058")</f>
        <v>10.1088/1757-899X/382/2/022058</v>
      </c>
      <c r="R1533" s="215" t="str">
        <f>IFERROR(__xludf.DUMMYFUNCTION("""COMPUTED_VALUE"""),"10.1039/c8ra09166h")</f>
        <v>10.1039/c8ra09166h</v>
      </c>
    </row>
    <row r="1534" ht="15.75" customHeight="1">
      <c r="D1534" s="58"/>
      <c r="Q1534" s="215" t="str">
        <f>IFERROR(__xludf.DUMMYFUNCTION("""COMPUTED_VALUE"""),"10.1016/j.jmmm.2015.11.076")</f>
        <v>10.1016/j.jmmm.2015.11.076</v>
      </c>
      <c r="R1534" s="60" t="str">
        <f>IFERROR(__xludf.DUMMYFUNCTION("""COMPUTED_VALUE"""),"10.1016/j.jallcom.2016.08.268")</f>
        <v>10.1016/j.jallcom.2016.08.268</v>
      </c>
    </row>
    <row r="1535" ht="15.75" customHeight="1">
      <c r="D1535" s="58"/>
      <c r="Q1535" s="215" t="str">
        <f>IFERROR(__xludf.DUMMYFUNCTION("""COMPUTED_VALUE"""),"10.1016/j.materresbull.2015.08.024")</f>
        <v>10.1016/j.materresbull.2015.08.024</v>
      </c>
      <c r="R1535" s="60" t="str">
        <f>IFERROR(__xludf.DUMMYFUNCTION("""COMPUTED_VALUE"""),"10.1039/C8RA09802F")</f>
        <v>10.1039/C8RA09802F</v>
      </c>
    </row>
    <row r="1536" ht="15.75" customHeight="1">
      <c r="D1536" s="58"/>
      <c r="Q1536" s="215" t="str">
        <f>IFERROR(__xludf.DUMMYFUNCTION("""COMPUTED_VALUE"""),"10.1016/j.cplett.2015.03.004")</f>
        <v>10.1016/j.cplett.2015.03.004</v>
      </c>
      <c r="R1536" s="60" t="str">
        <f>IFERROR(__xludf.DUMMYFUNCTION("""COMPUTED_VALUE"""),"10.1016/j.jallcom.2010.08.145")</f>
        <v>10.1016/j.jallcom.2010.08.145</v>
      </c>
    </row>
    <row r="1537" ht="15.75" customHeight="1">
      <c r="D1537" s="58"/>
      <c r="Q1537" s="215" t="str">
        <f>IFERROR(__xludf.DUMMYFUNCTION("""COMPUTED_VALUE"""),"10.3938/jkps.63.722")</f>
        <v>10.3938/jkps.63.722</v>
      </c>
      <c r="R1537" s="215" t="str">
        <f>IFERROR(__xludf.DUMMYFUNCTION("""COMPUTED_VALUE"""),"10.1016/j.jallcom.2012.10.087")</f>
        <v>10.1016/j.jallcom.2012.10.087</v>
      </c>
    </row>
    <row r="1538" ht="15.75" customHeight="1">
      <c r="D1538" s="58"/>
      <c r="Q1538" s="215" t="str">
        <f>IFERROR(__xludf.DUMMYFUNCTION("""COMPUTED_VALUE"""),"10.1007/s10948-016-3725-6")</f>
        <v>10.1007/s10948-016-3725-6</v>
      </c>
      <c r="R1538" s="60" t="str">
        <f>IFERROR(__xludf.DUMMYFUNCTION("""COMPUTED_VALUE"""),"10.1016/j.jallcom.2015.05.122")</f>
        <v>10.1016/j.jallcom.2015.05.122</v>
      </c>
    </row>
    <row r="1539" ht="15.75" customHeight="1">
      <c r="D1539" s="58"/>
      <c r="Q1539" s="215" t="str">
        <f>IFERROR(__xludf.DUMMYFUNCTION("""COMPUTED_VALUE"""),"10.1016/j.jallcom.2009.09.063")</f>
        <v>10.1016/j.jallcom.2009.09.063</v>
      </c>
      <c r="R1539" s="60" t="str">
        <f>IFERROR(__xludf.DUMMYFUNCTION("""COMPUTED_VALUE"""),"10.1016/j.physb.2008.10.049")</f>
        <v>10.1016/j.physb.2008.10.049</v>
      </c>
    </row>
    <row r="1540" ht="15.75" customHeight="1">
      <c r="D1540" s="58"/>
      <c r="Q1540" s="215" t="str">
        <f>IFERROR(__xludf.DUMMYFUNCTION("""COMPUTED_VALUE"""),"10.1007/s11664-022-09943-7")</f>
        <v>10.1007/s11664-022-09943-7</v>
      </c>
      <c r="R1540" s="215" t="str">
        <f>IFERROR(__xludf.DUMMYFUNCTION("""COMPUTED_VALUE"""),"10.1007/s10948-019-05332-0")</f>
        <v>10.1007/s10948-019-05332-0</v>
      </c>
    </row>
    <row r="1541" ht="15.75" customHeight="1">
      <c r="D1541" s="58"/>
      <c r="Q1541" s="215" t="str">
        <f>IFERROR(__xludf.DUMMYFUNCTION("""COMPUTED_VALUE"""),"10.1016/j.ceramint.2018.05.216")</f>
        <v>10.1016/j.ceramint.2018.05.216</v>
      </c>
      <c r="R1541" s="60" t="str">
        <f>IFERROR(__xludf.DUMMYFUNCTION("""COMPUTED_VALUE"""),"10.1007/s10948-018-4603-1")</f>
        <v>10.1007/s10948-018-4603-1</v>
      </c>
    </row>
    <row r="1542" ht="15.75" customHeight="1">
      <c r="D1542" s="58"/>
      <c r="Q1542" s="60" t="str">
        <f>IFERROR(__xludf.DUMMYFUNCTION("""COMPUTED_VALUE"""),"10.1039/c9ra04141a")</f>
        <v>10.1039/c9ra04141a</v>
      </c>
      <c r="R1542" s="60" t="str">
        <f>IFERROR(__xludf.DUMMYFUNCTION("""COMPUTED_VALUE"""),"10.1007/s00339-014-8404-5")</f>
        <v>10.1007/s00339-014-8404-5</v>
      </c>
    </row>
    <row r="1543" ht="15.75" customHeight="1">
      <c r="D1543" s="58"/>
      <c r="Q1543" s="60" t="str">
        <f>IFERROR(__xludf.DUMMYFUNCTION("""COMPUTED_VALUE"""),"10.1016/j.jmmm.2014.04.040")</f>
        <v>10.1016/j.jmmm.2014.04.040</v>
      </c>
      <c r="R1543" s="215" t="str">
        <f>IFERROR(__xludf.DUMMYFUNCTION("""COMPUTED_VALUE"""),"10.1080/01411594.2017.1359835")</f>
        <v>10.1080/01411594.2017.1359835</v>
      </c>
    </row>
    <row r="1544" ht="15.75" customHeight="1">
      <c r="D1544" s="58"/>
      <c r="Q1544" s="215" t="str">
        <f>IFERROR(__xludf.DUMMYFUNCTION("""COMPUTED_VALUE"""),"10.1016/j.ijhydene.2022.09.180")</f>
        <v>10.1016/j.ijhydene.2022.09.180</v>
      </c>
      <c r="R1544" s="215" t="str">
        <f>IFERROR(__xludf.DUMMYFUNCTION("""COMPUTED_VALUE"""),"10.1016/j.jmmm.2014.09.053")</f>
        <v>10.1016/j.jmmm.2014.09.053</v>
      </c>
    </row>
    <row r="1545" ht="15.75" customHeight="1">
      <c r="D1545" s="58"/>
      <c r="Q1545" s="215" t="str">
        <f>IFERROR(__xludf.DUMMYFUNCTION("""COMPUTED_VALUE"""),"10.2320/matertrans.MT-M2022093")</f>
        <v>10.2320/matertrans.MT-M2022093</v>
      </c>
      <c r="R1545" s="60" t="str">
        <f>IFERROR(__xludf.DUMMYFUNCTION("""COMPUTED_VALUE"""),"10.1016/j.jallcom.2012.06.043")</f>
        <v>10.1016/j.jallcom.2012.06.043</v>
      </c>
    </row>
    <row r="1546" ht="15.75" customHeight="1">
      <c r="D1546" s="58"/>
      <c r="Q1546" s="215" t="str">
        <f>IFERROR(__xludf.DUMMYFUNCTION("""COMPUTED_VALUE"""),"10.1016/j.jmmm.2021.168378")</f>
        <v>10.1016/j.jmmm.2021.168378</v>
      </c>
      <c r="R1546" s="60" t="str">
        <f>IFERROR(__xludf.DUMMYFUNCTION("""COMPUTED_VALUE"""),"10.1063/1.4768175")</f>
        <v>10.1063/1.4768175</v>
      </c>
    </row>
    <row r="1547" ht="15.75" customHeight="1">
      <c r="D1547" s="58"/>
      <c r="Q1547" s="60" t="str">
        <f>IFERROR(__xludf.DUMMYFUNCTION("""COMPUTED_VALUE"""),"10.1016/j.mseb.2021.115052")</f>
        <v>10.1016/j.mseb.2021.115052</v>
      </c>
      <c r="R1547" s="202" t="str">
        <f>IFERROR(__xludf.DUMMYFUNCTION("""COMPUTED_VALUE"""),"10.1039/c8ra05230a")</f>
        <v>10.1039/c8ra05230a</v>
      </c>
    </row>
    <row r="1548" ht="15.75" customHeight="1">
      <c r="D1548" s="58"/>
      <c r="Q1548" s="215" t="str">
        <f>IFERROR(__xludf.DUMMYFUNCTION("""COMPUTED_VALUE"""),"10.1007/s10948-020-05701-0")</f>
        <v>10.1007/s10948-020-05701-0</v>
      </c>
      <c r="R1548" s="215" t="str">
        <f>IFERROR(__xludf.DUMMYFUNCTION("""COMPUTED_VALUE"""),"10.1007/s10948-020-05521-2#")</f>
        <v>10.1007/s10948-020-05521-2#</v>
      </c>
    </row>
    <row r="1549" ht="15.75" customHeight="1">
      <c r="D1549" s="58"/>
      <c r="Q1549" s="215" t="str">
        <f>IFERROR(__xludf.DUMMYFUNCTION("""COMPUTED_VALUE"""),"10.1007/s00339-019-3219-z")</f>
        <v>10.1007/s00339-019-3219-z</v>
      </c>
      <c r="R1549" s="215" t="str">
        <f>IFERROR(__xludf.DUMMYFUNCTION("""COMPUTED_VALUE"""),"10.1016/j.jmmm.2010.12.007")</f>
        <v>10.1016/j.jmmm.2010.12.007</v>
      </c>
    </row>
    <row r="1550" ht="15.75" customHeight="1">
      <c r="D1550" s="58"/>
      <c r="Q1550" s="215" t="str">
        <f>IFERROR(__xludf.DUMMYFUNCTION("""COMPUTED_VALUE"""),"10.1016/j.cjph.2020.01.016")</f>
        <v>10.1016/j.cjph.2020.01.016</v>
      </c>
      <c r="R1550" s="60" t="str">
        <f>IFERROR(__xludf.DUMMYFUNCTION("""COMPUTED_VALUE"""),"10.1016/j.cap.2022.07.010")</f>
        <v>10.1016/j.cap.2022.07.010</v>
      </c>
    </row>
    <row r="1551" ht="15.75" customHeight="1">
      <c r="D1551" s="58"/>
      <c r="Q1551" s="215" t="str">
        <f>IFERROR(__xludf.DUMMYFUNCTION("""COMPUTED_VALUE"""),"10.3390/cryst10050407")</f>
        <v>10.3390/cryst10050407</v>
      </c>
      <c r="R1551" s="215" t="str">
        <f>IFERROR(__xludf.DUMMYFUNCTION("""COMPUTED_VALUE"""),"10.1007/s00339-022-05879-1")</f>
        <v>10.1007/s00339-022-05879-1</v>
      </c>
    </row>
    <row r="1552" ht="15.75" customHeight="1">
      <c r="D1552" s="58"/>
      <c r="Q1552" s="215" t="str">
        <f>IFERROR(__xludf.DUMMYFUNCTION("""COMPUTED_VALUE"""),"10.1007/s10948-019-05167-9")</f>
        <v>10.1007/s10948-019-05167-9</v>
      </c>
      <c r="R1552" s="60" t="str">
        <f>IFERROR(__xludf.DUMMYFUNCTION("""COMPUTED_VALUE"""),"10.1063/5.0095083")</f>
        <v>10.1063/5.0095083</v>
      </c>
    </row>
    <row r="1553" ht="15.75" customHeight="1">
      <c r="D1553" s="58"/>
      <c r="Q1553" s="215" t="str">
        <f>IFERROR(__xludf.DUMMYFUNCTION("""COMPUTED_VALUE"""),"10.1016/j.ceramint.2017.08.150")</f>
        <v>10.1016/j.ceramint.2017.08.150</v>
      </c>
      <c r="R1553" s="215" t="str">
        <f>IFERROR(__xludf.DUMMYFUNCTION("""COMPUTED_VALUE"""),"10.1016/j.jallcom.2022.164583")</f>
        <v>10.1016/j.jallcom.2022.164583</v>
      </c>
    </row>
    <row r="1554" ht="15.75" customHeight="1">
      <c r="D1554" s="58"/>
      <c r="Q1554" s="215"/>
      <c r="R1554" s="215" t="str">
        <f>IFERROR(__xludf.DUMMYFUNCTION("""COMPUTED_VALUE"""),"10.1080/01411594.2018.1424336")</f>
        <v>10.1080/01411594.2018.1424336</v>
      </c>
    </row>
    <row r="1555" ht="15.75" customHeight="1">
      <c r="D1555" s="58"/>
      <c r="R1555" s="60" t="str">
        <f>IFERROR(__xludf.DUMMYFUNCTION("""COMPUTED_VALUE"""),"10.1016/j.physb.2014.05.068")</f>
        <v>10.1016/j.physb.2014.05.068</v>
      </c>
    </row>
    <row r="1556" ht="15.75" customHeight="1">
      <c r="D1556" s="58"/>
      <c r="R1556" s="215" t="str">
        <f>IFERROR(__xludf.DUMMYFUNCTION("""COMPUTED_VALUE"""),"10.1016/j.ceramint.2016.10.098")</f>
        <v>10.1016/j.ceramint.2016.10.098</v>
      </c>
    </row>
    <row r="1557" ht="15.75" customHeight="1">
      <c r="D1557" s="58"/>
      <c r="R1557" s="215" t="str">
        <f>IFERROR(__xludf.DUMMYFUNCTION("""COMPUTED_VALUE"""),"10.1016/j.jmmm.2017.05.073")</f>
        <v>10.1016/j.jmmm.2017.05.073</v>
      </c>
    </row>
    <row r="1558" ht="15.75" customHeight="1">
      <c r="D1558" s="58"/>
      <c r="R1558" s="215" t="str">
        <f>IFERROR(__xludf.DUMMYFUNCTION("""COMPUTED_VALUE"""),"10.1007/s10948-019-05353-9")</f>
        <v>10.1007/s10948-019-05353-9</v>
      </c>
    </row>
    <row r="1559" ht="15.75" customHeight="1">
      <c r="D1559" s="58"/>
      <c r="R1559" s="215" t="str">
        <f>IFERROR(__xludf.DUMMYFUNCTION("""COMPUTED_VALUE"""),"10.1016/j.matlet.2011.04.051")</f>
        <v>10.1016/j.matlet.2011.04.051</v>
      </c>
    </row>
    <row r="1560" ht="15.75" customHeight="1">
      <c r="D1560" s="58"/>
      <c r="R1560" s="215" t="str">
        <f>IFERROR(__xludf.DUMMYFUNCTION("""COMPUTED_VALUE"""),"10.1007/s10948-022-06237-1")</f>
        <v>10.1007/s10948-022-06237-1</v>
      </c>
    </row>
    <row r="1561" ht="15.75" customHeight="1">
      <c r="D1561" s="58"/>
      <c r="Q1561" s="60" t="s">
        <v>744</v>
      </c>
      <c r="R1561" s="215" t="str">
        <f>IFERROR(__xludf.DUMMYFUNCTION("""COMPUTED_VALUE"""),"10.3390/ma15217645")</f>
        <v>10.3390/ma15217645</v>
      </c>
    </row>
    <row r="1562" ht="15.75" customHeight="1">
      <c r="D1562" s="58"/>
      <c r="R1562" s="60" t="str">
        <f>IFERROR(__xludf.DUMMYFUNCTION("""COMPUTED_VALUE"""),"10.1016/j.jpcs.2019.06.006")</f>
        <v>10.1016/j.jpcs.2019.06.006</v>
      </c>
    </row>
    <row r="1563" ht="15.75" customHeight="1">
      <c r="D1563" s="58"/>
      <c r="R1563" s="215" t="str">
        <f>IFERROR(__xludf.DUMMYFUNCTION("""COMPUTED_VALUE"""),"10.1016/j.physc.2018.05.015")</f>
        <v>10.1016/j.physc.2018.05.015</v>
      </c>
    </row>
    <row r="1564" ht="15.75" customHeight="1">
      <c r="D1564" s="58"/>
      <c r="R1564" s="60" t="str">
        <f>IFERROR(__xludf.DUMMYFUNCTION("""COMPUTED_VALUE"""),"10.1007/s10854-019-01602-8")</f>
        <v>10.1007/s10854-019-01602-8</v>
      </c>
    </row>
    <row r="1565" ht="15.75" customHeight="1">
      <c r="D1565" s="58"/>
      <c r="R1565" s="60" t="str">
        <f>IFERROR(__xludf.DUMMYFUNCTION("""COMPUTED_VALUE"""),"10.1016/j.jallcom.2017.08.080")</f>
        <v>10.1016/j.jallcom.2017.08.080</v>
      </c>
    </row>
    <row r="1566" ht="15.75" customHeight="1">
      <c r="D1566" s="58"/>
      <c r="R1566" s="215" t="str">
        <f>IFERROR(__xludf.DUMMYFUNCTION("""COMPUTED_VALUE"""),"10.1016/j.jmmm.2019.02.043")</f>
        <v>10.1016/j.jmmm.2019.02.043</v>
      </c>
    </row>
    <row r="1567" ht="15.75" customHeight="1">
      <c r="D1567" s="58"/>
      <c r="R1567" s="215" t="str">
        <f>IFERROR(__xludf.DUMMYFUNCTION("""COMPUTED_VALUE"""),"10.1016/S0921-4526(02)01759-3")</f>
        <v>10.1016/S0921-4526(02)01759-3</v>
      </c>
    </row>
    <row r="1568" ht="15.75" customHeight="1">
      <c r="D1568" s="58"/>
      <c r="R1568" s="215" t="str">
        <f>IFERROR(__xludf.DUMMYFUNCTION("""COMPUTED_VALUE"""),"10.1016/j.jmmm.2004.07.041")</f>
        <v>10.1016/j.jmmm.2004.07.041</v>
      </c>
    </row>
    <row r="1569" ht="15.75" customHeight="1">
      <c r="D1569" s="58"/>
      <c r="R1569" s="215" t="str">
        <f>IFERROR(__xludf.DUMMYFUNCTION("""COMPUTED_VALUE"""),"10.1166/jnn.2007.757")</f>
        <v>10.1166/jnn.2007.757</v>
      </c>
    </row>
    <row r="1570" ht="15.75" customHeight="1">
      <c r="D1570" s="58"/>
      <c r="R1570" s="215" t="str">
        <f>IFERROR(__xludf.DUMMYFUNCTION("""COMPUTED_VALUE"""),"10.1063/1.5007284")</f>
        <v>10.1063/1.5007284</v>
      </c>
    </row>
    <row r="1571" ht="15.75" customHeight="1">
      <c r="D1571" s="58"/>
      <c r="R1571" s="215" t="str">
        <f>IFERROR(__xludf.DUMMYFUNCTION("""COMPUTED_VALUE"""),"10.1016/j.jmmm.2021.169006")</f>
        <v>10.1016/j.jmmm.2021.169006</v>
      </c>
    </row>
    <row r="1572" ht="15.75" customHeight="1">
      <c r="D1572" s="58"/>
      <c r="R1572" s="215" t="str">
        <f>IFERROR(__xludf.DUMMYFUNCTION("""COMPUTED_VALUE"""),"10.1088/1742-6596/2300/1/012001")</f>
        <v>10.1088/1742-6596/2300/1/012001</v>
      </c>
    </row>
    <row r="1573" ht="15.75" customHeight="1">
      <c r="D1573" s="58"/>
      <c r="R1573" s="215" t="str">
        <f>IFERROR(__xludf.DUMMYFUNCTION("""COMPUTED_VALUE"""),"10.1016/j.jssc.2021.122712")</f>
        <v>10.1016/j.jssc.2021.122712</v>
      </c>
    </row>
    <row r="1574" ht="15.75" customHeight="1">
      <c r="D1574" s="58"/>
      <c r="R1574" s="215" t="str">
        <f>IFERROR(__xludf.DUMMYFUNCTION("""COMPUTED_VALUE"""),"10.1016/j.solidstatesciences.2021.106683")</f>
        <v>10.1016/j.solidstatesciences.2021.106683</v>
      </c>
    </row>
    <row r="1575" ht="15.75" customHeight="1">
      <c r="D1575" s="58"/>
      <c r="R1575" s="215" t="str">
        <f>IFERROR(__xludf.DUMMYFUNCTION("""COMPUTED_VALUE"""),"10.1007/s10948-019-05305-3")</f>
        <v>10.1007/s10948-019-05305-3</v>
      </c>
    </row>
    <row r="1576" ht="15.75" customHeight="1">
      <c r="D1576" s="58"/>
      <c r="R1576" s="215" t="str">
        <f>IFERROR(__xludf.DUMMYFUNCTION("""COMPUTED_VALUE"""),"10.1016/j.molstruc.2019.127120")</f>
        <v>10.1016/j.molstruc.2019.127120</v>
      </c>
    </row>
    <row r="1577" ht="15.75" customHeight="1">
      <c r="D1577" s="58"/>
      <c r="R1577" s="215" t="str">
        <f>IFERROR(__xludf.DUMMYFUNCTION("""COMPUTED_VALUE"""),"10.1016/j.jallcom.2012.08.001")</f>
        <v>10.1016/j.jallcom.2012.08.001</v>
      </c>
    </row>
    <row r="1578" ht="15.75" customHeight="1">
      <c r="D1578" s="58"/>
      <c r="R1578" s="215" t="str">
        <f>IFERROR(__xludf.DUMMYFUNCTION("""COMPUTED_VALUE"""),"10.1039/c5ra11395d")</f>
        <v>10.1039/c5ra11395d</v>
      </c>
    </row>
    <row r="1579" ht="15.75" customHeight="1">
      <c r="D1579" s="58"/>
      <c r="R1579" s="215" t="str">
        <f>IFERROR(__xludf.DUMMYFUNCTION("""COMPUTED_VALUE"""),"10.1007/s10854-021-06680-1")</f>
        <v>10.1007/s10854-021-06680-1</v>
      </c>
    </row>
    <row r="1580" ht="15.75" customHeight="1">
      <c r="D1580" s="58"/>
      <c r="R1580" s="215" t="str">
        <f>IFERROR(__xludf.DUMMYFUNCTION("""COMPUTED_VALUE"""),"10.1016/j.jmmm.2018.12.007")</f>
        <v>10.1016/j.jmmm.2018.12.007</v>
      </c>
    </row>
    <row r="1581" ht="15.75" customHeight="1">
      <c r="D1581" s="58"/>
      <c r="R1581" s="215" t="str">
        <f>IFERROR(__xludf.DUMMYFUNCTION("""COMPUTED_VALUE"""),"10.1063/1.5010427")</f>
        <v>10.1063/1.5010427</v>
      </c>
    </row>
    <row r="1582" ht="15.75" customHeight="1">
      <c r="D1582" s="58"/>
      <c r="R1582" s="215" t="str">
        <f>IFERROR(__xludf.DUMMYFUNCTION("""COMPUTED_VALUE"""),"10.1016/j.matlet.2010.02.005")</f>
        <v>10.1016/j.matlet.2010.02.005</v>
      </c>
    </row>
    <row r="1583" ht="15.75" customHeight="1">
      <c r="D1583" s="58"/>
      <c r="R1583" s="215" t="str">
        <f>IFERROR(__xludf.DUMMYFUNCTION("""COMPUTED_VALUE"""),"10.1063/1.1415055")</f>
        <v>10.1063/1.1415055</v>
      </c>
    </row>
    <row r="1584" ht="15.75" customHeight="1">
      <c r="D1584" s="58"/>
      <c r="R1584" s="215" t="str">
        <f>IFERROR(__xludf.DUMMYFUNCTION("""COMPUTED_VALUE"""),"10.1016/j.jmmm.2007.03.021")</f>
        <v>10.1016/j.jmmm.2007.03.021</v>
      </c>
    </row>
    <row r="1585" ht="15.75" customHeight="1">
      <c r="D1585" s="58"/>
      <c r="R1585" s="215" t="str">
        <f>IFERROR(__xludf.DUMMYFUNCTION("""COMPUTED_VALUE"""),"10.1109/TMAG.2014.2329838")</f>
        <v>10.1109/TMAG.2014.2329838</v>
      </c>
    </row>
    <row r="1586" ht="15.75" customHeight="1">
      <c r="D1586" s="58"/>
      <c r="R1586" s="216" t="str">
        <f>IFERROR(__xludf.DUMMYFUNCTION("""COMPUTED_VALUE"""),"10.2320/matertrans.MA201546")</f>
        <v>10.2320/matertrans.MA201546</v>
      </c>
    </row>
    <row r="1587" ht="15.75" customHeight="1">
      <c r="D1587" s="58"/>
      <c r="R1587" s="216" t="str">
        <f>IFERROR(__xludf.DUMMYFUNCTION("""COMPUTED_VALUE"""),"10.1109/TMAG.2015.2424978")</f>
        <v>10.1109/TMAG.2015.2424978</v>
      </c>
    </row>
    <row r="1588" ht="15.75" customHeight="1">
      <c r="D1588" s="58"/>
      <c r="R1588" s="215" t="str">
        <f>IFERROR(__xludf.DUMMYFUNCTION("""COMPUTED_VALUE"""),"10.1063/1.3037236")</f>
        <v>10.1063/1.3037236</v>
      </c>
    </row>
    <row r="1589" ht="15.75" customHeight="1">
      <c r="D1589" s="58"/>
      <c r="R1589" s="216" t="str">
        <f>IFERROR(__xludf.DUMMYFUNCTION("""COMPUTED_VALUE"""),"10.1039/c8ra05747h")</f>
        <v>10.1039/c8ra05747h</v>
      </c>
    </row>
    <row r="1590" ht="15.75" customHeight="1">
      <c r="D1590" s="58"/>
      <c r="R1590" s="216" t="str">
        <f>IFERROR(__xludf.DUMMYFUNCTION("""COMPUTED_VALUE"""),"10.1007/s10854-017-7438-9")</f>
        <v>10.1007/s10854-017-7438-9</v>
      </c>
    </row>
    <row r="1591" ht="15.75" customHeight="1">
      <c r="D1591" s="58"/>
      <c r="R1591" s="215" t="str">
        <f>IFERROR(__xludf.DUMMYFUNCTION("""COMPUTED_VALUE"""),"10.1007/s10948-013-2124-5")</f>
        <v>10.1007/s10948-013-2124-5</v>
      </c>
    </row>
    <row r="1592" ht="15.75" customHeight="1">
      <c r="D1592" s="58"/>
      <c r="R1592" s="215" t="str">
        <f>IFERROR(__xludf.DUMMYFUNCTION("""COMPUTED_VALUE"""),"10.1016/j.materresbull.2012.04.135")</f>
        <v>10.1016/j.materresbull.2012.04.135</v>
      </c>
    </row>
    <row r="1593" ht="15.75" customHeight="1">
      <c r="D1593" s="58"/>
      <c r="R1593" s="215" t="str">
        <f>IFERROR(__xludf.DUMMYFUNCTION("""COMPUTED_VALUE"""),"10.1080/14786435.2018.1503424")</f>
        <v>10.1080/14786435.2018.1503424</v>
      </c>
    </row>
    <row r="1594" ht="15.75" customHeight="1">
      <c r="D1594" s="58"/>
      <c r="R1594" s="215" t="str">
        <f>IFERROR(__xludf.DUMMYFUNCTION("""COMPUTED_VALUE"""),"10.1016/j.jmmm.2015.07.050")</f>
        <v>10.1016/j.jmmm.2015.07.050</v>
      </c>
    </row>
    <row r="1595" ht="15.75" customHeight="1">
      <c r="D1595" s="58"/>
      <c r="R1595" s="215" t="str">
        <f>IFERROR(__xludf.DUMMYFUNCTION("""COMPUTED_VALUE"""),"10.1016/j.matchemphys.2014.01.031")</f>
        <v>10.1016/j.matchemphys.2014.01.031</v>
      </c>
    </row>
    <row r="1596" ht="15.75" customHeight="1">
      <c r="D1596" s="58"/>
      <c r="R1596" s="215" t="str">
        <f>IFERROR(__xludf.DUMMYFUNCTION("""COMPUTED_VALUE"""),"10.1016/j.jmmm.2013.03.030")</f>
        <v>10.1016/j.jmmm.2013.03.030</v>
      </c>
    </row>
    <row r="1597" ht="15.75" customHeight="1">
      <c r="D1597" s="58"/>
      <c r="R1597" s="215" t="str">
        <f>IFERROR(__xludf.DUMMYFUNCTION("""COMPUTED_VALUE"""),"10.1007/s10948-018-4825-2")</f>
        <v>10.1007/s10948-018-4825-2</v>
      </c>
    </row>
    <row r="1598" ht="15.75" customHeight="1">
      <c r="D1598" s="58"/>
      <c r="R1598" s="215" t="str">
        <f>IFERROR(__xludf.DUMMYFUNCTION("""COMPUTED_VALUE"""),"10.1016/j.cap.2019.01.011")</f>
        <v>10.1016/j.cap.2019.01.011</v>
      </c>
    </row>
    <row r="1599" ht="15.75" customHeight="1">
      <c r="D1599" s="58"/>
      <c r="R1599" s="215" t="str">
        <f>IFERROR(__xludf.DUMMYFUNCTION("""COMPUTED_VALUE"""),"10.1016/j.jssc.2014.04.004")</f>
        <v>10.1016/j.jssc.2014.04.004</v>
      </c>
    </row>
    <row r="1600" ht="15.75" customHeight="1">
      <c r="D1600" s="58"/>
      <c r="R1600" s="215" t="str">
        <f>IFERROR(__xludf.DUMMYFUNCTION("""COMPUTED_VALUE"""),"10.1016/j.jallcom.2016.04.138")</f>
        <v>10.1016/j.jallcom.2016.04.138</v>
      </c>
    </row>
    <row r="1601" ht="15.75" customHeight="1">
      <c r="D1601" s="58"/>
      <c r="R1601" s="215" t="str">
        <f>IFERROR(__xludf.DUMMYFUNCTION("""COMPUTED_VALUE"""),"10.1007/s10948-013-2306-1")</f>
        <v>10.1007/s10948-013-2306-1</v>
      </c>
    </row>
    <row r="1602" ht="15.75" customHeight="1">
      <c r="D1602" s="58"/>
      <c r="R1602" s="215" t="str">
        <f>IFERROR(__xludf.DUMMYFUNCTION("""COMPUTED_VALUE"""),"10.1016/j.ssc.2013.10.017")</f>
        <v>10.1016/j.ssc.2013.10.017</v>
      </c>
    </row>
    <row r="1603" ht="15.75" customHeight="1">
      <c r="D1603" s="58"/>
      <c r="R1603" s="215" t="str">
        <f>IFERROR(__xludf.DUMMYFUNCTION("""COMPUTED_VALUE"""),"10.1016/j.jallcom.2015.01.314")</f>
        <v>10.1016/j.jallcom.2015.01.314</v>
      </c>
    </row>
    <row r="1604" ht="15.75" customHeight="1">
      <c r="D1604" s="58"/>
      <c r="R1604" s="215" t="str">
        <f>IFERROR(__xludf.DUMMYFUNCTION("""COMPUTED_VALUE"""),"10.1007/s10909-020-02447-w")</f>
        <v>10.1007/s10909-020-02447-w</v>
      </c>
    </row>
    <row r="1605" ht="15.75" customHeight="1">
      <c r="D1605" s="58"/>
      <c r="R1605" s="215" t="str">
        <f>IFERROR(__xludf.DUMMYFUNCTION("""COMPUTED_VALUE"""),"10.1016/j.ceramint.2022.08.254")</f>
        <v>10.1016/j.ceramint.2022.08.254</v>
      </c>
    </row>
    <row r="1606" ht="15.75" customHeight="1">
      <c r="D1606" s="58"/>
      <c r="R1606" s="215" t="str">
        <f>IFERROR(__xludf.DUMMYFUNCTION("""COMPUTED_VALUE"""),"10.1007/s10948-021-06044-0")</f>
        <v>10.1007/s10948-021-06044-0</v>
      </c>
    </row>
    <row r="1607" ht="15.75" customHeight="1">
      <c r="D1607" s="58"/>
      <c r="R1607" s="215" t="str">
        <f>IFERROR(__xludf.DUMMYFUNCTION("""COMPUTED_VALUE"""),"10.1007/s00339-021-05033-3")</f>
        <v>10.1007/s00339-021-05033-3</v>
      </c>
    </row>
    <row r="1608" ht="15.75" customHeight="1">
      <c r="D1608" s="58"/>
      <c r="R1608" s="215" t="str">
        <f>IFERROR(__xludf.DUMMYFUNCTION("""COMPUTED_VALUE"""),"10.1007/s10854-021-06079-y")</f>
        <v>10.1007/s10854-021-06079-y</v>
      </c>
    </row>
    <row r="1609" ht="15.75" customHeight="1">
      <c r="D1609" s="58"/>
      <c r="R1609" s="215" t="str">
        <f>IFERROR(__xludf.DUMMYFUNCTION("""COMPUTED_VALUE"""),"10.1016/j.ssc.2021.114504")</f>
        <v>10.1016/j.ssc.2021.114504</v>
      </c>
    </row>
    <row r="1610" ht="15.75" customHeight="1">
      <c r="D1610" s="58"/>
      <c r="R1610" s="215" t="str">
        <f>IFERROR(__xludf.DUMMYFUNCTION("""COMPUTED_VALUE"""),"10.1016/j.jallcom.2021.159977")</f>
        <v>10.1016/j.jallcom.2021.159977</v>
      </c>
    </row>
    <row r="1611" ht="15.75" customHeight="1">
      <c r="D1611" s="58"/>
      <c r="R1611" s="215" t="str">
        <f>IFERROR(__xludf.DUMMYFUNCTION("""COMPUTED_VALUE"""),"10.1016/j.ceramint.2019.06.293")</f>
        <v>10.1016/j.ceramint.2019.06.293</v>
      </c>
    </row>
    <row r="1612" ht="15.75" customHeight="1">
      <c r="D1612" s="58"/>
      <c r="R1612" s="215" t="str">
        <f>IFERROR(__xludf.DUMMYFUNCTION("""COMPUTED_VALUE"""),"-")</f>
        <v>-</v>
      </c>
    </row>
    <row r="1613" ht="15.75" customHeight="1">
      <c r="D1613" s="58"/>
      <c r="R1613" s="215" t="str">
        <f>IFERROR(__xludf.DUMMYFUNCTION("""COMPUTED_VALUE"""),"10.1016/j.ceramint.2018.08.030")</f>
        <v>10.1016/j.ceramint.2018.08.030</v>
      </c>
    </row>
    <row r="1614" ht="15.75" customHeight="1">
      <c r="D1614" s="58"/>
      <c r="R1614" s="215" t="str">
        <f>IFERROR(__xludf.DUMMYFUNCTION("""COMPUTED_VALUE"""),"10.1016/j.physb.2017.11.019")</f>
        <v>10.1016/j.physb.2017.11.019</v>
      </c>
    </row>
    <row r="1615" ht="15.75" customHeight="1">
      <c r="D1615" s="58"/>
      <c r="R1615" s="215" t="str">
        <f>IFERROR(__xludf.DUMMYFUNCTION("""COMPUTED_VALUE"""),"10.1016/j.ceramint.2017.11.021")</f>
        <v>10.1016/j.ceramint.2017.11.021</v>
      </c>
    </row>
    <row r="1616" ht="15.75" customHeight="1">
      <c r="D1616" s="58"/>
      <c r="R1616" s="215" t="str">
        <f>IFERROR(__xludf.DUMMYFUNCTION("""COMPUTED_VALUE"""),"10.1039/c8ra00001h")</f>
        <v>10.1039/c8ra00001h</v>
      </c>
    </row>
    <row r="1617" ht="15.75" customHeight="1">
      <c r="D1617" s="58"/>
      <c r="R1617" s="215" t="str">
        <f>IFERROR(__xludf.DUMMYFUNCTION("""COMPUTED_VALUE"""),"10.1039/c7ra13244a")</f>
        <v>10.1039/c7ra13244a</v>
      </c>
    </row>
    <row r="1618" ht="15.75" customHeight="1">
      <c r="D1618" s="58"/>
      <c r="R1618" s="215" t="str">
        <f>IFERROR(__xludf.DUMMYFUNCTION("""COMPUTED_VALUE"""),"10.1016/j.jallcom.2016.07.043")</f>
        <v>10.1016/j.jallcom.2016.07.043</v>
      </c>
    </row>
    <row r="1619" ht="15.75" customHeight="1">
      <c r="D1619" s="58"/>
      <c r="R1619" s="215" t="str">
        <f>IFERROR(__xludf.DUMMYFUNCTION("""COMPUTED_VALUE"""),"10.1016/j.ceramint.2016.10.144")</f>
        <v>10.1016/j.ceramint.2016.10.144</v>
      </c>
    </row>
    <row r="1620" ht="15.75" customHeight="1">
      <c r="D1620" s="58"/>
      <c r="R1620" s="215" t="str">
        <f>IFERROR(__xludf.DUMMYFUNCTION("""COMPUTED_VALUE"""),"10.1007/s10854-018-9526-x")</f>
        <v>10.1007/s10854-018-9526-x</v>
      </c>
    </row>
    <row r="1621" ht="15.75" customHeight="1">
      <c r="D1621" s="58"/>
      <c r="R1621" s="215" t="str">
        <f>IFERROR(__xludf.DUMMYFUNCTION("""COMPUTED_VALUE"""),"10.1142/S0217979214502300")</f>
        <v>10.1142/S0217979214502300</v>
      </c>
    </row>
    <row r="1622" ht="15.75" customHeight="1">
      <c r="D1622" s="58"/>
      <c r="R1622" s="215"/>
    </row>
    <row r="1623" ht="15.75" customHeight="1">
      <c r="D1623" s="58"/>
      <c r="R1623" s="215" t="str">
        <f>IFERROR(__xludf.DUMMYFUNCTION("""COMPUTED_VALUE"""),"10.1016/j.ceramint.2017.03.206")</f>
        <v>10.1016/j.ceramint.2017.03.206</v>
      </c>
    </row>
    <row r="1624" ht="15.75" customHeight="1">
      <c r="D1624" s="58"/>
      <c r="R1624" s="215" t="str">
        <f>IFERROR(__xludf.DUMMYFUNCTION("""COMPUTED_VALUE"""),"10.1016/j.ssc.2015.02.017")</f>
        <v>10.1016/j.ssc.2015.02.017</v>
      </c>
    </row>
    <row r="1625" ht="15.75" customHeight="1">
      <c r="D1625" s="58"/>
    </row>
    <row r="1626" ht="15.75" customHeight="1">
      <c r="D1626" s="58"/>
    </row>
    <row r="1627" ht="15.75" customHeight="1">
      <c r="D1627" s="58"/>
    </row>
    <row r="1628" ht="15.75" customHeight="1">
      <c r="D1628" s="58"/>
    </row>
    <row r="1629" ht="15.75" customHeight="1">
      <c r="D1629" s="58"/>
    </row>
    <row r="1630" ht="15.75" customHeight="1">
      <c r="D1630" s="58"/>
    </row>
    <row r="1631" ht="15.75" customHeight="1">
      <c r="D1631" s="58"/>
    </row>
    <row r="1632" ht="15.75" customHeight="1">
      <c r="D1632" s="58"/>
    </row>
    <row r="1633" ht="15.75" customHeight="1">
      <c r="D1633" s="58"/>
    </row>
    <row r="1634" ht="15.75" customHeight="1">
      <c r="D1634" s="58"/>
    </row>
    <row r="1635" ht="15.75" customHeight="1">
      <c r="D1635" s="58"/>
    </row>
    <row r="1636" ht="15.75" customHeight="1">
      <c r="D1636" s="58"/>
    </row>
    <row r="1637" ht="15.75" customHeight="1">
      <c r="D1637" s="58"/>
    </row>
    <row r="1638" ht="15.75" customHeight="1">
      <c r="D1638" s="58"/>
    </row>
    <row r="1639" ht="15.75" customHeight="1">
      <c r="D1639" s="58"/>
    </row>
    <row r="1640" ht="15.75" customHeight="1">
      <c r="D1640" s="58"/>
    </row>
    <row r="1641" ht="15.75" customHeight="1">
      <c r="D1641" s="58"/>
    </row>
    <row r="1642" ht="15.75" customHeight="1">
      <c r="D1642" s="58"/>
    </row>
    <row r="1643" ht="15.75" customHeight="1">
      <c r="D1643" s="58"/>
    </row>
    <row r="1644" ht="15.75" customHeight="1">
      <c r="D1644" s="58"/>
    </row>
    <row r="1645" ht="15.75" customHeight="1">
      <c r="D1645" s="58"/>
    </row>
    <row r="1646" ht="15.75" customHeight="1">
      <c r="D1646" s="58"/>
    </row>
    <row r="1647" ht="15.75" customHeight="1">
      <c r="D1647" s="58"/>
    </row>
    <row r="1648" ht="15.75" customHeight="1">
      <c r="D1648" s="58"/>
    </row>
    <row r="1649" ht="15.75" customHeight="1">
      <c r="D1649" s="58"/>
    </row>
    <row r="1650" ht="15.75" customHeight="1">
      <c r="D1650" s="58"/>
    </row>
    <row r="1651" ht="15.75" customHeight="1">
      <c r="D1651" s="58"/>
    </row>
    <row r="1652" ht="15.75" customHeight="1">
      <c r="D1652" s="58"/>
    </row>
    <row r="1653" ht="15.75" customHeight="1">
      <c r="D1653" s="58"/>
    </row>
    <row r="1654" ht="15.75" customHeight="1">
      <c r="D1654" s="58"/>
    </row>
    <row r="1655" ht="15.75" customHeight="1">
      <c r="D1655" s="58"/>
    </row>
    <row r="1656" ht="15.75" customHeight="1">
      <c r="D1656" s="58"/>
    </row>
    <row r="1657" ht="15.75" customHeight="1">
      <c r="D1657" s="58"/>
    </row>
    <row r="1658" ht="15.75" customHeight="1">
      <c r="D1658" s="58"/>
    </row>
    <row r="1659" ht="15.75" customHeight="1">
      <c r="D1659" s="58"/>
    </row>
    <row r="1660" ht="15.75" customHeight="1">
      <c r="D1660" s="58"/>
    </row>
    <row r="1661" ht="15.75" customHeight="1">
      <c r="D1661" s="58"/>
    </row>
    <row r="1662" ht="15.75" customHeight="1">
      <c r="D1662" s="58"/>
    </row>
    <row r="1663" ht="15.75" customHeight="1">
      <c r="D1663" s="58"/>
    </row>
    <row r="1664" ht="15.75" customHeight="1">
      <c r="D1664" s="58"/>
    </row>
    <row r="1665" ht="15.75" customHeight="1">
      <c r="D1665" s="58"/>
    </row>
    <row r="1666" ht="15.75" customHeight="1">
      <c r="D1666" s="58"/>
    </row>
    <row r="1667" ht="15.75" customHeight="1">
      <c r="D1667" s="58"/>
    </row>
    <row r="1668" ht="15.75" customHeight="1">
      <c r="D1668" s="58"/>
    </row>
    <row r="1669" ht="15.75" customHeight="1">
      <c r="D1669" s="58"/>
    </row>
    <row r="1670" ht="15.75" customHeight="1">
      <c r="D1670" s="58"/>
    </row>
    <row r="1671" ht="15.75" customHeight="1">
      <c r="D1671" s="58"/>
    </row>
    <row r="1672" ht="15.75" customHeight="1">
      <c r="D1672" s="58"/>
    </row>
    <row r="1673" ht="15.75" customHeight="1">
      <c r="D1673" s="58"/>
    </row>
    <row r="1674" ht="15.75" customHeight="1">
      <c r="D1674" s="58"/>
    </row>
    <row r="1675" ht="15.75" customHeight="1">
      <c r="D1675" s="58"/>
    </row>
    <row r="1676" ht="15.75" customHeight="1">
      <c r="D1676" s="58"/>
    </row>
    <row r="1677" ht="15.75" customHeight="1">
      <c r="D1677" s="58"/>
    </row>
    <row r="1678" ht="15.75" customHeight="1">
      <c r="D1678" s="58"/>
    </row>
    <row r="1679" ht="15.75" customHeight="1">
      <c r="D1679" s="58"/>
    </row>
    <row r="1680" ht="15.75" customHeight="1">
      <c r="D1680" s="58"/>
    </row>
    <row r="1681" ht="15.75" customHeight="1">
      <c r="D1681" s="58"/>
    </row>
    <row r="1682" ht="15.75" customHeight="1">
      <c r="D1682" s="58"/>
    </row>
    <row r="1683" ht="15.75" customHeight="1">
      <c r="D1683" s="58"/>
    </row>
    <row r="1684" ht="15.75" customHeight="1">
      <c r="D1684" s="58"/>
    </row>
    <row r="1685" ht="15.75" customHeight="1">
      <c r="D1685" s="58"/>
    </row>
    <row r="1686" ht="15.75" customHeight="1">
      <c r="D1686" s="58"/>
    </row>
    <row r="1687" ht="15.75" customHeight="1">
      <c r="D1687" s="58"/>
    </row>
    <row r="1688" ht="15.75" customHeight="1">
      <c r="D1688" s="58"/>
    </row>
    <row r="1689" ht="15.75" customHeight="1">
      <c r="D1689" s="58"/>
    </row>
    <row r="1690" ht="15.75" customHeight="1">
      <c r="D1690" s="58"/>
    </row>
    <row r="1691" ht="15.75" customHeight="1">
      <c r="D1691" s="58"/>
    </row>
    <row r="1692" ht="15.75" customHeight="1">
      <c r="D1692" s="58"/>
    </row>
    <row r="1693" ht="15.75" customHeight="1">
      <c r="D1693" s="58"/>
    </row>
    <row r="1694" ht="15.75" customHeight="1">
      <c r="D1694" s="58"/>
    </row>
    <row r="1695" ht="15.75" customHeight="1">
      <c r="D1695" s="58"/>
    </row>
    <row r="1696" ht="15.75" customHeight="1">
      <c r="D1696" s="58"/>
    </row>
    <row r="1697" ht="15.75" customHeight="1">
      <c r="D1697" s="58"/>
    </row>
    <row r="1698" ht="15.75" customHeight="1">
      <c r="D1698" s="58"/>
    </row>
    <row r="1699" ht="15.75" customHeight="1">
      <c r="D1699" s="58"/>
    </row>
    <row r="1700" ht="15.75" customHeight="1">
      <c r="D1700" s="58"/>
    </row>
    <row r="1701" ht="15.75" customHeight="1">
      <c r="D1701" s="58"/>
    </row>
    <row r="1702" ht="15.75" customHeight="1">
      <c r="D1702" s="58"/>
    </row>
    <row r="1703" ht="15.75" customHeight="1">
      <c r="D1703" s="58"/>
    </row>
    <row r="1704" ht="15.75" customHeight="1">
      <c r="D1704" s="58"/>
    </row>
    <row r="1705" ht="15.75" customHeight="1">
      <c r="D1705" s="58"/>
    </row>
    <row r="1706" ht="15.75" customHeight="1">
      <c r="D1706" s="58"/>
    </row>
    <row r="1707" ht="15.75" customHeight="1">
      <c r="D1707" s="58"/>
    </row>
    <row r="1708" ht="15.75" customHeight="1">
      <c r="D1708" s="58"/>
    </row>
    <row r="1709" ht="15.75" customHeight="1">
      <c r="D1709" s="58"/>
    </row>
    <row r="1710" ht="15.75" customHeight="1">
      <c r="D1710" s="58"/>
    </row>
    <row r="1711" ht="15.75" customHeight="1">
      <c r="D1711" s="58"/>
    </row>
    <row r="1712" ht="15.75" customHeight="1">
      <c r="D1712" s="58"/>
    </row>
    <row r="1713" ht="15.75" customHeight="1">
      <c r="D1713" s="58"/>
    </row>
    <row r="1714" ht="15.75" customHeight="1">
      <c r="D1714" s="58"/>
    </row>
    <row r="1715" ht="15.75" customHeight="1">
      <c r="D1715" s="58"/>
    </row>
    <row r="1716" ht="15.75" customHeight="1">
      <c r="D1716" s="58"/>
    </row>
    <row r="1717" ht="15.75" customHeight="1">
      <c r="D1717" s="58"/>
    </row>
    <row r="1718" ht="15.75" customHeight="1">
      <c r="D1718" s="58"/>
    </row>
    <row r="1719" ht="15.75" customHeight="1">
      <c r="D1719" s="58"/>
    </row>
    <row r="1720" ht="15.75" customHeight="1">
      <c r="D1720" s="58"/>
    </row>
    <row r="1721" ht="15.75" customHeight="1">
      <c r="D1721" s="58"/>
    </row>
    <row r="1722" ht="15.75" customHeight="1">
      <c r="D1722" s="58"/>
    </row>
    <row r="1723" ht="15.75" customHeight="1">
      <c r="D1723" s="58"/>
    </row>
    <row r="1724" ht="15.75" customHeight="1">
      <c r="D1724" s="58"/>
    </row>
    <row r="1725" ht="15.75" customHeight="1">
      <c r="D1725" s="58"/>
    </row>
    <row r="1726" ht="15.75" customHeight="1">
      <c r="D1726" s="58"/>
    </row>
    <row r="1727" ht="15.75" customHeight="1">
      <c r="D1727" s="58"/>
    </row>
    <row r="1728" ht="15.75" customHeight="1">
      <c r="D1728" s="58"/>
    </row>
    <row r="1729" ht="15.75" customHeight="1">
      <c r="D1729" s="58"/>
    </row>
    <row r="1730" ht="15.75" customHeight="1">
      <c r="D1730" s="58"/>
    </row>
    <row r="1731" ht="15.75" customHeight="1">
      <c r="D1731" s="58"/>
    </row>
    <row r="1732" ht="15.75" customHeight="1">
      <c r="D1732" s="58"/>
    </row>
    <row r="1733" ht="15.75" customHeight="1">
      <c r="D1733" s="58"/>
    </row>
    <row r="1734" ht="15.75" customHeight="1">
      <c r="D1734" s="58"/>
    </row>
    <row r="1735" ht="15.75" customHeight="1">
      <c r="D1735" s="58"/>
    </row>
    <row r="1736" ht="15.75" customHeight="1">
      <c r="D1736" s="58"/>
    </row>
    <row r="1737" ht="15.75" customHeight="1">
      <c r="D1737" s="58"/>
    </row>
    <row r="1738" ht="15.75" customHeight="1">
      <c r="D1738" s="58"/>
    </row>
    <row r="1739" ht="15.75" customHeight="1">
      <c r="D1739" s="58"/>
    </row>
    <row r="1740" ht="15.75" customHeight="1">
      <c r="D1740" s="58"/>
    </row>
    <row r="1741" ht="15.75" customHeight="1">
      <c r="D1741" s="58"/>
    </row>
    <row r="1742" ht="15.75" customHeight="1">
      <c r="D1742" s="58"/>
    </row>
    <row r="1743" ht="15.75" customHeight="1">
      <c r="D1743" s="58"/>
    </row>
    <row r="1744" ht="15.75" customHeight="1">
      <c r="D1744" s="58"/>
    </row>
    <row r="1745" ht="15.75" customHeight="1">
      <c r="D1745" s="58"/>
    </row>
    <row r="1746" ht="15.75" customHeight="1">
      <c r="D1746" s="58"/>
    </row>
    <row r="1747" ht="15.75" customHeight="1">
      <c r="D1747" s="58"/>
    </row>
    <row r="1748" ht="15.75" customHeight="1">
      <c r="D1748" s="58"/>
    </row>
    <row r="1749" ht="15.75" customHeight="1">
      <c r="D1749" s="58"/>
    </row>
    <row r="1750" ht="15.75" customHeight="1">
      <c r="D1750" s="58"/>
    </row>
    <row r="1751" ht="15.75" customHeight="1">
      <c r="D1751" s="58"/>
    </row>
    <row r="1752" ht="15.75" customHeight="1">
      <c r="D1752" s="58"/>
    </row>
    <row r="1753" ht="15.75" customHeight="1">
      <c r="D1753" s="58"/>
    </row>
    <row r="1754" ht="15.75" customHeight="1">
      <c r="D1754" s="58"/>
    </row>
    <row r="1755" ht="15.75" customHeight="1">
      <c r="D1755" s="58"/>
    </row>
    <row r="1756" ht="15.75" customHeight="1">
      <c r="D1756" s="58"/>
    </row>
    <row r="1757" ht="15.75" customHeight="1">
      <c r="D1757" s="58"/>
    </row>
    <row r="1758" ht="15.75" customHeight="1">
      <c r="D1758" s="58"/>
    </row>
    <row r="1759" ht="15.75" customHeight="1">
      <c r="D1759" s="58"/>
    </row>
    <row r="1760" ht="15.75" customHeight="1">
      <c r="D1760" s="58"/>
    </row>
    <row r="1761" ht="15.75" customHeight="1">
      <c r="D1761" s="58"/>
    </row>
    <row r="1762" ht="15.75" customHeight="1">
      <c r="D1762" s="58"/>
    </row>
    <row r="1763" ht="15.75" customHeight="1">
      <c r="D1763" s="58"/>
    </row>
    <row r="1764" ht="15.75" customHeight="1">
      <c r="D1764" s="58"/>
    </row>
    <row r="1765" ht="15.75" customHeight="1">
      <c r="D1765" s="58"/>
    </row>
    <row r="1766" ht="15.75" customHeight="1">
      <c r="D1766" s="58"/>
    </row>
    <row r="1767" ht="15.75" customHeight="1">
      <c r="D1767" s="58"/>
    </row>
    <row r="1768" ht="15.75" customHeight="1">
      <c r="D1768" s="58"/>
    </row>
    <row r="1769" ht="15.75" customHeight="1">
      <c r="D1769" s="58"/>
    </row>
    <row r="1770" ht="15.75" customHeight="1">
      <c r="D1770" s="58"/>
    </row>
    <row r="1771" ht="15.75" customHeight="1">
      <c r="D1771" s="58"/>
    </row>
    <row r="1772" ht="15.75" customHeight="1">
      <c r="D1772" s="58"/>
    </row>
    <row r="1773" ht="15.75" customHeight="1">
      <c r="D1773" s="58"/>
    </row>
    <row r="1774" ht="15.75" customHeight="1">
      <c r="D1774" s="58"/>
    </row>
    <row r="1775" ht="15.75" customHeight="1">
      <c r="D1775" s="58"/>
    </row>
    <row r="1776" ht="15.75" customHeight="1">
      <c r="D1776" s="58"/>
    </row>
    <row r="1777" ht="15.75" customHeight="1">
      <c r="D1777" s="58"/>
    </row>
    <row r="1778" ht="15.75" customHeight="1">
      <c r="D1778" s="58"/>
    </row>
    <row r="1779" ht="15.75" customHeight="1">
      <c r="D1779" s="58"/>
    </row>
    <row r="1780" ht="15.75" customHeight="1">
      <c r="D1780" s="58"/>
    </row>
    <row r="1781" ht="15.75" customHeight="1">
      <c r="D1781" s="58"/>
    </row>
    <row r="1782" ht="15.75" customHeight="1">
      <c r="D1782" s="58"/>
    </row>
    <row r="1783" ht="15.75" customHeight="1">
      <c r="D1783" s="58"/>
    </row>
    <row r="1784" ht="15.75" customHeight="1">
      <c r="D1784" s="58"/>
    </row>
    <row r="1785" ht="15.75" customHeight="1">
      <c r="D1785" s="58"/>
    </row>
    <row r="1786" ht="15.75" customHeight="1">
      <c r="D1786" s="58"/>
    </row>
    <row r="1787" ht="15.75" customHeight="1">
      <c r="D1787" s="58"/>
    </row>
    <row r="1788" ht="15.75" customHeight="1">
      <c r="D1788" s="58"/>
    </row>
    <row r="1789" ht="15.75" customHeight="1">
      <c r="D1789" s="58"/>
    </row>
    <row r="1790" ht="15.75" customHeight="1">
      <c r="D1790" s="58"/>
    </row>
    <row r="1791" ht="15.75" customHeight="1">
      <c r="D1791" s="58"/>
    </row>
    <row r="1792" ht="15.75" customHeight="1">
      <c r="D1792" s="58"/>
    </row>
    <row r="1793" ht="15.75" customHeight="1">
      <c r="D1793" s="58"/>
    </row>
    <row r="1794" ht="15.75" customHeight="1">
      <c r="D1794" s="58"/>
    </row>
    <row r="1795" ht="15.75" customHeight="1">
      <c r="D1795" s="58"/>
    </row>
    <row r="1796" ht="15.75" customHeight="1">
      <c r="D1796" s="58"/>
    </row>
    <row r="1797" ht="15.75" customHeight="1">
      <c r="D1797" s="58"/>
    </row>
    <row r="1798" ht="15.75" customHeight="1">
      <c r="D1798" s="58"/>
    </row>
    <row r="1799" ht="15.75" customHeight="1">
      <c r="D1799" s="58"/>
    </row>
    <row r="1800" ht="15.75" customHeight="1">
      <c r="D1800" s="58"/>
    </row>
    <row r="1801" ht="15.75" customHeight="1">
      <c r="D1801" s="58"/>
    </row>
    <row r="1802" ht="15.75" customHeight="1">
      <c r="D1802" s="58"/>
    </row>
    <row r="1803" ht="15.75" customHeight="1">
      <c r="D1803" s="58"/>
    </row>
    <row r="1804" ht="15.75" customHeight="1">
      <c r="D1804" s="58"/>
    </row>
    <row r="1805" ht="15.75" customHeight="1">
      <c r="D1805" s="58"/>
    </row>
    <row r="1806" ht="15.75" customHeight="1">
      <c r="D1806" s="58"/>
    </row>
    <row r="1807" ht="15.75" customHeight="1">
      <c r="D1807" s="58"/>
    </row>
    <row r="1808" ht="15.75" customHeight="1">
      <c r="D1808" s="58"/>
    </row>
    <row r="1809" ht="15.75" customHeight="1">
      <c r="D1809" s="58"/>
    </row>
    <row r="1810" ht="15.75" customHeight="1">
      <c r="D1810" s="58"/>
    </row>
    <row r="1811" ht="15.75" customHeight="1">
      <c r="D1811" s="58"/>
    </row>
    <row r="1812" ht="15.75" customHeight="1">
      <c r="D1812" s="58"/>
    </row>
    <row r="1813" ht="15.75" customHeight="1">
      <c r="D1813" s="58"/>
    </row>
    <row r="1814" ht="15.75" customHeight="1">
      <c r="D1814" s="58"/>
    </row>
    <row r="1815" ht="15.75" customHeight="1">
      <c r="D1815" s="58"/>
    </row>
    <row r="1816" ht="15.75" customHeight="1">
      <c r="D1816" s="58"/>
    </row>
    <row r="1817" ht="15.75" customHeight="1">
      <c r="D1817" s="58"/>
    </row>
    <row r="1818" ht="15.75" customHeight="1">
      <c r="D1818" s="58"/>
    </row>
    <row r="1819" ht="15.75" customHeight="1">
      <c r="D1819" s="58"/>
    </row>
    <row r="1820" ht="15.75" customHeight="1">
      <c r="D1820" s="58"/>
    </row>
    <row r="1821" ht="15.75" customHeight="1">
      <c r="D1821" s="58"/>
    </row>
    <row r="1822" ht="15.75" customHeight="1">
      <c r="D1822" s="58"/>
    </row>
    <row r="1823" ht="15.75" customHeight="1">
      <c r="D1823" s="58"/>
    </row>
    <row r="1824" ht="15.75" customHeight="1">
      <c r="D1824" s="58"/>
    </row>
    <row r="1825" ht="15.75" customHeight="1">
      <c r="D1825" s="58"/>
    </row>
    <row r="1826" ht="15.75" customHeight="1">
      <c r="D1826" s="58"/>
    </row>
    <row r="1827" ht="15.75" customHeight="1">
      <c r="D1827" s="58"/>
    </row>
    <row r="1828" ht="15.75" customHeight="1">
      <c r="D1828" s="58"/>
    </row>
    <row r="1829" ht="15.75" customHeight="1">
      <c r="D1829" s="58"/>
    </row>
    <row r="1830" ht="15.75" customHeight="1">
      <c r="D1830" s="58"/>
    </row>
    <row r="1831" ht="15.75" customHeight="1">
      <c r="D1831" s="58"/>
    </row>
    <row r="1832" ht="15.75" customHeight="1">
      <c r="D1832" s="58"/>
    </row>
    <row r="1833" ht="15.75" customHeight="1">
      <c r="D1833" s="58"/>
    </row>
    <row r="1834" ht="15.75" customHeight="1">
      <c r="D1834" s="58"/>
    </row>
    <row r="1835" ht="15.75" customHeight="1">
      <c r="D1835" s="58"/>
    </row>
    <row r="1836" ht="15.75" customHeight="1">
      <c r="D1836" s="58"/>
    </row>
    <row r="1837" ht="15.75" customHeight="1">
      <c r="D1837" s="58"/>
    </row>
    <row r="1838" ht="15.75" customHeight="1">
      <c r="D1838" s="58"/>
    </row>
    <row r="1839" ht="15.75" customHeight="1">
      <c r="D1839" s="58"/>
    </row>
    <row r="1840" ht="15.75" customHeight="1">
      <c r="D1840" s="58"/>
    </row>
    <row r="1841" ht="15.75" customHeight="1">
      <c r="D1841" s="58"/>
    </row>
    <row r="1842" ht="15.75" customHeight="1">
      <c r="D1842" s="58"/>
    </row>
    <row r="1843" ht="15.75" customHeight="1">
      <c r="D1843" s="58"/>
    </row>
    <row r="1844" ht="15.75" customHeight="1">
      <c r="D1844" s="58"/>
    </row>
    <row r="1845" ht="15.75" customHeight="1">
      <c r="D1845" s="58"/>
    </row>
    <row r="1846" ht="15.75" customHeight="1">
      <c r="D1846" s="58"/>
    </row>
    <row r="1847" ht="15.75" customHeight="1">
      <c r="D1847" s="58"/>
    </row>
    <row r="1848" ht="15.75" customHeight="1">
      <c r="D1848" s="58"/>
    </row>
    <row r="1849" ht="15.75" customHeight="1">
      <c r="D1849" s="58"/>
    </row>
    <row r="1850" ht="15.75" customHeight="1">
      <c r="D1850" s="58"/>
    </row>
    <row r="1851" ht="15.75" customHeight="1">
      <c r="D1851" s="58"/>
    </row>
    <row r="1852" ht="15.75" customHeight="1">
      <c r="D1852" s="58"/>
    </row>
    <row r="1853" ht="15.75" customHeight="1">
      <c r="D1853" s="58"/>
    </row>
    <row r="1854" ht="15.75" customHeight="1">
      <c r="D1854" s="58"/>
    </row>
    <row r="1855" ht="15.75" customHeight="1">
      <c r="D1855" s="58"/>
    </row>
    <row r="1856" ht="15.75" customHeight="1">
      <c r="D1856" s="58"/>
    </row>
    <row r="1857" ht="15.75" customHeight="1">
      <c r="D1857" s="58"/>
    </row>
    <row r="1858" ht="15.75" customHeight="1">
      <c r="D1858" s="58"/>
    </row>
    <row r="1859" ht="15.75" customHeight="1">
      <c r="D1859" s="58"/>
    </row>
    <row r="1860" ht="15.75" customHeight="1">
      <c r="D1860" s="58"/>
    </row>
    <row r="1861" ht="15.75" customHeight="1">
      <c r="D1861" s="58"/>
    </row>
    <row r="1862" ht="15.75" customHeight="1">
      <c r="D1862" s="58"/>
    </row>
    <row r="1863" ht="15.75" customHeight="1">
      <c r="D1863" s="58"/>
    </row>
    <row r="1864" ht="15.75" customHeight="1">
      <c r="D1864" s="58"/>
    </row>
    <row r="1865" ht="15.75" customHeight="1">
      <c r="D1865" s="58"/>
    </row>
    <row r="1866" ht="15.75" customHeight="1">
      <c r="D1866" s="58"/>
    </row>
    <row r="1867" ht="15.75" customHeight="1">
      <c r="D1867" s="58"/>
    </row>
    <row r="1868" ht="15.75" customHeight="1">
      <c r="D1868" s="58"/>
    </row>
    <row r="1869" ht="15.75" customHeight="1">
      <c r="D1869" s="58"/>
    </row>
    <row r="1870" ht="15.75" customHeight="1">
      <c r="D1870" s="58"/>
    </row>
    <row r="1871" ht="15.75" customHeight="1">
      <c r="D1871" s="58"/>
    </row>
    <row r="1872" ht="15.75" customHeight="1">
      <c r="D1872" s="58"/>
    </row>
    <row r="1873" ht="15.75" customHeight="1">
      <c r="D1873" s="58"/>
    </row>
    <row r="1874" ht="15.75" customHeight="1">
      <c r="D1874" s="58"/>
    </row>
    <row r="1875" ht="15.75" customHeight="1">
      <c r="D1875" s="58"/>
    </row>
    <row r="1876" ht="15.75" customHeight="1">
      <c r="D1876" s="58"/>
    </row>
    <row r="1877" ht="15.75" customHeight="1">
      <c r="D1877" s="58"/>
    </row>
    <row r="1878" ht="15.75" customHeight="1">
      <c r="D1878" s="58"/>
    </row>
    <row r="1879" ht="15.75" customHeight="1">
      <c r="D1879" s="58"/>
    </row>
    <row r="1880" ht="15.75" customHeight="1">
      <c r="D1880" s="58"/>
    </row>
    <row r="1881" ht="15.75" customHeight="1">
      <c r="D1881" s="58"/>
    </row>
    <row r="1882" ht="15.75" customHeight="1">
      <c r="D1882" s="58"/>
    </row>
    <row r="1883" ht="15.75" customHeight="1">
      <c r="D1883" s="58"/>
    </row>
    <row r="1884" ht="15.75" customHeight="1">
      <c r="D1884" s="58"/>
    </row>
    <row r="1885" ht="15.75" customHeight="1">
      <c r="D1885" s="58"/>
    </row>
    <row r="1886" ht="15.75" customHeight="1">
      <c r="D1886" s="58"/>
    </row>
    <row r="1887" ht="15.75" customHeight="1">
      <c r="D1887" s="58"/>
    </row>
    <row r="1888" ht="15.75" customHeight="1">
      <c r="D1888" s="58"/>
    </row>
    <row r="1889" ht="15.75" customHeight="1">
      <c r="D1889" s="58"/>
    </row>
    <row r="1890" ht="15.75" customHeight="1">
      <c r="D1890" s="58"/>
    </row>
    <row r="1891" ht="15.75" customHeight="1">
      <c r="D1891" s="58"/>
    </row>
    <row r="1892" ht="15.75" customHeight="1">
      <c r="D1892" s="58"/>
    </row>
    <row r="1893" ht="15.75" customHeight="1">
      <c r="D1893" s="58"/>
    </row>
    <row r="1894" ht="15.75" customHeight="1">
      <c r="D1894" s="58"/>
    </row>
    <row r="1895" ht="15.75" customHeight="1">
      <c r="D1895" s="58"/>
    </row>
    <row r="1896" ht="15.75" customHeight="1">
      <c r="D1896" s="58"/>
    </row>
    <row r="1897" ht="15.75" customHeight="1">
      <c r="D1897" s="58"/>
    </row>
    <row r="1898" ht="15.75" customHeight="1">
      <c r="D1898" s="58"/>
    </row>
    <row r="1899" ht="15.75" customHeight="1">
      <c r="D1899" s="58"/>
    </row>
    <row r="1900" ht="15.75" customHeight="1">
      <c r="D1900" s="58"/>
    </row>
    <row r="1901" ht="15.75" customHeight="1">
      <c r="D1901" s="58"/>
    </row>
    <row r="1902" ht="15.75" customHeight="1">
      <c r="D1902" s="58"/>
    </row>
    <row r="1903" ht="15.75" customHeight="1">
      <c r="D1903" s="58"/>
    </row>
    <row r="1904" ht="15.75" customHeight="1">
      <c r="D1904" s="58"/>
    </row>
    <row r="1905" ht="15.75" customHeight="1">
      <c r="D1905" s="58"/>
    </row>
    <row r="1906" ht="15.75" customHeight="1">
      <c r="D1906" s="58"/>
    </row>
    <row r="1907" ht="15.75" customHeight="1">
      <c r="D1907" s="58"/>
    </row>
    <row r="1908" ht="15.75" customHeight="1">
      <c r="D1908" s="58"/>
    </row>
    <row r="1909" ht="15.75" customHeight="1">
      <c r="D1909" s="58"/>
    </row>
    <row r="1910" ht="15.75" customHeight="1">
      <c r="D1910" s="58"/>
    </row>
    <row r="1911" ht="15.75" customHeight="1">
      <c r="D1911" s="58"/>
    </row>
    <row r="1912" ht="15.75" customHeight="1">
      <c r="D1912" s="58"/>
    </row>
    <row r="1913" ht="15.75" customHeight="1">
      <c r="D1913" s="58"/>
    </row>
    <row r="1914" ht="15.75" customHeight="1">
      <c r="D1914" s="58"/>
    </row>
    <row r="1915" ht="15.75" customHeight="1">
      <c r="D1915" s="58"/>
    </row>
    <row r="1916" ht="15.75" customHeight="1">
      <c r="D1916" s="58"/>
    </row>
    <row r="1917" ht="15.75" customHeight="1">
      <c r="D1917" s="58"/>
    </row>
    <row r="1918" ht="15.75" customHeight="1">
      <c r="D1918" s="58"/>
    </row>
    <row r="1919" ht="15.75" customHeight="1">
      <c r="D1919" s="58"/>
    </row>
    <row r="1920" ht="15.75" customHeight="1">
      <c r="D1920" s="58"/>
    </row>
    <row r="1921" ht="15.75" customHeight="1">
      <c r="D1921" s="58"/>
    </row>
    <row r="1922" ht="15.75" customHeight="1">
      <c r="D1922" s="58"/>
    </row>
    <row r="1923" ht="15.75" customHeight="1">
      <c r="D1923" s="58"/>
    </row>
    <row r="1924" ht="15.75" customHeight="1">
      <c r="D1924" s="58"/>
    </row>
    <row r="1925" ht="15.75" customHeight="1">
      <c r="D1925" s="58"/>
    </row>
    <row r="1926" ht="15.75" customHeight="1">
      <c r="D1926" s="58"/>
    </row>
    <row r="1927" ht="15.75" customHeight="1">
      <c r="D1927" s="58"/>
    </row>
    <row r="1928" ht="15.75" customHeight="1">
      <c r="D1928" s="58"/>
    </row>
    <row r="1929" ht="15.75" customHeight="1">
      <c r="D1929" s="58"/>
    </row>
    <row r="1930" ht="15.75" customHeight="1">
      <c r="D1930" s="58"/>
    </row>
    <row r="1931" ht="15.75" customHeight="1">
      <c r="D1931" s="58"/>
    </row>
    <row r="1932" ht="15.75" customHeight="1">
      <c r="D1932" s="58"/>
    </row>
    <row r="1933" ht="15.75" customHeight="1">
      <c r="D1933" s="58"/>
    </row>
    <row r="1934" ht="15.75" customHeight="1">
      <c r="D1934" s="58"/>
    </row>
    <row r="1935" ht="15.75" customHeight="1">
      <c r="D1935" s="58"/>
    </row>
    <row r="1936" ht="15.75" customHeight="1">
      <c r="D1936" s="58"/>
    </row>
    <row r="1937" ht="15.75" customHeight="1">
      <c r="D1937" s="58"/>
    </row>
    <row r="1938" ht="15.75" customHeight="1">
      <c r="D1938" s="58"/>
    </row>
    <row r="1939" ht="15.75" customHeight="1">
      <c r="D1939" s="58"/>
    </row>
    <row r="1940" ht="15.75" customHeight="1">
      <c r="D1940" s="58"/>
    </row>
    <row r="1941" ht="15.75" customHeight="1">
      <c r="D1941" s="58"/>
    </row>
  </sheetData>
  <hyperlinks>
    <hyperlink r:id="rId1" ref="Q248"/>
    <hyperlink r:id="rId2" ref="Q249"/>
    <hyperlink r:id="rId3" ref="Q250"/>
    <hyperlink r:id="rId4" ref="Q251"/>
    <hyperlink r:id="rId5" ref="Q252"/>
    <hyperlink r:id="rId6" ref="Q253"/>
    <hyperlink r:id="rId7" ref="Q254"/>
    <hyperlink r:id="rId8" ref="Q255"/>
    <hyperlink r:id="rId9" ref="Q256"/>
    <hyperlink r:id="rId10" ref="Q257"/>
    <hyperlink r:id="rId11" ref="R499"/>
    <hyperlink r:id="rId12" ref="R500"/>
    <hyperlink r:id="rId13" ref="R501"/>
    <hyperlink r:id="rId14" ref="R502"/>
    <hyperlink r:id="rId15" ref="Q708"/>
    <hyperlink r:id="rId16" ref="Q709"/>
    <hyperlink r:id="rId17" ref="Q710"/>
    <hyperlink r:id="rId18" ref="Q711"/>
    <hyperlink r:id="rId19" ref="Q712"/>
    <hyperlink r:id="rId20" ref="Q713"/>
    <hyperlink r:id="rId21" ref="Q714"/>
    <hyperlink r:id="rId22" ref="Q715"/>
    <hyperlink r:id="rId23" ref="Q716"/>
    <hyperlink r:id="rId24" ref="Q717"/>
    <hyperlink r:id="rId25" ref="Q718"/>
    <hyperlink r:id="rId26" ref="Q719"/>
    <hyperlink r:id="rId27" ref="Q729"/>
    <hyperlink r:id="rId28" ref="Q730"/>
    <hyperlink r:id="rId29" ref="Q731"/>
    <hyperlink r:id="rId30" ref="Q732"/>
    <hyperlink r:id="rId31" ref="Q733"/>
    <hyperlink r:id="rId32" ref="Q743"/>
    <hyperlink r:id="rId33" ref="Q744"/>
    <hyperlink r:id="rId34" ref="Q745"/>
    <hyperlink r:id="rId35" ref="Q1069"/>
    <hyperlink r:id="rId36" ref="Q1070"/>
    <hyperlink r:id="rId37" ref="Q1071"/>
    <hyperlink r:id="rId38" ref="Q1072"/>
    <hyperlink r:id="rId39" ref="Q1073"/>
    <hyperlink r:id="rId40" ref="Q1074"/>
    <hyperlink r:id="rId41" ref="Q1075"/>
    <hyperlink r:id="rId42" ref="Q1076"/>
    <hyperlink r:id="rId43" ref="Q1077"/>
    <hyperlink r:id="rId44" ref="Q1078"/>
    <hyperlink r:id="rId45" ref="Q1079"/>
    <hyperlink r:id="rId46" ref="Q1080"/>
    <hyperlink r:id="rId47" ref="Q1081"/>
    <hyperlink r:id="rId48" ref="Q1082"/>
    <hyperlink r:id="rId49" ref="Q1083"/>
    <hyperlink r:id="rId50" ref="Q1093"/>
    <hyperlink r:id="rId51" ref="Q1094"/>
    <hyperlink r:id="rId52" ref="Q1516"/>
    <hyperlink r:id="rId53" ref="R1547"/>
    <hyperlink r:id="rId54" ref="R1586"/>
    <hyperlink r:id="rId55" ref="R1587"/>
    <hyperlink r:id="rId56" ref="R1589"/>
    <hyperlink r:id="rId57" ref="R1590"/>
  </hyperlinks>
  <drawing r:id="rId5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</cols>
  <sheetData>
    <row r="1">
      <c r="A1" s="57" t="s">
        <v>177</v>
      </c>
      <c r="B1" s="60" t="s">
        <v>745</v>
      </c>
      <c r="C1" s="60" t="s">
        <v>746</v>
      </c>
      <c r="D1" s="60" t="s">
        <v>747</v>
      </c>
      <c r="E1" s="60" t="s">
        <v>748</v>
      </c>
      <c r="F1" s="60" t="s">
        <v>749</v>
      </c>
      <c r="G1" s="60" t="s">
        <v>750</v>
      </c>
      <c r="H1" s="60" t="s">
        <v>751</v>
      </c>
    </row>
    <row r="2">
      <c r="A2" s="219" t="s">
        <v>634</v>
      </c>
      <c r="B2" s="60" t="s">
        <v>752</v>
      </c>
      <c r="C2" s="60">
        <v>280.0</v>
      </c>
      <c r="D2" s="60">
        <v>345.0</v>
      </c>
      <c r="E2" s="60">
        <v>0.0</v>
      </c>
      <c r="F2" s="60">
        <v>7.0</v>
      </c>
      <c r="G2" s="60">
        <v>5.0</v>
      </c>
      <c r="H2" s="60">
        <v>20.0</v>
      </c>
      <c r="I2" s="60">
        <v>1.0</v>
      </c>
      <c r="J2" s="60">
        <f t="shared" ref="J2:J165" si="1">H2*G2</f>
        <v>100</v>
      </c>
      <c r="L2" s="60">
        <f>SUM(J2:J165)</f>
        <v>23730</v>
      </c>
    </row>
    <row r="3">
      <c r="A3" s="219" t="s">
        <v>636</v>
      </c>
      <c r="B3" s="60" t="s">
        <v>753</v>
      </c>
      <c r="C3" s="60">
        <v>250.0</v>
      </c>
      <c r="D3" s="60">
        <v>320.0</v>
      </c>
      <c r="E3" s="60">
        <v>0.0</v>
      </c>
      <c r="F3" s="60">
        <v>6.0</v>
      </c>
      <c r="G3" s="60">
        <v>5.0</v>
      </c>
      <c r="H3" s="60">
        <v>20.0</v>
      </c>
      <c r="I3" s="60">
        <v>2.0</v>
      </c>
      <c r="J3" s="60">
        <f t="shared" si="1"/>
        <v>100</v>
      </c>
      <c r="M3" s="60">
        <v>18000.0</v>
      </c>
    </row>
    <row r="4">
      <c r="A4" s="219" t="s">
        <v>719</v>
      </c>
      <c r="B4" s="60" t="s">
        <v>754</v>
      </c>
      <c r="C4" s="60">
        <v>225.0</v>
      </c>
      <c r="D4" s="60">
        <v>350.0</v>
      </c>
      <c r="E4" s="60">
        <v>-0.25</v>
      </c>
      <c r="F4" s="60">
        <v>3.0</v>
      </c>
      <c r="G4" s="60">
        <v>5.0</v>
      </c>
      <c r="H4" s="60">
        <v>30.0</v>
      </c>
      <c r="J4" s="60">
        <f t="shared" si="1"/>
        <v>150</v>
      </c>
    </row>
    <row r="5">
      <c r="A5" s="219" t="s">
        <v>721</v>
      </c>
      <c r="B5" s="60" t="s">
        <v>755</v>
      </c>
      <c r="C5" s="60">
        <v>180.0</v>
      </c>
      <c r="D5" s="60">
        <v>280.0</v>
      </c>
      <c r="E5" s="60">
        <v>0.0</v>
      </c>
      <c r="F5" s="60">
        <v>0.35</v>
      </c>
      <c r="G5" s="60">
        <v>5.0</v>
      </c>
      <c r="H5" s="60">
        <v>20.0</v>
      </c>
      <c r="J5" s="60">
        <f t="shared" si="1"/>
        <v>100</v>
      </c>
    </row>
    <row r="6">
      <c r="A6" s="219" t="s">
        <v>170</v>
      </c>
      <c r="B6" s="60" t="s">
        <v>169</v>
      </c>
      <c r="C6" s="60">
        <v>235.0</v>
      </c>
      <c r="D6" s="60">
        <v>290.0</v>
      </c>
      <c r="E6" s="60">
        <v>0.0</v>
      </c>
      <c r="F6" s="60">
        <v>7.0</v>
      </c>
      <c r="G6" s="60">
        <v>5.0</v>
      </c>
      <c r="H6" s="60">
        <v>30.0</v>
      </c>
      <c r="J6" s="60">
        <f t="shared" si="1"/>
        <v>150</v>
      </c>
    </row>
    <row r="7">
      <c r="A7" s="219" t="s">
        <v>724</v>
      </c>
      <c r="B7" s="60" t="s">
        <v>756</v>
      </c>
      <c r="C7" s="60">
        <v>210.0</v>
      </c>
      <c r="D7" s="60">
        <v>350.0</v>
      </c>
      <c r="E7" s="60">
        <v>-0.5</v>
      </c>
      <c r="F7" s="60">
        <v>7.0</v>
      </c>
      <c r="G7" s="60">
        <v>5.0</v>
      </c>
      <c r="H7" s="60">
        <v>30.0</v>
      </c>
      <c r="J7" s="60">
        <f t="shared" si="1"/>
        <v>150</v>
      </c>
    </row>
    <row r="8">
      <c r="A8" s="219" t="s">
        <v>757</v>
      </c>
      <c r="B8" s="60" t="s">
        <v>758</v>
      </c>
      <c r="C8" s="60">
        <v>210.0</v>
      </c>
      <c r="D8" s="60">
        <v>370.0</v>
      </c>
      <c r="E8" s="60">
        <v>-0.5</v>
      </c>
      <c r="F8" s="60">
        <v>7.0</v>
      </c>
      <c r="G8" s="60">
        <v>5.0</v>
      </c>
      <c r="H8" s="60">
        <v>30.0</v>
      </c>
      <c r="J8" s="60">
        <f t="shared" si="1"/>
        <v>150</v>
      </c>
    </row>
    <row r="9">
      <c r="A9" s="219" t="s">
        <v>759</v>
      </c>
      <c r="B9" s="60" t="s">
        <v>760</v>
      </c>
      <c r="C9" s="60">
        <v>200.0</v>
      </c>
      <c r="D9" s="60">
        <v>340.0</v>
      </c>
      <c r="E9" s="60">
        <v>0.0</v>
      </c>
      <c r="F9" s="60">
        <v>3.5</v>
      </c>
      <c r="G9" s="60">
        <v>10.0</v>
      </c>
      <c r="H9" s="60">
        <v>18.0</v>
      </c>
      <c r="J9" s="60">
        <f t="shared" si="1"/>
        <v>180</v>
      </c>
    </row>
    <row r="10">
      <c r="A10" s="219" t="s">
        <v>728</v>
      </c>
      <c r="B10" s="60" t="s">
        <v>761</v>
      </c>
      <c r="C10" s="60">
        <v>200.0</v>
      </c>
      <c r="D10" s="60">
        <v>340.0</v>
      </c>
      <c r="E10" s="60">
        <v>0.0</v>
      </c>
      <c r="F10" s="60">
        <v>4.0</v>
      </c>
      <c r="G10" s="60">
        <v>10.0</v>
      </c>
      <c r="H10" s="60">
        <v>18.0</v>
      </c>
      <c r="J10" s="60">
        <f t="shared" si="1"/>
        <v>180</v>
      </c>
    </row>
    <row r="11">
      <c r="A11" s="219" t="s">
        <v>729</v>
      </c>
      <c r="B11" s="60" t="s">
        <v>762</v>
      </c>
      <c r="C11" s="60">
        <v>265.0</v>
      </c>
      <c r="D11" s="60">
        <v>355.0</v>
      </c>
      <c r="E11" s="60">
        <v>0.0</v>
      </c>
      <c r="F11" s="60">
        <v>5.0</v>
      </c>
      <c r="G11" s="60">
        <v>5.0</v>
      </c>
      <c r="H11" s="60">
        <v>20.0</v>
      </c>
      <c r="J11" s="60">
        <f t="shared" si="1"/>
        <v>100</v>
      </c>
    </row>
    <row r="12">
      <c r="A12" s="219" t="s">
        <v>731</v>
      </c>
      <c r="B12" s="60" t="s">
        <v>763</v>
      </c>
      <c r="C12" s="60">
        <v>280.0</v>
      </c>
      <c r="D12" s="60">
        <v>390.0</v>
      </c>
      <c r="E12" s="60">
        <v>0.0</v>
      </c>
      <c r="F12" s="60">
        <v>5.5</v>
      </c>
      <c r="G12" s="60">
        <v>5.0</v>
      </c>
      <c r="H12" s="60">
        <v>20.0</v>
      </c>
      <c r="J12" s="60">
        <f t="shared" si="1"/>
        <v>100</v>
      </c>
    </row>
    <row r="13">
      <c r="A13" s="219" t="s">
        <v>732</v>
      </c>
      <c r="B13" s="60" t="s">
        <v>764</v>
      </c>
      <c r="C13" s="60">
        <v>295.0</v>
      </c>
      <c r="D13" s="60">
        <v>390.0</v>
      </c>
      <c r="E13" s="60">
        <v>0.0</v>
      </c>
      <c r="F13" s="60">
        <v>5.5</v>
      </c>
      <c r="G13" s="60">
        <v>5.0</v>
      </c>
      <c r="H13" s="60">
        <v>20.0</v>
      </c>
      <c r="J13" s="60">
        <f t="shared" si="1"/>
        <v>100</v>
      </c>
    </row>
    <row r="14">
      <c r="A14" s="219" t="s">
        <v>733</v>
      </c>
      <c r="B14" s="60" t="s">
        <v>765</v>
      </c>
      <c r="C14" s="60">
        <v>320.0</v>
      </c>
      <c r="D14" s="60">
        <v>390.0</v>
      </c>
      <c r="E14" s="60">
        <v>0.0</v>
      </c>
      <c r="F14" s="60">
        <v>5.0</v>
      </c>
      <c r="G14" s="60">
        <v>5.0</v>
      </c>
      <c r="H14" s="60">
        <v>20.0</v>
      </c>
      <c r="J14" s="60">
        <f t="shared" si="1"/>
        <v>100</v>
      </c>
    </row>
    <row r="15">
      <c r="A15" s="219" t="s">
        <v>734</v>
      </c>
      <c r="B15" s="60" t="s">
        <v>766</v>
      </c>
      <c r="C15" s="60">
        <v>305.0</v>
      </c>
      <c r="D15" s="60">
        <v>400.0</v>
      </c>
      <c r="E15" s="60">
        <v>0.0</v>
      </c>
      <c r="F15" s="60">
        <v>5.0</v>
      </c>
      <c r="G15" s="60">
        <v>5.0</v>
      </c>
      <c r="H15" s="60">
        <v>20.0</v>
      </c>
      <c r="J15" s="60">
        <f t="shared" si="1"/>
        <v>100</v>
      </c>
    </row>
    <row r="16">
      <c r="A16" s="219" t="s">
        <v>196</v>
      </c>
      <c r="B16" s="60" t="s">
        <v>767</v>
      </c>
      <c r="C16" s="60">
        <v>265.0</v>
      </c>
      <c r="D16" s="60">
        <v>350.0</v>
      </c>
      <c r="E16" s="60">
        <v>0.0</v>
      </c>
      <c r="F16" s="60">
        <v>4.5</v>
      </c>
      <c r="G16" s="60">
        <v>5.0</v>
      </c>
      <c r="H16" s="60">
        <v>22.0</v>
      </c>
      <c r="J16" s="60">
        <f t="shared" si="1"/>
        <v>110</v>
      </c>
    </row>
    <row r="17">
      <c r="A17" s="220" t="s">
        <v>17</v>
      </c>
      <c r="B17" s="60" t="s">
        <v>171</v>
      </c>
      <c r="C17" s="60">
        <v>210.0</v>
      </c>
      <c r="D17" s="60">
        <v>330.0</v>
      </c>
      <c r="E17" s="60">
        <v>0.0</v>
      </c>
      <c r="F17" s="60">
        <v>7.0</v>
      </c>
      <c r="G17" s="60">
        <v>5.0</v>
      </c>
      <c r="H17" s="60">
        <v>13.0</v>
      </c>
      <c r="J17" s="60">
        <f t="shared" si="1"/>
        <v>65</v>
      </c>
    </row>
    <row r="18">
      <c r="A18" s="220" t="s">
        <v>107</v>
      </c>
      <c r="B18" s="60" t="s">
        <v>768</v>
      </c>
      <c r="C18" s="60">
        <v>210.0</v>
      </c>
      <c r="D18" s="60">
        <v>340.0</v>
      </c>
      <c r="E18" s="60">
        <v>0.0</v>
      </c>
      <c r="F18" s="60">
        <v>8.0</v>
      </c>
      <c r="G18" s="60">
        <v>5.0</v>
      </c>
      <c r="H18" s="60">
        <v>12.0</v>
      </c>
      <c r="J18" s="60">
        <f t="shared" si="1"/>
        <v>60</v>
      </c>
    </row>
    <row r="19">
      <c r="A19" s="25" t="s">
        <v>264</v>
      </c>
      <c r="B19" s="60" t="s">
        <v>769</v>
      </c>
      <c r="C19" s="60">
        <v>120.0</v>
      </c>
      <c r="D19" s="60">
        <v>280.0</v>
      </c>
      <c r="E19" s="60">
        <v>0.0</v>
      </c>
      <c r="F19" s="60">
        <v>2.75</v>
      </c>
      <c r="G19" s="60">
        <v>5.0</v>
      </c>
      <c r="H19" s="60">
        <v>18.0</v>
      </c>
      <c r="J19" s="60">
        <f t="shared" si="1"/>
        <v>90</v>
      </c>
    </row>
    <row r="20">
      <c r="A20" s="25" t="s">
        <v>259</v>
      </c>
      <c r="B20" s="60" t="s">
        <v>770</v>
      </c>
      <c r="C20" s="60">
        <v>170.0</v>
      </c>
      <c r="D20" s="60">
        <v>310.0</v>
      </c>
      <c r="E20" s="60">
        <v>0.0</v>
      </c>
      <c r="F20" s="60">
        <v>3.25</v>
      </c>
      <c r="G20" s="60">
        <v>5.0</v>
      </c>
      <c r="H20" s="60">
        <v>24.0</v>
      </c>
      <c r="J20" s="60">
        <f t="shared" si="1"/>
        <v>120</v>
      </c>
    </row>
    <row r="21">
      <c r="A21" s="151" t="s">
        <v>265</v>
      </c>
      <c r="B21" s="60" t="s">
        <v>771</v>
      </c>
      <c r="C21" s="60">
        <v>250.0</v>
      </c>
      <c r="D21" s="60">
        <v>375.0</v>
      </c>
      <c r="E21" s="60">
        <v>0.0</v>
      </c>
      <c r="F21" s="60">
        <v>1.7</v>
      </c>
      <c r="G21" s="60">
        <v>5.0</v>
      </c>
      <c r="H21" s="60">
        <v>27.0</v>
      </c>
      <c r="J21" s="60">
        <f t="shared" si="1"/>
        <v>135</v>
      </c>
    </row>
    <row r="22">
      <c r="A22" s="221" t="s">
        <v>12</v>
      </c>
      <c r="B22" s="60" t="s">
        <v>772</v>
      </c>
      <c r="C22" s="60">
        <v>170.0</v>
      </c>
      <c r="D22" s="60">
        <v>380.0</v>
      </c>
      <c r="E22" s="60">
        <v>0.0</v>
      </c>
      <c r="F22" s="60">
        <v>5.0</v>
      </c>
      <c r="G22" s="60">
        <v>5.0</v>
      </c>
      <c r="H22" s="60">
        <v>59.0</v>
      </c>
      <c r="J22" s="60">
        <f t="shared" si="1"/>
        <v>295</v>
      </c>
    </row>
    <row r="23">
      <c r="A23" s="220" t="s">
        <v>773</v>
      </c>
      <c r="B23" s="60" t="s">
        <v>774</v>
      </c>
      <c r="C23" s="60">
        <v>90.0</v>
      </c>
      <c r="D23" s="60">
        <v>240.0</v>
      </c>
      <c r="E23" s="60">
        <v>-0.5</v>
      </c>
      <c r="F23" s="60">
        <v>5.0</v>
      </c>
      <c r="G23" s="60">
        <v>5.0</v>
      </c>
      <c r="H23" s="60">
        <v>33.0</v>
      </c>
      <c r="J23" s="60">
        <f t="shared" si="1"/>
        <v>165</v>
      </c>
    </row>
    <row r="24">
      <c r="A24" s="220" t="s">
        <v>775</v>
      </c>
      <c r="B24" s="60" t="s">
        <v>776</v>
      </c>
      <c r="C24" s="60">
        <v>70.0</v>
      </c>
      <c r="D24" s="60">
        <v>250.0</v>
      </c>
      <c r="E24" s="60">
        <v>0.0</v>
      </c>
      <c r="F24" s="60">
        <v>4.0</v>
      </c>
      <c r="G24" s="60">
        <v>5.0</v>
      </c>
      <c r="H24" s="60">
        <v>33.0</v>
      </c>
      <c r="J24" s="60">
        <f t="shared" si="1"/>
        <v>165</v>
      </c>
    </row>
    <row r="25">
      <c r="A25" s="25" t="s">
        <v>284</v>
      </c>
      <c r="B25" s="60" t="s">
        <v>777</v>
      </c>
      <c r="C25" s="60">
        <v>230.0</v>
      </c>
      <c r="D25" s="60">
        <v>340.0</v>
      </c>
      <c r="E25" s="60">
        <v>-0.5</v>
      </c>
      <c r="F25" s="60">
        <v>5.5</v>
      </c>
      <c r="G25" s="60">
        <v>5.0</v>
      </c>
      <c r="H25" s="60">
        <v>35.0</v>
      </c>
      <c r="J25" s="60">
        <f t="shared" si="1"/>
        <v>175</v>
      </c>
    </row>
    <row r="26">
      <c r="A26" s="25" t="s">
        <v>267</v>
      </c>
      <c r="B26" s="60" t="s">
        <v>778</v>
      </c>
      <c r="C26" s="60">
        <v>160.0</v>
      </c>
      <c r="D26" s="60">
        <v>330.0</v>
      </c>
      <c r="E26" s="60">
        <v>0.0</v>
      </c>
      <c r="F26" s="60">
        <v>3.5</v>
      </c>
      <c r="G26" s="60">
        <v>5.0</v>
      </c>
      <c r="H26" s="60">
        <v>17.0</v>
      </c>
      <c r="J26" s="60">
        <f t="shared" si="1"/>
        <v>85</v>
      </c>
    </row>
    <row r="27">
      <c r="A27" s="25" t="s">
        <v>269</v>
      </c>
      <c r="B27" s="60" t="s">
        <v>779</v>
      </c>
      <c r="C27" s="60">
        <v>125.0</v>
      </c>
      <c r="D27" s="60">
        <v>325.0</v>
      </c>
      <c r="E27" s="60">
        <v>0.0</v>
      </c>
      <c r="F27" s="60">
        <v>3.5</v>
      </c>
      <c r="G27" s="60">
        <v>5.0</v>
      </c>
      <c r="H27" s="60">
        <v>21.0</v>
      </c>
      <c r="J27" s="60">
        <f t="shared" si="1"/>
        <v>105</v>
      </c>
    </row>
    <row r="28">
      <c r="A28" s="222" t="s">
        <v>277</v>
      </c>
      <c r="B28" s="60" t="s">
        <v>780</v>
      </c>
      <c r="C28" s="60">
        <v>60.0</v>
      </c>
      <c r="D28" s="60">
        <v>200.0</v>
      </c>
      <c r="E28" s="60">
        <v>0.0</v>
      </c>
      <c r="F28" s="60">
        <v>4.0</v>
      </c>
      <c r="G28" s="60">
        <v>5.0</v>
      </c>
      <c r="H28" s="60">
        <v>33.0</v>
      </c>
      <c r="J28" s="60">
        <f t="shared" si="1"/>
        <v>165</v>
      </c>
    </row>
    <row r="29">
      <c r="A29" s="222" t="s">
        <v>781</v>
      </c>
      <c r="B29" s="60" t="s">
        <v>782</v>
      </c>
      <c r="C29" s="60">
        <v>200.0</v>
      </c>
      <c r="D29" s="60">
        <v>380.0</v>
      </c>
      <c r="E29" s="60">
        <v>-0.25</v>
      </c>
      <c r="F29" s="60">
        <v>4.25</v>
      </c>
      <c r="G29" s="60">
        <v>5.0</v>
      </c>
      <c r="H29" s="60">
        <v>30.0</v>
      </c>
      <c r="J29" s="60">
        <f t="shared" si="1"/>
        <v>150</v>
      </c>
    </row>
    <row r="30">
      <c r="A30" s="223" t="s">
        <v>305</v>
      </c>
      <c r="B30" s="60" t="s">
        <v>783</v>
      </c>
      <c r="C30" s="60">
        <v>70.0</v>
      </c>
      <c r="D30" s="60">
        <v>180.0</v>
      </c>
      <c r="E30" s="60">
        <v>0.0</v>
      </c>
      <c r="F30" s="60">
        <v>4.0</v>
      </c>
      <c r="G30" s="60">
        <v>5.0</v>
      </c>
      <c r="H30" s="60">
        <v>33.0</v>
      </c>
      <c r="J30" s="60">
        <f t="shared" si="1"/>
        <v>165</v>
      </c>
    </row>
    <row r="31">
      <c r="A31" s="224" t="s">
        <v>317</v>
      </c>
      <c r="B31" s="60" t="s">
        <v>784</v>
      </c>
      <c r="C31" s="60">
        <v>210.0</v>
      </c>
      <c r="D31" s="60">
        <v>330.0</v>
      </c>
      <c r="E31" s="60">
        <v>-0.25</v>
      </c>
      <c r="F31" s="60">
        <v>4.5</v>
      </c>
      <c r="G31" s="60">
        <v>5.0</v>
      </c>
      <c r="H31" s="60">
        <v>34.0</v>
      </c>
      <c r="J31" s="60">
        <f t="shared" si="1"/>
        <v>170</v>
      </c>
    </row>
    <row r="32">
      <c r="A32" s="224" t="s">
        <v>320</v>
      </c>
      <c r="B32" s="60" t="s">
        <v>785</v>
      </c>
      <c r="C32" s="60">
        <v>200.0</v>
      </c>
      <c r="D32" s="60">
        <v>320.0</v>
      </c>
      <c r="E32" s="60">
        <v>0.0</v>
      </c>
      <c r="F32" s="60">
        <v>3.0</v>
      </c>
      <c r="G32" s="60">
        <v>5.0</v>
      </c>
      <c r="H32" s="60">
        <v>35.0</v>
      </c>
      <c r="J32" s="60">
        <f t="shared" si="1"/>
        <v>175</v>
      </c>
    </row>
    <row r="33">
      <c r="A33" s="224" t="s">
        <v>630</v>
      </c>
      <c r="B33" s="60" t="s">
        <v>786</v>
      </c>
      <c r="C33" s="60">
        <v>300.0</v>
      </c>
      <c r="D33" s="60">
        <v>420.0</v>
      </c>
      <c r="E33" s="60">
        <v>0.0</v>
      </c>
      <c r="F33" s="60">
        <v>8.0</v>
      </c>
      <c r="G33" s="60">
        <v>5.0</v>
      </c>
      <c r="H33" s="60">
        <v>42.0</v>
      </c>
      <c r="J33" s="60">
        <f t="shared" si="1"/>
        <v>210</v>
      </c>
    </row>
    <row r="34">
      <c r="A34" s="224" t="s">
        <v>632</v>
      </c>
      <c r="B34" s="60" t="s">
        <v>787</v>
      </c>
      <c r="C34" s="60">
        <v>240.0</v>
      </c>
      <c r="D34" s="60">
        <v>370.0</v>
      </c>
      <c r="E34" s="60">
        <v>0.0</v>
      </c>
      <c r="F34" s="60">
        <v>6.0</v>
      </c>
      <c r="G34" s="60">
        <v>5.0</v>
      </c>
      <c r="H34" s="60">
        <v>36.0</v>
      </c>
      <c r="J34" s="60">
        <f t="shared" si="1"/>
        <v>180</v>
      </c>
    </row>
    <row r="35">
      <c r="A35" s="224" t="s">
        <v>633</v>
      </c>
      <c r="B35" s="60" t="s">
        <v>788</v>
      </c>
      <c r="C35" s="60">
        <v>240.0</v>
      </c>
      <c r="D35" s="60">
        <v>375.0</v>
      </c>
      <c r="E35" s="60">
        <v>-0.5</v>
      </c>
      <c r="F35" s="60">
        <v>5.0</v>
      </c>
      <c r="G35" s="60">
        <v>5.0</v>
      </c>
      <c r="H35" s="60">
        <v>60.0</v>
      </c>
      <c r="J35" s="60">
        <f t="shared" si="1"/>
        <v>300</v>
      </c>
    </row>
    <row r="36">
      <c r="A36" s="224" t="s">
        <v>22</v>
      </c>
      <c r="B36" s="60" t="s">
        <v>789</v>
      </c>
      <c r="C36" s="60">
        <v>50.0</v>
      </c>
      <c r="D36" s="60">
        <v>600.0</v>
      </c>
      <c r="E36" s="60">
        <v>0.0</v>
      </c>
      <c r="F36" s="60">
        <v>10.5</v>
      </c>
      <c r="G36" s="60">
        <v>2.0</v>
      </c>
      <c r="H36" s="60">
        <v>54.0</v>
      </c>
      <c r="J36" s="60">
        <f t="shared" si="1"/>
        <v>108</v>
      </c>
    </row>
    <row r="37">
      <c r="A37" s="224" t="s">
        <v>790</v>
      </c>
      <c r="B37" s="60" t="s">
        <v>791</v>
      </c>
      <c r="C37" s="60">
        <v>280.0</v>
      </c>
      <c r="D37" s="60">
        <v>345.0</v>
      </c>
      <c r="E37" s="60">
        <v>0.0</v>
      </c>
      <c r="F37" s="60">
        <v>6.0</v>
      </c>
      <c r="G37" s="60">
        <v>7.0</v>
      </c>
      <c r="H37" s="60">
        <v>17.0</v>
      </c>
      <c r="J37" s="60">
        <f t="shared" si="1"/>
        <v>119</v>
      </c>
    </row>
    <row r="38">
      <c r="A38" s="224" t="s">
        <v>792</v>
      </c>
      <c r="B38" s="60" t="s">
        <v>793</v>
      </c>
      <c r="C38" s="60">
        <v>260.0</v>
      </c>
      <c r="D38" s="60">
        <v>360.0</v>
      </c>
      <c r="E38" s="60">
        <v>0.0</v>
      </c>
      <c r="F38" s="60">
        <v>5.5</v>
      </c>
      <c r="G38" s="60">
        <v>7.0</v>
      </c>
      <c r="H38" s="60">
        <v>25.0</v>
      </c>
      <c r="J38" s="60">
        <f t="shared" si="1"/>
        <v>175</v>
      </c>
    </row>
    <row r="39">
      <c r="A39" s="224" t="s">
        <v>794</v>
      </c>
      <c r="B39" s="60" t="s">
        <v>795</v>
      </c>
      <c r="C39" s="60">
        <v>160.0</v>
      </c>
      <c r="D39" s="60">
        <v>290.0</v>
      </c>
      <c r="E39" s="60">
        <v>0.0</v>
      </c>
      <c r="F39" s="60">
        <v>5.0</v>
      </c>
      <c r="G39" s="60">
        <v>7.0</v>
      </c>
      <c r="H39" s="60">
        <v>14.0</v>
      </c>
      <c r="J39" s="60">
        <f t="shared" si="1"/>
        <v>98</v>
      </c>
    </row>
    <row r="40">
      <c r="A40" s="224" t="s">
        <v>796</v>
      </c>
      <c r="B40" s="60" t="s">
        <v>797</v>
      </c>
      <c r="C40" s="60">
        <v>260.0</v>
      </c>
      <c r="D40" s="60">
        <v>350.0</v>
      </c>
      <c r="E40" s="60">
        <v>0.0</v>
      </c>
      <c r="F40" s="60">
        <v>6.0</v>
      </c>
      <c r="G40" s="60">
        <v>7.0</v>
      </c>
      <c r="H40" s="60">
        <v>18.0</v>
      </c>
      <c r="J40" s="60">
        <f t="shared" si="1"/>
        <v>126</v>
      </c>
    </row>
    <row r="41">
      <c r="A41" s="224" t="s">
        <v>798</v>
      </c>
      <c r="B41" s="60" t="s">
        <v>799</v>
      </c>
      <c r="C41" s="60">
        <v>230.0</v>
      </c>
      <c r="D41" s="60">
        <v>320.0</v>
      </c>
      <c r="E41" s="60">
        <v>0.0</v>
      </c>
      <c r="F41" s="60">
        <v>5.0</v>
      </c>
      <c r="G41" s="60">
        <v>7.0</v>
      </c>
      <c r="H41" s="60">
        <v>21.0</v>
      </c>
      <c r="J41" s="60">
        <f t="shared" si="1"/>
        <v>147</v>
      </c>
    </row>
    <row r="42">
      <c r="A42" s="224" t="s">
        <v>800</v>
      </c>
      <c r="B42" s="60" t="s">
        <v>801</v>
      </c>
      <c r="C42" s="60">
        <v>260.0</v>
      </c>
      <c r="D42" s="60">
        <v>325.0</v>
      </c>
      <c r="E42" s="60">
        <v>0.0</v>
      </c>
      <c r="F42" s="60">
        <v>5.0</v>
      </c>
      <c r="G42" s="60">
        <v>7.0</v>
      </c>
      <c r="H42" s="60">
        <v>10.0</v>
      </c>
      <c r="J42" s="60">
        <f t="shared" si="1"/>
        <v>70</v>
      </c>
    </row>
    <row r="43">
      <c r="A43" s="60" t="s">
        <v>649</v>
      </c>
      <c r="B43" s="60" t="s">
        <v>802</v>
      </c>
      <c r="C43" s="60">
        <v>180.0</v>
      </c>
      <c r="D43" s="60">
        <v>270.0</v>
      </c>
      <c r="E43" s="60">
        <v>0.0</v>
      </c>
      <c r="F43" s="60">
        <v>5.0</v>
      </c>
      <c r="G43" s="60">
        <v>5.0</v>
      </c>
      <c r="H43" s="60">
        <v>44.0</v>
      </c>
      <c r="J43" s="60">
        <f t="shared" si="1"/>
        <v>220</v>
      </c>
    </row>
    <row r="44">
      <c r="A44" s="60" t="s">
        <v>651</v>
      </c>
      <c r="B44" s="60" t="s">
        <v>803</v>
      </c>
      <c r="C44" s="60">
        <v>80.0</v>
      </c>
      <c r="D44" s="60">
        <v>210.0</v>
      </c>
      <c r="E44" s="60">
        <v>0.0</v>
      </c>
      <c r="F44" s="60">
        <v>2.0</v>
      </c>
      <c r="G44" s="60">
        <v>5.0</v>
      </c>
      <c r="H44" s="60">
        <v>40.0</v>
      </c>
      <c r="J44" s="60">
        <f t="shared" si="1"/>
        <v>200</v>
      </c>
    </row>
    <row r="45">
      <c r="A45" s="151" t="s">
        <v>804</v>
      </c>
      <c r="B45" s="60" t="s">
        <v>805</v>
      </c>
      <c r="C45" s="60">
        <v>290.0</v>
      </c>
      <c r="D45" s="60">
        <v>370.0</v>
      </c>
      <c r="E45" s="60">
        <v>0.0</v>
      </c>
      <c r="F45" s="60">
        <v>4.5</v>
      </c>
      <c r="G45" s="60">
        <v>5.0</v>
      </c>
      <c r="H45" s="60">
        <v>28.0</v>
      </c>
      <c r="J45" s="60">
        <f t="shared" si="1"/>
        <v>140</v>
      </c>
    </row>
    <row r="46">
      <c r="A46" s="151" t="s">
        <v>325</v>
      </c>
      <c r="B46" s="60" t="s">
        <v>806</v>
      </c>
      <c r="C46" s="60">
        <v>270.0</v>
      </c>
      <c r="D46" s="60">
        <v>350.0</v>
      </c>
      <c r="E46" s="60">
        <v>0.0</v>
      </c>
      <c r="F46" s="60">
        <v>3.5</v>
      </c>
      <c r="G46" s="60">
        <v>5.0</v>
      </c>
      <c r="H46" s="60">
        <v>24.0</v>
      </c>
      <c r="J46" s="60">
        <f t="shared" si="1"/>
        <v>120</v>
      </c>
    </row>
    <row r="47">
      <c r="A47" s="151" t="s">
        <v>326</v>
      </c>
      <c r="B47" s="60" t="s">
        <v>807</v>
      </c>
      <c r="C47" s="60">
        <v>230.0</v>
      </c>
      <c r="D47" s="60">
        <v>320.0</v>
      </c>
      <c r="E47" s="60">
        <v>0.0</v>
      </c>
      <c r="F47" s="60">
        <v>3.2</v>
      </c>
      <c r="G47" s="60">
        <v>5.0</v>
      </c>
      <c r="H47" s="60">
        <v>28.0</v>
      </c>
      <c r="J47" s="60">
        <f t="shared" si="1"/>
        <v>140</v>
      </c>
    </row>
    <row r="48">
      <c r="A48" s="224" t="s">
        <v>362</v>
      </c>
      <c r="B48" s="60" t="s">
        <v>808</v>
      </c>
      <c r="C48" s="60">
        <v>255.0</v>
      </c>
      <c r="D48" s="60">
        <v>335.0</v>
      </c>
      <c r="E48" s="60">
        <v>-0.5</v>
      </c>
      <c r="F48" s="60">
        <v>4.5</v>
      </c>
      <c r="G48" s="60">
        <v>5.0</v>
      </c>
      <c r="H48" s="60">
        <v>36.0</v>
      </c>
      <c r="J48" s="60">
        <f t="shared" si="1"/>
        <v>180</v>
      </c>
    </row>
    <row r="49">
      <c r="A49" s="151" t="s">
        <v>367</v>
      </c>
      <c r="B49" s="60" t="s">
        <v>809</v>
      </c>
      <c r="C49" s="60">
        <v>270.0</v>
      </c>
      <c r="D49" s="60">
        <v>322.5</v>
      </c>
      <c r="E49" s="60">
        <v>0.0</v>
      </c>
      <c r="F49" s="60">
        <v>4.0</v>
      </c>
      <c r="G49" s="60">
        <v>6.0</v>
      </c>
      <c r="H49" s="60">
        <v>10.0</v>
      </c>
      <c r="J49" s="60">
        <f t="shared" si="1"/>
        <v>60</v>
      </c>
    </row>
    <row r="50">
      <c r="A50" s="222" t="s">
        <v>377</v>
      </c>
      <c r="B50" s="60" t="s">
        <v>810</v>
      </c>
      <c r="C50" s="60">
        <v>230.0</v>
      </c>
      <c r="D50" s="60">
        <v>320.0</v>
      </c>
      <c r="E50" s="60">
        <v>0.0</v>
      </c>
      <c r="F50" s="60">
        <v>3.5</v>
      </c>
      <c r="G50" s="60">
        <v>5.0</v>
      </c>
      <c r="H50" s="60">
        <v>18.0</v>
      </c>
      <c r="J50" s="60">
        <f t="shared" si="1"/>
        <v>90</v>
      </c>
    </row>
    <row r="51">
      <c r="A51" s="225" t="s">
        <v>719</v>
      </c>
      <c r="B51" s="60" t="s">
        <v>811</v>
      </c>
      <c r="C51" s="60">
        <v>220.0</v>
      </c>
      <c r="D51" s="60">
        <v>360.0</v>
      </c>
      <c r="E51" s="60">
        <v>-0.25</v>
      </c>
      <c r="F51" s="60">
        <v>3.0</v>
      </c>
      <c r="G51" s="60">
        <v>5.0</v>
      </c>
      <c r="H51" s="60">
        <v>26.0</v>
      </c>
      <c r="J51" s="60">
        <f t="shared" si="1"/>
        <v>130</v>
      </c>
    </row>
    <row r="52">
      <c r="A52" s="226" t="s">
        <v>812</v>
      </c>
      <c r="B52" s="60" t="s">
        <v>813</v>
      </c>
      <c r="C52" s="60">
        <v>220.0</v>
      </c>
      <c r="D52" s="60">
        <v>350.0</v>
      </c>
      <c r="E52" s="60">
        <v>0.0</v>
      </c>
      <c r="F52" s="60">
        <v>2.0</v>
      </c>
      <c r="G52" s="60">
        <v>5.0</v>
      </c>
      <c r="H52" s="60">
        <v>26.0</v>
      </c>
      <c r="J52" s="60">
        <f t="shared" si="1"/>
        <v>130</v>
      </c>
    </row>
    <row r="53">
      <c r="A53" s="226" t="s">
        <v>814</v>
      </c>
      <c r="B53" s="60" t="s">
        <v>815</v>
      </c>
      <c r="C53" s="60">
        <v>160.0</v>
      </c>
      <c r="D53" s="60">
        <v>320.0</v>
      </c>
      <c r="E53" s="60">
        <v>0.0</v>
      </c>
      <c r="F53" s="60">
        <v>1.8</v>
      </c>
      <c r="G53" s="60">
        <v>5.0</v>
      </c>
      <c r="H53" s="60">
        <v>28.0</v>
      </c>
      <c r="J53" s="60">
        <f t="shared" si="1"/>
        <v>140</v>
      </c>
    </row>
    <row r="54">
      <c r="A54" s="222" t="s">
        <v>403</v>
      </c>
      <c r="B54" s="60" t="s">
        <v>816</v>
      </c>
      <c r="C54" s="60">
        <v>25.0</v>
      </c>
      <c r="D54" s="60">
        <v>300.0</v>
      </c>
      <c r="E54" s="60">
        <v>0.0</v>
      </c>
      <c r="F54" s="60">
        <v>2.0</v>
      </c>
      <c r="G54" s="60">
        <v>5.0</v>
      </c>
      <c r="H54" s="60">
        <v>30.0</v>
      </c>
      <c r="J54" s="60">
        <f t="shared" si="1"/>
        <v>150</v>
      </c>
    </row>
    <row r="55">
      <c r="A55" s="222" t="s">
        <v>817</v>
      </c>
      <c r="B55" s="60" t="s">
        <v>818</v>
      </c>
      <c r="C55" s="60">
        <v>0.0</v>
      </c>
      <c r="D55" s="60">
        <v>300.0</v>
      </c>
      <c r="E55" s="60">
        <v>0.0</v>
      </c>
      <c r="F55" s="60">
        <v>1.6</v>
      </c>
      <c r="G55" s="60">
        <v>5.0</v>
      </c>
      <c r="H55" s="60">
        <v>24.0</v>
      </c>
      <c r="J55" s="60">
        <f t="shared" si="1"/>
        <v>120</v>
      </c>
    </row>
    <row r="56">
      <c r="A56" s="141" t="s">
        <v>389</v>
      </c>
      <c r="B56" s="60" t="s">
        <v>819</v>
      </c>
      <c r="C56" s="60">
        <v>240.0</v>
      </c>
      <c r="D56" s="60">
        <v>310.0</v>
      </c>
      <c r="E56" s="60">
        <v>0.0</v>
      </c>
      <c r="F56" s="60">
        <v>5.0</v>
      </c>
      <c r="G56" s="60">
        <v>4.0</v>
      </c>
      <c r="H56" s="60">
        <v>14.0</v>
      </c>
      <c r="J56" s="60">
        <f t="shared" si="1"/>
        <v>56</v>
      </c>
    </row>
    <row r="57">
      <c r="A57" s="60" t="s">
        <v>654</v>
      </c>
      <c r="B57" s="60" t="s">
        <v>820</v>
      </c>
      <c r="C57" s="60">
        <v>220.0</v>
      </c>
      <c r="D57" s="60">
        <v>330.0</v>
      </c>
      <c r="E57" s="60">
        <v>0.0</v>
      </c>
      <c r="F57" s="60">
        <v>5.0</v>
      </c>
      <c r="G57" s="60">
        <v>6.0</v>
      </c>
      <c r="H57" s="60">
        <v>15.0</v>
      </c>
      <c r="J57" s="60">
        <f t="shared" si="1"/>
        <v>90</v>
      </c>
    </row>
    <row r="58">
      <c r="A58" s="60" t="s">
        <v>656</v>
      </c>
      <c r="B58" s="60" t="s">
        <v>821</v>
      </c>
      <c r="C58" s="60">
        <v>170.0</v>
      </c>
      <c r="D58" s="60">
        <v>290.0</v>
      </c>
      <c r="E58" s="60">
        <v>0.0</v>
      </c>
      <c r="F58" s="60">
        <v>6.0</v>
      </c>
      <c r="G58" s="60">
        <v>6.0</v>
      </c>
      <c r="H58" s="60">
        <v>45.0</v>
      </c>
      <c r="J58" s="60">
        <f t="shared" si="1"/>
        <v>270</v>
      </c>
    </row>
    <row r="59">
      <c r="A59" s="60" t="s">
        <v>658</v>
      </c>
      <c r="B59" s="60" t="s">
        <v>822</v>
      </c>
      <c r="C59" s="60">
        <v>110.0</v>
      </c>
      <c r="D59" s="60">
        <v>240.0</v>
      </c>
      <c r="E59" s="60">
        <v>0.0</v>
      </c>
      <c r="F59" s="60">
        <v>6.0</v>
      </c>
      <c r="G59" s="60">
        <v>6.0</v>
      </c>
      <c r="H59" s="60">
        <v>45.0</v>
      </c>
      <c r="J59" s="60">
        <f t="shared" si="1"/>
        <v>270</v>
      </c>
    </row>
    <row r="60">
      <c r="A60" s="60" t="s">
        <v>659</v>
      </c>
      <c r="B60" s="60" t="s">
        <v>823</v>
      </c>
      <c r="C60" s="60">
        <v>100.0</v>
      </c>
      <c r="D60" s="60">
        <v>240.0</v>
      </c>
      <c r="E60" s="60">
        <v>0.0</v>
      </c>
      <c r="F60" s="60">
        <v>6.0</v>
      </c>
      <c r="G60" s="60">
        <v>6.0</v>
      </c>
      <c r="H60" s="60">
        <v>45.0</v>
      </c>
      <c r="J60" s="60">
        <f t="shared" si="1"/>
        <v>270</v>
      </c>
    </row>
    <row r="61">
      <c r="A61" s="60" t="s">
        <v>660</v>
      </c>
      <c r="B61" s="60" t="s">
        <v>824</v>
      </c>
      <c r="C61" s="60">
        <v>0.0</v>
      </c>
      <c r="D61" s="60">
        <v>375.0</v>
      </c>
      <c r="E61" s="60">
        <v>-0.1</v>
      </c>
      <c r="F61" s="60">
        <v>1.1</v>
      </c>
      <c r="G61" s="60">
        <v>5.0</v>
      </c>
      <c r="H61" s="60">
        <v>33.0</v>
      </c>
      <c r="J61" s="60">
        <f t="shared" si="1"/>
        <v>165</v>
      </c>
    </row>
    <row r="62">
      <c r="A62" s="60" t="s">
        <v>662</v>
      </c>
      <c r="B62" s="60" t="s">
        <v>825</v>
      </c>
      <c r="C62" s="60">
        <v>0.0</v>
      </c>
      <c r="D62" s="60">
        <v>325.0</v>
      </c>
      <c r="E62" s="60">
        <v>0.0</v>
      </c>
      <c r="F62" s="60">
        <v>1.5</v>
      </c>
      <c r="G62" s="60">
        <v>5.0</v>
      </c>
      <c r="H62" s="60">
        <v>33.0</v>
      </c>
      <c r="J62" s="60">
        <f t="shared" si="1"/>
        <v>165</v>
      </c>
    </row>
    <row r="63">
      <c r="A63" s="60" t="s">
        <v>666</v>
      </c>
      <c r="B63" s="60" t="s">
        <v>826</v>
      </c>
      <c r="C63" s="60">
        <v>150.0</v>
      </c>
      <c r="D63" s="60">
        <v>275.0</v>
      </c>
      <c r="E63" s="60">
        <v>0.0</v>
      </c>
      <c r="F63" s="60">
        <v>1.2</v>
      </c>
      <c r="G63" s="60">
        <v>5.0</v>
      </c>
      <c r="H63" s="60">
        <v>12.0</v>
      </c>
      <c r="J63" s="60">
        <f t="shared" si="1"/>
        <v>60</v>
      </c>
    </row>
    <row r="64">
      <c r="A64" s="60" t="s">
        <v>827</v>
      </c>
      <c r="B64" s="60" t="s">
        <v>828</v>
      </c>
      <c r="C64" s="60">
        <v>90.0</v>
      </c>
      <c r="D64" s="60">
        <v>170.0</v>
      </c>
      <c r="E64" s="60">
        <v>0.0</v>
      </c>
      <c r="F64" s="60">
        <v>1.75</v>
      </c>
      <c r="G64" s="60">
        <v>5.0</v>
      </c>
      <c r="H64" s="60">
        <v>16.0</v>
      </c>
      <c r="J64" s="60">
        <f t="shared" si="1"/>
        <v>80</v>
      </c>
    </row>
    <row r="65">
      <c r="A65" s="60" t="s">
        <v>829</v>
      </c>
      <c r="B65" s="60" t="s">
        <v>830</v>
      </c>
      <c r="C65" s="60">
        <v>90.0</v>
      </c>
      <c r="D65" s="60">
        <v>180.0</v>
      </c>
      <c r="E65" s="60">
        <v>-0.5</v>
      </c>
      <c r="F65" s="60">
        <v>4.5</v>
      </c>
      <c r="G65" s="60">
        <v>5.0</v>
      </c>
      <c r="H65" s="60">
        <v>16.0</v>
      </c>
      <c r="J65" s="60">
        <f t="shared" si="1"/>
        <v>80</v>
      </c>
    </row>
    <row r="66">
      <c r="A66" s="214" t="s">
        <v>831</v>
      </c>
      <c r="B66" s="60" t="s">
        <v>832</v>
      </c>
      <c r="C66" s="60">
        <v>190.0</v>
      </c>
      <c r="D66" s="60">
        <v>310.0</v>
      </c>
      <c r="E66" s="60">
        <v>0.0</v>
      </c>
      <c r="F66" s="60">
        <v>3.5</v>
      </c>
      <c r="G66" s="60">
        <v>9.0</v>
      </c>
      <c r="H66" s="60">
        <v>18.0</v>
      </c>
      <c r="J66" s="60">
        <f t="shared" si="1"/>
        <v>162</v>
      </c>
    </row>
    <row r="67">
      <c r="A67" s="60" t="s">
        <v>560</v>
      </c>
      <c r="B67" s="60" t="s">
        <v>833</v>
      </c>
      <c r="C67" s="60">
        <v>0.0</v>
      </c>
      <c r="D67" s="60">
        <v>350.0</v>
      </c>
      <c r="E67" s="60">
        <v>0.0</v>
      </c>
      <c r="F67" s="60">
        <v>4.0</v>
      </c>
      <c r="G67" s="60">
        <v>6.0</v>
      </c>
      <c r="H67" s="60">
        <v>33.0</v>
      </c>
      <c r="J67" s="60">
        <f t="shared" si="1"/>
        <v>198</v>
      </c>
    </row>
    <row r="68">
      <c r="A68" s="60" t="s">
        <v>686</v>
      </c>
      <c r="B68" s="60" t="s">
        <v>834</v>
      </c>
      <c r="C68" s="60">
        <v>210.0</v>
      </c>
      <c r="D68" s="60">
        <v>300.0</v>
      </c>
      <c r="E68" s="60">
        <v>0.0</v>
      </c>
      <c r="F68" s="60">
        <v>5.25</v>
      </c>
      <c r="G68" s="60">
        <v>5.0</v>
      </c>
      <c r="H68" s="60">
        <v>16.0</v>
      </c>
      <c r="J68" s="60">
        <f t="shared" si="1"/>
        <v>80</v>
      </c>
    </row>
    <row r="69">
      <c r="A69" s="60" t="s">
        <v>692</v>
      </c>
      <c r="B69" s="60" t="s">
        <v>835</v>
      </c>
      <c r="C69" s="60">
        <v>90.0</v>
      </c>
      <c r="D69" s="60">
        <v>210.0</v>
      </c>
      <c r="E69" s="60">
        <v>0.0</v>
      </c>
      <c r="F69" s="60">
        <v>1.4</v>
      </c>
      <c r="G69" s="60">
        <v>5.0</v>
      </c>
      <c r="H69" s="60">
        <v>31.0</v>
      </c>
      <c r="J69" s="60">
        <f t="shared" si="1"/>
        <v>155</v>
      </c>
    </row>
    <row r="70">
      <c r="A70" s="60" t="s">
        <v>694</v>
      </c>
      <c r="B70" s="60" t="s">
        <v>836</v>
      </c>
      <c r="C70" s="60">
        <v>100.0</v>
      </c>
      <c r="D70" s="60">
        <v>220.0</v>
      </c>
      <c r="E70" s="60">
        <v>0.0</v>
      </c>
      <c r="F70" s="60">
        <v>1.4</v>
      </c>
      <c r="G70" s="60">
        <v>5.0</v>
      </c>
      <c r="H70" s="60">
        <v>31.0</v>
      </c>
      <c r="J70" s="60">
        <f t="shared" si="1"/>
        <v>155</v>
      </c>
    </row>
    <row r="71">
      <c r="A71" s="60" t="s">
        <v>695</v>
      </c>
      <c r="B71" s="60" t="s">
        <v>837</v>
      </c>
      <c r="C71" s="60">
        <v>40.0</v>
      </c>
      <c r="D71" s="60">
        <v>160.0</v>
      </c>
      <c r="E71" s="60">
        <v>0.0</v>
      </c>
      <c r="F71" s="60">
        <v>0.9</v>
      </c>
      <c r="G71" s="60">
        <v>5.0</v>
      </c>
      <c r="H71" s="60">
        <v>31.0</v>
      </c>
      <c r="J71" s="60">
        <f t="shared" si="1"/>
        <v>155</v>
      </c>
    </row>
    <row r="72">
      <c r="A72" s="60" t="s">
        <v>696</v>
      </c>
      <c r="B72" s="60" t="s">
        <v>838</v>
      </c>
      <c r="C72" s="60">
        <v>150.0</v>
      </c>
      <c r="D72" s="60">
        <v>210.0</v>
      </c>
      <c r="E72" s="60">
        <v>0.0</v>
      </c>
      <c r="F72" s="60">
        <v>2.0</v>
      </c>
      <c r="G72" s="60">
        <v>10.0</v>
      </c>
      <c r="H72" s="60">
        <v>30.0</v>
      </c>
      <c r="J72" s="60">
        <f t="shared" si="1"/>
        <v>300</v>
      </c>
    </row>
    <row r="73">
      <c r="A73" s="60" t="s">
        <v>699</v>
      </c>
      <c r="B73" s="60" t="s">
        <v>839</v>
      </c>
      <c r="C73" s="60">
        <v>195.0</v>
      </c>
      <c r="D73" s="60">
        <v>255.0</v>
      </c>
      <c r="E73" s="60">
        <v>0.0</v>
      </c>
      <c r="F73" s="60">
        <v>3.0</v>
      </c>
      <c r="G73" s="60">
        <v>10.0</v>
      </c>
      <c r="H73" s="60">
        <v>30.0</v>
      </c>
      <c r="J73" s="60">
        <f t="shared" si="1"/>
        <v>300</v>
      </c>
    </row>
    <row r="74">
      <c r="A74" s="60" t="s">
        <v>700</v>
      </c>
      <c r="B74" s="60" t="s">
        <v>840</v>
      </c>
      <c r="C74" s="60">
        <v>210.0</v>
      </c>
      <c r="D74" s="60">
        <v>270.0</v>
      </c>
      <c r="E74" s="60">
        <v>0.0</v>
      </c>
      <c r="F74" s="60">
        <v>3.0</v>
      </c>
      <c r="G74" s="60">
        <v>10.0</v>
      </c>
      <c r="H74" s="60">
        <v>30.0</v>
      </c>
      <c r="J74" s="60">
        <f t="shared" si="1"/>
        <v>300</v>
      </c>
    </row>
    <row r="75">
      <c r="A75" s="60" t="s">
        <v>701</v>
      </c>
      <c r="B75" s="60" t="s">
        <v>841</v>
      </c>
      <c r="C75" s="60">
        <v>210.0</v>
      </c>
      <c r="D75" s="60">
        <v>285.0</v>
      </c>
      <c r="E75" s="60">
        <v>0.0</v>
      </c>
      <c r="F75" s="60">
        <v>3.0</v>
      </c>
      <c r="G75" s="60">
        <v>10.0</v>
      </c>
      <c r="H75" s="60">
        <v>30.0</v>
      </c>
      <c r="J75" s="60">
        <f t="shared" si="1"/>
        <v>300</v>
      </c>
    </row>
    <row r="76">
      <c r="A76" s="60" t="s">
        <v>704</v>
      </c>
      <c r="B76" s="60" t="s">
        <v>842</v>
      </c>
      <c r="C76" s="60">
        <v>100.0</v>
      </c>
      <c r="D76" s="60">
        <v>230.0</v>
      </c>
      <c r="E76" s="60">
        <v>0.0</v>
      </c>
      <c r="F76" s="60">
        <v>1.0</v>
      </c>
      <c r="G76" s="60">
        <v>4.0</v>
      </c>
      <c r="H76" s="60">
        <v>21.0</v>
      </c>
      <c r="J76" s="60">
        <f t="shared" si="1"/>
        <v>84</v>
      </c>
    </row>
    <row r="77">
      <c r="A77" s="60" t="s">
        <v>707</v>
      </c>
      <c r="B77" s="60" t="s">
        <v>843</v>
      </c>
      <c r="C77" s="60">
        <v>140.0</v>
      </c>
      <c r="D77" s="60">
        <v>240.0</v>
      </c>
      <c r="E77" s="60">
        <v>0.0</v>
      </c>
      <c r="F77" s="60">
        <v>1.8</v>
      </c>
      <c r="G77" s="60">
        <v>4.0</v>
      </c>
      <c r="H77" s="60">
        <v>20.0</v>
      </c>
      <c r="J77" s="60">
        <f t="shared" si="1"/>
        <v>80</v>
      </c>
    </row>
    <row r="78">
      <c r="A78" s="60" t="s">
        <v>708</v>
      </c>
      <c r="B78" s="60" t="s">
        <v>844</v>
      </c>
      <c r="C78" s="60">
        <v>180.0</v>
      </c>
      <c r="D78" s="60">
        <v>250.0</v>
      </c>
      <c r="E78" s="60">
        <v>0.0</v>
      </c>
      <c r="F78" s="60">
        <v>2.0</v>
      </c>
      <c r="G78" s="60">
        <v>4.0</v>
      </c>
      <c r="H78" s="60">
        <v>13.0</v>
      </c>
      <c r="J78" s="60">
        <f t="shared" si="1"/>
        <v>52</v>
      </c>
    </row>
    <row r="79">
      <c r="A79" s="60" t="s">
        <v>709</v>
      </c>
      <c r="B79" s="60" t="s">
        <v>845</v>
      </c>
      <c r="C79" s="60">
        <v>175.0</v>
      </c>
      <c r="D79" s="60">
        <v>245.0</v>
      </c>
      <c r="E79" s="60">
        <v>0.0</v>
      </c>
      <c r="F79" s="60">
        <v>2.0</v>
      </c>
      <c r="G79" s="60">
        <v>4.0</v>
      </c>
      <c r="H79" s="60">
        <v>14.0</v>
      </c>
      <c r="J79" s="60">
        <f t="shared" si="1"/>
        <v>56</v>
      </c>
    </row>
    <row r="80">
      <c r="A80" s="125" t="s">
        <v>409</v>
      </c>
      <c r="B80" s="60" t="s">
        <v>846</v>
      </c>
      <c r="C80" s="60">
        <v>225.0</v>
      </c>
      <c r="D80" s="60">
        <v>335.0</v>
      </c>
      <c r="E80" s="60">
        <v>0.0</v>
      </c>
      <c r="F80" s="60">
        <v>1.2</v>
      </c>
      <c r="G80" s="60">
        <v>4.0</v>
      </c>
      <c r="H80" s="60">
        <v>26.0</v>
      </c>
      <c r="J80" s="60">
        <f t="shared" si="1"/>
        <v>104</v>
      </c>
    </row>
    <row r="81">
      <c r="A81" s="227" t="s">
        <v>32</v>
      </c>
      <c r="B81" s="60" t="s">
        <v>172</v>
      </c>
      <c r="C81" s="60">
        <v>200.0</v>
      </c>
      <c r="D81" s="60">
        <v>300.0</v>
      </c>
      <c r="E81" s="60">
        <v>0.0</v>
      </c>
      <c r="F81" s="60">
        <v>1.0</v>
      </c>
      <c r="G81" s="60">
        <v>3.0</v>
      </c>
      <c r="H81" s="60">
        <v>16.0</v>
      </c>
      <c r="J81" s="60">
        <f t="shared" si="1"/>
        <v>48</v>
      </c>
    </row>
    <row r="82">
      <c r="A82" s="228" t="s">
        <v>40</v>
      </c>
      <c r="B82" s="60" t="s">
        <v>847</v>
      </c>
      <c r="C82" s="60">
        <v>150.0</v>
      </c>
      <c r="D82" s="60">
        <v>275.0</v>
      </c>
      <c r="E82" s="60">
        <v>0.0</v>
      </c>
      <c r="F82" s="60">
        <v>1.0</v>
      </c>
      <c r="G82" s="60">
        <v>3.0</v>
      </c>
      <c r="H82" s="60">
        <v>20.0</v>
      </c>
      <c r="J82" s="60">
        <f t="shared" si="1"/>
        <v>60</v>
      </c>
    </row>
    <row r="83">
      <c r="A83" s="228" t="s">
        <v>47</v>
      </c>
      <c r="B83" s="60" t="s">
        <v>848</v>
      </c>
      <c r="C83" s="60">
        <v>100.0</v>
      </c>
      <c r="D83" s="60">
        <v>250.0</v>
      </c>
      <c r="E83" s="60">
        <v>0.0</v>
      </c>
      <c r="F83" s="60">
        <v>0.8</v>
      </c>
      <c r="G83" s="60">
        <v>3.0</v>
      </c>
      <c r="H83" s="60">
        <v>22.0</v>
      </c>
      <c r="J83" s="60">
        <f t="shared" si="1"/>
        <v>66</v>
      </c>
    </row>
    <row r="84">
      <c r="A84" s="228" t="s">
        <v>426</v>
      </c>
      <c r="B84" s="60" t="s">
        <v>849</v>
      </c>
      <c r="C84" s="60">
        <v>100.0</v>
      </c>
      <c r="D84" s="60">
        <v>250.0</v>
      </c>
      <c r="E84" s="60">
        <v>0.0</v>
      </c>
      <c r="F84" s="60">
        <v>1.0</v>
      </c>
      <c r="G84" s="60">
        <v>3.0</v>
      </c>
      <c r="H84" s="60">
        <v>21.0</v>
      </c>
      <c r="J84" s="60">
        <f t="shared" si="1"/>
        <v>63</v>
      </c>
    </row>
    <row r="85">
      <c r="A85" s="60" t="s">
        <v>601</v>
      </c>
      <c r="B85" s="60" t="s">
        <v>850</v>
      </c>
      <c r="C85" s="60">
        <v>280.0</v>
      </c>
      <c r="D85" s="60">
        <v>400.0</v>
      </c>
      <c r="E85" s="60">
        <v>0.0</v>
      </c>
      <c r="F85" s="60">
        <v>5.0</v>
      </c>
      <c r="G85" s="60">
        <v>9.0</v>
      </c>
      <c r="H85" s="60">
        <v>29.0</v>
      </c>
      <c r="J85" s="60">
        <f t="shared" si="1"/>
        <v>261</v>
      </c>
    </row>
    <row r="86">
      <c r="A86" s="60" t="s">
        <v>19</v>
      </c>
      <c r="B86" s="60" t="s">
        <v>851</v>
      </c>
      <c r="C86" s="60">
        <v>220.0</v>
      </c>
      <c r="D86" s="60">
        <v>290.0</v>
      </c>
      <c r="E86" s="60">
        <v>0.0</v>
      </c>
      <c r="F86" s="60">
        <v>6.0</v>
      </c>
      <c r="G86" s="60">
        <v>5.0</v>
      </c>
      <c r="H86" s="60">
        <v>51.0</v>
      </c>
      <c r="J86" s="60">
        <f t="shared" si="1"/>
        <v>255</v>
      </c>
    </row>
    <row r="87">
      <c r="A87" s="60" t="s">
        <v>600</v>
      </c>
      <c r="B87" s="60" t="s">
        <v>852</v>
      </c>
      <c r="C87" s="60">
        <v>120.0</v>
      </c>
      <c r="D87" s="60">
        <v>240.0</v>
      </c>
      <c r="E87" s="60">
        <v>0.0</v>
      </c>
      <c r="F87" s="60">
        <v>3.0</v>
      </c>
      <c r="G87" s="60">
        <v>5.0</v>
      </c>
      <c r="H87" s="60">
        <v>38.0</v>
      </c>
      <c r="J87" s="60">
        <f t="shared" si="1"/>
        <v>190</v>
      </c>
    </row>
    <row r="88">
      <c r="A88" s="60" t="s">
        <v>594</v>
      </c>
      <c r="B88" s="60" t="s">
        <v>853</v>
      </c>
      <c r="C88" s="60">
        <v>-25.0</v>
      </c>
      <c r="D88" s="60">
        <v>400.0</v>
      </c>
      <c r="E88" s="60">
        <v>-0.1</v>
      </c>
      <c r="F88" s="60">
        <v>1.3</v>
      </c>
      <c r="G88" s="60">
        <v>5.0</v>
      </c>
      <c r="H88" s="60">
        <v>28.0</v>
      </c>
      <c r="J88" s="60">
        <f t="shared" si="1"/>
        <v>140</v>
      </c>
    </row>
    <row r="89">
      <c r="A89" s="60" t="s">
        <v>596</v>
      </c>
      <c r="B89" s="60" t="s">
        <v>854</v>
      </c>
      <c r="C89" s="60">
        <v>0.0</v>
      </c>
      <c r="D89" s="60">
        <v>350.0</v>
      </c>
      <c r="E89" s="60">
        <v>-0.05</v>
      </c>
      <c r="F89" s="60">
        <v>1.0</v>
      </c>
      <c r="G89" s="60">
        <v>5.0</v>
      </c>
      <c r="H89" s="60">
        <v>28.0</v>
      </c>
      <c r="J89" s="60">
        <f t="shared" si="1"/>
        <v>140</v>
      </c>
    </row>
    <row r="90">
      <c r="A90" s="60" t="s">
        <v>104</v>
      </c>
      <c r="B90" s="60" t="s">
        <v>855</v>
      </c>
      <c r="C90" s="60">
        <v>125.0</v>
      </c>
      <c r="D90" s="60">
        <v>230.0</v>
      </c>
      <c r="E90" s="60">
        <v>0.0</v>
      </c>
      <c r="F90" s="60">
        <v>8.0</v>
      </c>
      <c r="G90" s="60">
        <v>5.0</v>
      </c>
      <c r="H90" s="60">
        <v>48.0</v>
      </c>
      <c r="J90" s="60">
        <f t="shared" si="1"/>
        <v>240</v>
      </c>
    </row>
    <row r="91">
      <c r="A91" s="60" t="s">
        <v>100</v>
      </c>
      <c r="B91" s="60" t="s">
        <v>856</v>
      </c>
      <c r="C91" s="60">
        <v>200.0</v>
      </c>
      <c r="D91" s="60">
        <v>270.0</v>
      </c>
      <c r="E91" s="60">
        <v>-0.5</v>
      </c>
      <c r="F91" s="60">
        <v>8.0</v>
      </c>
      <c r="G91" s="60">
        <v>5.0</v>
      </c>
      <c r="H91" s="60">
        <v>12.0</v>
      </c>
      <c r="J91" s="60">
        <f t="shared" si="1"/>
        <v>60</v>
      </c>
    </row>
    <row r="92">
      <c r="A92" s="60" t="s">
        <v>585</v>
      </c>
      <c r="B92" s="60" t="s">
        <v>857</v>
      </c>
      <c r="C92" s="60">
        <v>300.0</v>
      </c>
      <c r="D92" s="60">
        <v>410.0</v>
      </c>
      <c r="E92" s="60">
        <v>0.0</v>
      </c>
      <c r="F92" s="60">
        <v>4.5</v>
      </c>
      <c r="G92" s="60">
        <v>9.0</v>
      </c>
      <c r="H92" s="60">
        <v>30.0</v>
      </c>
      <c r="J92" s="60">
        <f t="shared" si="1"/>
        <v>270</v>
      </c>
    </row>
    <row r="93">
      <c r="A93" s="60" t="s">
        <v>588</v>
      </c>
      <c r="B93" s="60" t="s">
        <v>858</v>
      </c>
      <c r="C93" s="60">
        <v>270.0</v>
      </c>
      <c r="D93" s="60">
        <v>390.0</v>
      </c>
      <c r="E93" s="60">
        <v>0.0</v>
      </c>
      <c r="F93" s="60">
        <v>4.0</v>
      </c>
      <c r="G93" s="60">
        <v>9.0</v>
      </c>
      <c r="H93" s="60">
        <v>33.0</v>
      </c>
      <c r="J93" s="60">
        <f t="shared" si="1"/>
        <v>297</v>
      </c>
    </row>
    <row r="94">
      <c r="A94" s="60" t="s">
        <v>589</v>
      </c>
      <c r="B94" s="60" t="s">
        <v>859</v>
      </c>
      <c r="C94" s="60">
        <v>250.0</v>
      </c>
      <c r="D94" s="60">
        <v>350.0</v>
      </c>
      <c r="E94" s="60">
        <v>0.0</v>
      </c>
      <c r="F94" s="60">
        <v>4.0</v>
      </c>
      <c r="G94" s="60">
        <v>9.0</v>
      </c>
      <c r="H94" s="60">
        <v>26.0</v>
      </c>
      <c r="J94" s="60">
        <f t="shared" si="1"/>
        <v>234</v>
      </c>
    </row>
    <row r="95">
      <c r="A95" s="60" t="s">
        <v>590</v>
      </c>
      <c r="B95" s="60" t="s">
        <v>860</v>
      </c>
      <c r="C95" s="60">
        <v>240.0</v>
      </c>
      <c r="D95" s="60">
        <v>320.0</v>
      </c>
      <c r="E95" s="60">
        <v>0.0</v>
      </c>
      <c r="F95" s="60">
        <v>3.5</v>
      </c>
      <c r="G95" s="60">
        <v>9.0</v>
      </c>
      <c r="H95" s="60">
        <v>20.0</v>
      </c>
      <c r="J95" s="60">
        <f t="shared" si="1"/>
        <v>180</v>
      </c>
    </row>
    <row r="96">
      <c r="A96" s="214" t="s">
        <v>861</v>
      </c>
      <c r="B96" s="60" t="s">
        <v>862</v>
      </c>
      <c r="C96" s="60">
        <v>300.0</v>
      </c>
      <c r="D96" s="60">
        <v>450.0</v>
      </c>
      <c r="E96" s="60">
        <v>0.0</v>
      </c>
      <c r="F96" s="60">
        <v>0.6</v>
      </c>
      <c r="G96" s="60">
        <v>4.0</v>
      </c>
      <c r="H96" s="60">
        <v>16.0</v>
      </c>
      <c r="J96" s="60">
        <f t="shared" si="1"/>
        <v>64</v>
      </c>
    </row>
    <row r="97">
      <c r="A97" s="60" t="s">
        <v>863</v>
      </c>
      <c r="B97" s="60" t="s">
        <v>864</v>
      </c>
      <c r="C97" s="60">
        <v>300.0</v>
      </c>
      <c r="D97" s="60">
        <v>450.0</v>
      </c>
      <c r="E97" s="60">
        <v>0.0</v>
      </c>
      <c r="F97" s="60">
        <v>0.65</v>
      </c>
      <c r="G97" s="60">
        <v>4.0</v>
      </c>
      <c r="H97" s="60">
        <v>16.0</v>
      </c>
      <c r="J97" s="60">
        <f t="shared" si="1"/>
        <v>64</v>
      </c>
    </row>
    <row r="98">
      <c r="A98" s="60" t="s">
        <v>551</v>
      </c>
      <c r="B98" s="60" t="s">
        <v>865</v>
      </c>
      <c r="C98" s="60">
        <v>90.0</v>
      </c>
      <c r="D98" s="60">
        <v>230.0</v>
      </c>
      <c r="E98" s="60">
        <v>-0.5</v>
      </c>
      <c r="F98" s="60">
        <v>6.5</v>
      </c>
      <c r="G98" s="60">
        <v>9.0</v>
      </c>
      <c r="H98" s="60">
        <v>26.0</v>
      </c>
      <c r="J98" s="60">
        <f t="shared" si="1"/>
        <v>234</v>
      </c>
    </row>
    <row r="99">
      <c r="A99" s="60" t="s">
        <v>553</v>
      </c>
      <c r="B99" s="60" t="s">
        <v>866</v>
      </c>
      <c r="C99" s="60">
        <v>90.0</v>
      </c>
      <c r="D99" s="60">
        <v>200.0</v>
      </c>
      <c r="E99" s="60">
        <v>0.0</v>
      </c>
      <c r="F99" s="60">
        <v>3.75</v>
      </c>
      <c r="G99" s="60">
        <v>9.0</v>
      </c>
      <c r="H99" s="60">
        <v>20.0</v>
      </c>
      <c r="J99" s="60">
        <f t="shared" si="1"/>
        <v>180</v>
      </c>
    </row>
    <row r="100">
      <c r="A100" s="60" t="s">
        <v>554</v>
      </c>
      <c r="B100" s="60" t="s">
        <v>867</v>
      </c>
      <c r="C100" s="60">
        <v>100.0</v>
      </c>
      <c r="D100" s="60">
        <v>300.0</v>
      </c>
      <c r="E100" s="60">
        <v>-0.5</v>
      </c>
      <c r="F100" s="60">
        <v>6.0</v>
      </c>
      <c r="G100" s="60">
        <v>9.0</v>
      </c>
      <c r="H100" s="60">
        <v>39.0</v>
      </c>
      <c r="J100" s="60">
        <f t="shared" si="1"/>
        <v>351</v>
      </c>
    </row>
    <row r="101">
      <c r="A101" s="60" t="s">
        <v>555</v>
      </c>
      <c r="B101" s="60" t="s">
        <v>868</v>
      </c>
      <c r="C101" s="60">
        <v>25.0</v>
      </c>
      <c r="D101" s="60">
        <v>175.0</v>
      </c>
      <c r="E101" s="60">
        <v>0.0</v>
      </c>
      <c r="F101" s="60">
        <v>3.5</v>
      </c>
      <c r="G101" s="60">
        <v>9.0</v>
      </c>
      <c r="H101" s="60">
        <v>31.0</v>
      </c>
      <c r="J101" s="60">
        <f t="shared" si="1"/>
        <v>279</v>
      </c>
    </row>
    <row r="102">
      <c r="A102" s="60" t="s">
        <v>551</v>
      </c>
      <c r="B102" s="60" t="s">
        <v>869</v>
      </c>
      <c r="C102" s="60">
        <v>100.0</v>
      </c>
      <c r="D102" s="60">
        <v>300.0</v>
      </c>
      <c r="E102" s="60">
        <v>-0.5</v>
      </c>
      <c r="F102" s="60">
        <v>5.0</v>
      </c>
      <c r="G102" s="60">
        <v>9.0</v>
      </c>
      <c r="H102" s="60">
        <v>39.0</v>
      </c>
      <c r="J102" s="60">
        <f t="shared" si="1"/>
        <v>351</v>
      </c>
    </row>
    <row r="103">
      <c r="A103" s="60" t="s">
        <v>551</v>
      </c>
      <c r="B103" s="60" t="s">
        <v>870</v>
      </c>
      <c r="C103" s="60">
        <v>10.0</v>
      </c>
      <c r="D103" s="60">
        <v>80.0</v>
      </c>
      <c r="E103" s="60">
        <v>0.4</v>
      </c>
      <c r="F103" s="60">
        <v>2.4</v>
      </c>
      <c r="G103" s="60">
        <v>9.0</v>
      </c>
      <c r="H103" s="60">
        <v>35.0</v>
      </c>
      <c r="J103" s="60">
        <f t="shared" si="1"/>
        <v>315</v>
      </c>
    </row>
    <row r="104">
      <c r="A104" s="60" t="s">
        <v>715</v>
      </c>
      <c r="B104" s="60" t="s">
        <v>871</v>
      </c>
      <c r="C104" s="60">
        <v>130.0</v>
      </c>
      <c r="D104" s="60">
        <v>240.0</v>
      </c>
      <c r="E104" s="60">
        <v>0.0</v>
      </c>
      <c r="F104" s="60">
        <v>1.5</v>
      </c>
      <c r="G104" s="60">
        <v>6.0</v>
      </c>
      <c r="H104" s="60">
        <v>50.0</v>
      </c>
      <c r="J104" s="60">
        <f t="shared" si="1"/>
        <v>300</v>
      </c>
    </row>
    <row r="105">
      <c r="A105" s="60" t="s">
        <v>717</v>
      </c>
      <c r="B105" s="60" t="s">
        <v>872</v>
      </c>
      <c r="C105" s="60">
        <v>160.0</v>
      </c>
      <c r="D105" s="60">
        <v>250.0</v>
      </c>
      <c r="E105" s="60">
        <v>0.0</v>
      </c>
      <c r="F105" s="60">
        <v>2.0</v>
      </c>
      <c r="G105" s="60">
        <v>6.0</v>
      </c>
      <c r="H105" s="60">
        <v>23.0</v>
      </c>
      <c r="J105" s="60">
        <f t="shared" si="1"/>
        <v>138</v>
      </c>
    </row>
    <row r="106">
      <c r="A106" s="60" t="s">
        <v>718</v>
      </c>
      <c r="B106" s="60" t="s">
        <v>873</v>
      </c>
      <c r="C106" s="60">
        <v>150.0</v>
      </c>
      <c r="D106" s="60">
        <v>240.0</v>
      </c>
      <c r="E106" s="60">
        <v>0.0</v>
      </c>
      <c r="F106" s="60">
        <v>2.0</v>
      </c>
      <c r="G106" s="60">
        <v>6.0</v>
      </c>
      <c r="H106" s="60">
        <v>45.0</v>
      </c>
      <c r="J106" s="60">
        <f t="shared" si="1"/>
        <v>270</v>
      </c>
    </row>
    <row r="107">
      <c r="A107" s="60" t="s">
        <v>174</v>
      </c>
      <c r="B107" s="60" t="s">
        <v>173</v>
      </c>
      <c r="C107" s="60">
        <v>200.0</v>
      </c>
      <c r="D107" s="60">
        <v>310.0</v>
      </c>
      <c r="E107" s="60">
        <v>0.0</v>
      </c>
      <c r="F107" s="60">
        <v>5.0</v>
      </c>
      <c r="G107" s="60">
        <v>5.0</v>
      </c>
      <c r="H107" s="60">
        <v>19.0</v>
      </c>
      <c r="J107" s="60">
        <f t="shared" si="1"/>
        <v>95</v>
      </c>
    </row>
    <row r="108">
      <c r="A108" s="60" t="s">
        <v>549</v>
      </c>
      <c r="B108" s="60" t="s">
        <v>874</v>
      </c>
      <c r="C108" s="60">
        <v>200.0</v>
      </c>
      <c r="D108" s="60">
        <v>310.0</v>
      </c>
      <c r="E108" s="60">
        <v>-0.5</v>
      </c>
      <c r="F108" s="60">
        <v>5.5</v>
      </c>
      <c r="G108" s="60">
        <v>5.0</v>
      </c>
      <c r="H108" s="60">
        <v>16.0</v>
      </c>
      <c r="J108" s="60">
        <f t="shared" si="1"/>
        <v>80</v>
      </c>
    </row>
    <row r="109">
      <c r="A109" s="60" t="s">
        <v>550</v>
      </c>
      <c r="B109" s="60" t="s">
        <v>875</v>
      </c>
      <c r="C109" s="60">
        <v>205.0</v>
      </c>
      <c r="D109" s="60">
        <v>275.0</v>
      </c>
      <c r="E109" s="60">
        <v>-0.5</v>
      </c>
      <c r="F109" s="60">
        <v>5.0</v>
      </c>
      <c r="G109" s="60">
        <v>5.0</v>
      </c>
      <c r="H109" s="60">
        <v>12.0</v>
      </c>
      <c r="J109" s="60">
        <f t="shared" si="1"/>
        <v>60</v>
      </c>
    </row>
    <row r="110">
      <c r="A110" s="60" t="s">
        <v>530</v>
      </c>
      <c r="B110" s="60" t="s">
        <v>876</v>
      </c>
      <c r="C110" s="60">
        <v>20.0</v>
      </c>
      <c r="D110" s="60">
        <v>160.0</v>
      </c>
      <c r="E110" s="60">
        <v>0.0</v>
      </c>
      <c r="F110" s="60">
        <v>3.0</v>
      </c>
      <c r="G110" s="60">
        <v>5.0</v>
      </c>
      <c r="H110" s="60">
        <v>14.0</v>
      </c>
      <c r="J110" s="60">
        <f t="shared" si="1"/>
        <v>70</v>
      </c>
    </row>
    <row r="111">
      <c r="A111" s="60" t="s">
        <v>528</v>
      </c>
      <c r="B111" s="60" t="s">
        <v>877</v>
      </c>
      <c r="C111" s="60">
        <v>70.0</v>
      </c>
      <c r="D111" s="60">
        <v>170.0</v>
      </c>
      <c r="E111" s="60">
        <v>0.0</v>
      </c>
      <c r="F111" s="60">
        <v>3.0</v>
      </c>
      <c r="G111" s="60">
        <v>5.0</v>
      </c>
      <c r="H111" s="60">
        <v>20.0</v>
      </c>
      <c r="J111" s="60">
        <f t="shared" si="1"/>
        <v>100</v>
      </c>
    </row>
    <row r="112">
      <c r="A112" s="60" t="s">
        <v>273</v>
      </c>
      <c r="B112" s="60" t="s">
        <v>878</v>
      </c>
      <c r="C112" s="60">
        <v>40.0</v>
      </c>
      <c r="D112" s="60">
        <v>180.0</v>
      </c>
      <c r="E112" s="60">
        <v>0.0</v>
      </c>
      <c r="F112" s="60">
        <v>6.0</v>
      </c>
      <c r="G112" s="60">
        <v>5.0</v>
      </c>
      <c r="H112" s="60">
        <v>30.0</v>
      </c>
      <c r="J112" s="60">
        <f t="shared" si="1"/>
        <v>150</v>
      </c>
    </row>
    <row r="113">
      <c r="A113" s="60" t="s">
        <v>84</v>
      </c>
      <c r="B113" s="60" t="s">
        <v>879</v>
      </c>
      <c r="C113" s="60">
        <v>80.0</v>
      </c>
      <c r="D113" s="60">
        <v>260.0</v>
      </c>
      <c r="E113" s="60">
        <v>0.0</v>
      </c>
      <c r="F113" s="60">
        <v>6.0</v>
      </c>
      <c r="G113" s="60">
        <v>5.0</v>
      </c>
      <c r="H113" s="60">
        <v>30.0</v>
      </c>
      <c r="J113" s="60">
        <f t="shared" si="1"/>
        <v>150</v>
      </c>
    </row>
    <row r="114">
      <c r="A114" s="60" t="s">
        <v>87</v>
      </c>
      <c r="B114" s="60" t="s">
        <v>880</v>
      </c>
      <c r="C114" s="60">
        <v>90.0</v>
      </c>
      <c r="D114" s="60">
        <v>260.0</v>
      </c>
      <c r="E114" s="60">
        <v>0.0</v>
      </c>
      <c r="F114" s="60">
        <v>6.0</v>
      </c>
      <c r="G114" s="60">
        <v>5.0</v>
      </c>
      <c r="H114" s="60">
        <v>30.0</v>
      </c>
      <c r="J114" s="60">
        <f t="shared" si="1"/>
        <v>150</v>
      </c>
    </row>
    <row r="115">
      <c r="A115" s="60" t="s">
        <v>90</v>
      </c>
      <c r="B115" s="60" t="s">
        <v>881</v>
      </c>
      <c r="C115" s="60">
        <v>90.0</v>
      </c>
      <c r="D115" s="60">
        <v>210.0</v>
      </c>
      <c r="E115" s="60">
        <v>0.0</v>
      </c>
      <c r="F115" s="60">
        <v>7.5</v>
      </c>
      <c r="G115" s="60">
        <v>5.0</v>
      </c>
      <c r="H115" s="60">
        <v>25.0</v>
      </c>
      <c r="J115" s="60">
        <f t="shared" si="1"/>
        <v>125</v>
      </c>
    </row>
    <row r="116">
      <c r="A116" s="60" t="s">
        <v>524</v>
      </c>
      <c r="B116" s="60" t="s">
        <v>882</v>
      </c>
      <c r="C116" s="60">
        <v>260.0</v>
      </c>
      <c r="D116" s="60">
        <v>380.0</v>
      </c>
      <c r="E116" s="60">
        <v>0.0</v>
      </c>
      <c r="F116" s="60">
        <v>3.5</v>
      </c>
      <c r="G116" s="60">
        <v>5.0</v>
      </c>
      <c r="H116" s="60">
        <v>30.0</v>
      </c>
      <c r="J116" s="60">
        <f t="shared" si="1"/>
        <v>150</v>
      </c>
    </row>
    <row r="117">
      <c r="A117" s="60" t="s">
        <v>526</v>
      </c>
      <c r="B117" s="60" t="s">
        <v>883</v>
      </c>
      <c r="C117" s="60">
        <v>130.0</v>
      </c>
      <c r="D117" s="60">
        <v>280.0</v>
      </c>
      <c r="E117" s="60">
        <v>0.0</v>
      </c>
      <c r="F117" s="60">
        <v>2.4</v>
      </c>
      <c r="G117" s="60">
        <v>5.0</v>
      </c>
      <c r="H117" s="60">
        <v>50.0</v>
      </c>
      <c r="J117" s="60">
        <f t="shared" si="1"/>
        <v>250</v>
      </c>
    </row>
    <row r="118">
      <c r="A118" s="60" t="s">
        <v>520</v>
      </c>
      <c r="B118" s="60" t="s">
        <v>884</v>
      </c>
      <c r="C118" s="60">
        <v>290.0</v>
      </c>
      <c r="D118" s="60">
        <v>360.0</v>
      </c>
      <c r="E118" s="60">
        <v>0.0</v>
      </c>
      <c r="F118" s="60">
        <v>5.0</v>
      </c>
      <c r="G118" s="60">
        <v>5.0</v>
      </c>
      <c r="H118" s="60">
        <v>18.0</v>
      </c>
      <c r="J118" s="60">
        <f t="shared" si="1"/>
        <v>90</v>
      </c>
    </row>
    <row r="119">
      <c r="A119" s="60" t="s">
        <v>522</v>
      </c>
      <c r="B119" s="60" t="s">
        <v>885</v>
      </c>
      <c r="C119" s="60">
        <v>260.0</v>
      </c>
      <c r="D119" s="60">
        <v>340.0</v>
      </c>
      <c r="E119" s="60">
        <v>0.0</v>
      </c>
      <c r="F119" s="60">
        <v>5.0</v>
      </c>
      <c r="G119" s="60">
        <v>5.0</v>
      </c>
      <c r="H119" s="60">
        <v>18.0</v>
      </c>
      <c r="J119" s="60">
        <f t="shared" si="1"/>
        <v>90</v>
      </c>
    </row>
    <row r="120">
      <c r="A120" s="60" t="s">
        <v>523</v>
      </c>
      <c r="B120" s="60" t="s">
        <v>886</v>
      </c>
      <c r="C120" s="60">
        <v>240.0</v>
      </c>
      <c r="D120" s="60">
        <v>330.0</v>
      </c>
      <c r="E120" s="60">
        <v>0.0</v>
      </c>
      <c r="F120" s="60">
        <v>5.0</v>
      </c>
      <c r="G120" s="60">
        <v>5.0</v>
      </c>
      <c r="H120" s="60">
        <v>18.0</v>
      </c>
      <c r="J120" s="60">
        <f t="shared" si="1"/>
        <v>90</v>
      </c>
    </row>
    <row r="121">
      <c r="A121" s="60" t="s">
        <v>887</v>
      </c>
      <c r="B121" s="60" t="s">
        <v>888</v>
      </c>
      <c r="C121" s="60">
        <v>220.0</v>
      </c>
      <c r="D121" s="60">
        <v>310.0</v>
      </c>
      <c r="E121" s="60">
        <v>0.0</v>
      </c>
      <c r="F121" s="60">
        <v>5.0</v>
      </c>
      <c r="G121" s="60">
        <v>5.0</v>
      </c>
      <c r="H121" s="60">
        <v>18.0</v>
      </c>
      <c r="J121" s="60">
        <f t="shared" si="1"/>
        <v>90</v>
      </c>
    </row>
    <row r="122">
      <c r="A122" s="60" t="s">
        <v>889</v>
      </c>
      <c r="B122" s="60" t="s">
        <v>890</v>
      </c>
      <c r="C122" s="60">
        <v>190.0</v>
      </c>
      <c r="D122" s="60">
        <v>290.0</v>
      </c>
      <c r="E122" s="60">
        <v>0.0</v>
      </c>
      <c r="F122" s="60">
        <v>5.0</v>
      </c>
      <c r="G122" s="60">
        <v>5.0</v>
      </c>
      <c r="H122" s="60">
        <v>18.0</v>
      </c>
      <c r="J122" s="60">
        <f t="shared" si="1"/>
        <v>90</v>
      </c>
    </row>
    <row r="123">
      <c r="A123" s="60" t="s">
        <v>891</v>
      </c>
      <c r="B123" s="60" t="s">
        <v>892</v>
      </c>
      <c r="C123" s="60">
        <v>180.0</v>
      </c>
      <c r="D123" s="60">
        <v>280.0</v>
      </c>
      <c r="E123" s="60">
        <v>0.0</v>
      </c>
      <c r="F123" s="60">
        <v>4.0</v>
      </c>
      <c r="G123" s="60">
        <v>5.0</v>
      </c>
      <c r="H123" s="60">
        <v>18.0</v>
      </c>
      <c r="J123" s="60">
        <f t="shared" si="1"/>
        <v>90</v>
      </c>
    </row>
    <row r="124">
      <c r="A124" s="60" t="s">
        <v>512</v>
      </c>
      <c r="B124" s="60" t="s">
        <v>893</v>
      </c>
      <c r="C124" s="60">
        <v>310.0</v>
      </c>
      <c r="D124" s="60">
        <v>390.0</v>
      </c>
      <c r="E124" s="60">
        <v>0.0</v>
      </c>
      <c r="F124" s="60">
        <v>4.75</v>
      </c>
      <c r="G124" s="60">
        <v>5.0</v>
      </c>
      <c r="H124" s="60">
        <v>18.0</v>
      </c>
      <c r="J124" s="60">
        <f t="shared" si="1"/>
        <v>90</v>
      </c>
    </row>
    <row r="125">
      <c r="A125" s="60" t="s">
        <v>514</v>
      </c>
      <c r="B125" s="60" t="s">
        <v>894</v>
      </c>
      <c r="C125" s="60">
        <v>290.0</v>
      </c>
      <c r="D125" s="60">
        <v>410.0</v>
      </c>
      <c r="E125" s="60">
        <v>0.0</v>
      </c>
      <c r="F125" s="60">
        <v>4.75</v>
      </c>
      <c r="G125" s="60">
        <v>5.0</v>
      </c>
      <c r="H125" s="60">
        <v>24.0</v>
      </c>
      <c r="J125" s="60">
        <f t="shared" si="1"/>
        <v>120</v>
      </c>
    </row>
    <row r="126">
      <c r="A126" s="60" t="s">
        <v>510</v>
      </c>
      <c r="B126" s="60" t="s">
        <v>895</v>
      </c>
      <c r="C126" s="60">
        <v>300.0</v>
      </c>
      <c r="D126" s="60">
        <v>400.0</v>
      </c>
      <c r="E126" s="60">
        <v>0.0</v>
      </c>
      <c r="F126" s="60">
        <v>5.0</v>
      </c>
      <c r="G126" s="60">
        <v>3.0</v>
      </c>
      <c r="H126" s="60">
        <v>10.0</v>
      </c>
      <c r="J126" s="60">
        <f t="shared" si="1"/>
        <v>30</v>
      </c>
    </row>
    <row r="127">
      <c r="A127" s="60" t="s">
        <v>334</v>
      </c>
      <c r="B127" s="60" t="s">
        <v>896</v>
      </c>
      <c r="C127" s="60">
        <v>210.0</v>
      </c>
      <c r="D127" s="60">
        <v>435.0</v>
      </c>
      <c r="E127" s="60">
        <v>0.0</v>
      </c>
      <c r="F127" s="60">
        <v>5.0</v>
      </c>
      <c r="G127" s="60">
        <v>5.0</v>
      </c>
      <c r="H127" s="60">
        <v>18.0</v>
      </c>
      <c r="J127" s="60">
        <f t="shared" si="1"/>
        <v>90</v>
      </c>
    </row>
    <row r="128">
      <c r="A128" s="60" t="s">
        <v>508</v>
      </c>
      <c r="B128" s="60" t="s">
        <v>897</v>
      </c>
      <c r="C128" s="60">
        <v>0.0</v>
      </c>
      <c r="D128" s="60">
        <v>240.0</v>
      </c>
      <c r="E128" s="60">
        <v>0.0</v>
      </c>
      <c r="F128" s="60">
        <v>3.6</v>
      </c>
      <c r="G128" s="60">
        <v>5.0</v>
      </c>
      <c r="H128" s="60">
        <v>18.0</v>
      </c>
      <c r="J128" s="60">
        <f t="shared" si="1"/>
        <v>90</v>
      </c>
    </row>
    <row r="129">
      <c r="A129" s="60" t="s">
        <v>502</v>
      </c>
      <c r="B129" s="60" t="s">
        <v>898</v>
      </c>
      <c r="C129" s="60">
        <v>175.0</v>
      </c>
      <c r="D129" s="60">
        <v>400.0</v>
      </c>
      <c r="E129" s="60">
        <v>0.0</v>
      </c>
      <c r="F129" s="60">
        <v>6.0</v>
      </c>
      <c r="G129" s="60">
        <v>4.0</v>
      </c>
      <c r="H129" s="60">
        <v>15.0</v>
      </c>
      <c r="J129" s="60">
        <f t="shared" si="1"/>
        <v>60</v>
      </c>
    </row>
    <row r="130">
      <c r="A130" s="60" t="s">
        <v>493</v>
      </c>
      <c r="B130" s="60" t="s">
        <v>899</v>
      </c>
      <c r="C130" s="60">
        <v>20.0</v>
      </c>
      <c r="D130" s="60">
        <v>140.0</v>
      </c>
      <c r="E130" s="60">
        <v>-0.5</v>
      </c>
      <c r="F130" s="60">
        <v>5.0</v>
      </c>
      <c r="G130" s="60">
        <v>10.0</v>
      </c>
      <c r="H130" s="60">
        <v>33.0</v>
      </c>
      <c r="J130" s="60">
        <f t="shared" si="1"/>
        <v>330</v>
      </c>
    </row>
    <row r="131">
      <c r="A131" s="60" t="s">
        <v>295</v>
      </c>
      <c r="B131" s="60" t="s">
        <v>900</v>
      </c>
      <c r="C131" s="60">
        <v>200.0</v>
      </c>
      <c r="D131" s="60">
        <v>380.0</v>
      </c>
      <c r="E131" s="60">
        <v>0.0</v>
      </c>
      <c r="F131" s="60">
        <v>4.5</v>
      </c>
      <c r="G131" s="60">
        <v>5.0</v>
      </c>
      <c r="H131" s="60">
        <v>58.0</v>
      </c>
      <c r="J131" s="60">
        <f t="shared" si="1"/>
        <v>290</v>
      </c>
    </row>
    <row r="132">
      <c r="A132" s="60" t="s">
        <v>901</v>
      </c>
      <c r="B132" s="60" t="s">
        <v>902</v>
      </c>
      <c r="C132" s="60">
        <v>140.0</v>
      </c>
      <c r="D132" s="60">
        <v>290.0</v>
      </c>
      <c r="E132" s="60">
        <v>0.0</v>
      </c>
      <c r="F132" s="60">
        <v>3.2</v>
      </c>
      <c r="G132" s="60">
        <v>5.0</v>
      </c>
      <c r="H132" s="60">
        <v>30.0</v>
      </c>
      <c r="J132" s="60">
        <f t="shared" si="1"/>
        <v>150</v>
      </c>
    </row>
    <row r="133">
      <c r="A133" s="60" t="s">
        <v>298</v>
      </c>
      <c r="B133" s="60" t="s">
        <v>903</v>
      </c>
      <c r="C133" s="60">
        <v>100.0</v>
      </c>
      <c r="D133" s="60">
        <v>260.0</v>
      </c>
      <c r="E133" s="60">
        <v>0.0</v>
      </c>
      <c r="F133" s="60">
        <v>3.0</v>
      </c>
      <c r="G133" s="60">
        <v>5.0</v>
      </c>
      <c r="H133" s="60">
        <v>50.0</v>
      </c>
      <c r="J133" s="60">
        <f t="shared" si="1"/>
        <v>250</v>
      </c>
    </row>
    <row r="134">
      <c r="A134" s="60" t="s">
        <v>904</v>
      </c>
      <c r="B134" s="60" t="s">
        <v>905</v>
      </c>
      <c r="C134" s="60">
        <v>0.0</v>
      </c>
      <c r="D134" s="60">
        <v>350.0</v>
      </c>
      <c r="E134" s="60">
        <v>0.0</v>
      </c>
      <c r="F134" s="60">
        <v>4.0</v>
      </c>
      <c r="G134" s="60">
        <v>5.0</v>
      </c>
      <c r="H134" s="60">
        <v>33.0</v>
      </c>
      <c r="J134" s="60">
        <f t="shared" si="1"/>
        <v>165</v>
      </c>
    </row>
    <row r="135">
      <c r="A135" s="60" t="s">
        <v>465</v>
      </c>
      <c r="B135" s="60" t="s">
        <v>906</v>
      </c>
      <c r="C135" s="60">
        <v>0.0</v>
      </c>
      <c r="D135" s="60">
        <v>150.0</v>
      </c>
      <c r="E135" s="60">
        <v>0.0</v>
      </c>
      <c r="F135" s="60">
        <v>4.0</v>
      </c>
      <c r="G135" s="60">
        <v>5.0</v>
      </c>
      <c r="H135" s="60">
        <v>13.0</v>
      </c>
      <c r="J135" s="60">
        <f t="shared" si="1"/>
        <v>65</v>
      </c>
    </row>
    <row r="136">
      <c r="A136" s="60" t="s">
        <v>467</v>
      </c>
      <c r="B136" s="60" t="s">
        <v>907</v>
      </c>
      <c r="C136" s="60">
        <v>0.0</v>
      </c>
      <c r="D136" s="60">
        <v>150.0</v>
      </c>
      <c r="E136" s="60">
        <v>0.0</v>
      </c>
      <c r="F136" s="60">
        <v>4.0</v>
      </c>
      <c r="G136" s="60">
        <v>5.0</v>
      </c>
      <c r="H136" s="60">
        <v>14.0</v>
      </c>
      <c r="J136" s="60">
        <f t="shared" si="1"/>
        <v>70</v>
      </c>
    </row>
    <row r="137">
      <c r="A137" s="60" t="s">
        <v>468</v>
      </c>
      <c r="B137" s="60" t="s">
        <v>908</v>
      </c>
      <c r="C137" s="60">
        <v>0.0</v>
      </c>
      <c r="D137" s="60">
        <v>150.0</v>
      </c>
      <c r="E137" s="60">
        <v>0.0</v>
      </c>
      <c r="F137" s="60">
        <v>4.0</v>
      </c>
      <c r="G137" s="60">
        <v>5.0</v>
      </c>
      <c r="H137" s="60">
        <v>13.0</v>
      </c>
      <c r="J137" s="60">
        <f t="shared" si="1"/>
        <v>65</v>
      </c>
    </row>
    <row r="138">
      <c r="A138" s="60" t="s">
        <v>469</v>
      </c>
      <c r="B138" s="60" t="s">
        <v>909</v>
      </c>
      <c r="C138" s="60">
        <v>0.0</v>
      </c>
      <c r="D138" s="60">
        <v>150.0</v>
      </c>
      <c r="E138" s="60">
        <v>0.0</v>
      </c>
      <c r="F138" s="60">
        <v>4.0</v>
      </c>
      <c r="G138" s="60">
        <v>5.0</v>
      </c>
      <c r="H138" s="60">
        <v>14.0</v>
      </c>
      <c r="J138" s="60">
        <f t="shared" si="1"/>
        <v>70</v>
      </c>
    </row>
    <row r="139">
      <c r="A139" s="60" t="s">
        <v>456</v>
      </c>
      <c r="B139" s="60" t="s">
        <v>910</v>
      </c>
      <c r="C139" s="60">
        <v>200.0</v>
      </c>
      <c r="D139" s="60">
        <v>330.0</v>
      </c>
      <c r="E139" s="60">
        <v>0.0</v>
      </c>
      <c r="F139" s="60">
        <v>3.25</v>
      </c>
      <c r="G139" s="60">
        <v>6.0</v>
      </c>
      <c r="H139" s="60">
        <v>12.0</v>
      </c>
      <c r="J139" s="60">
        <f t="shared" si="1"/>
        <v>72</v>
      </c>
    </row>
    <row r="140">
      <c r="A140" s="60" t="s">
        <v>461</v>
      </c>
      <c r="B140" s="60" t="s">
        <v>911</v>
      </c>
      <c r="C140" s="60">
        <v>150.0</v>
      </c>
      <c r="D140" s="60">
        <v>310.0</v>
      </c>
      <c r="E140" s="60">
        <v>0.0</v>
      </c>
      <c r="F140" s="60">
        <v>3.0</v>
      </c>
      <c r="G140" s="60">
        <v>6.0</v>
      </c>
      <c r="H140" s="60">
        <v>11.0</v>
      </c>
      <c r="J140" s="60">
        <f t="shared" si="1"/>
        <v>66</v>
      </c>
    </row>
    <row r="141">
      <c r="A141" s="60" t="s">
        <v>495</v>
      </c>
      <c r="B141" s="60" t="s">
        <v>912</v>
      </c>
      <c r="C141" s="60">
        <v>50.0</v>
      </c>
      <c r="D141" s="60">
        <v>250.0</v>
      </c>
      <c r="E141" s="60">
        <v>0.0</v>
      </c>
      <c r="F141" s="60">
        <v>2.5</v>
      </c>
      <c r="G141" s="60">
        <v>6.0</v>
      </c>
      <c r="H141" s="60">
        <v>15.0</v>
      </c>
      <c r="J141" s="60">
        <f t="shared" si="1"/>
        <v>90</v>
      </c>
    </row>
    <row r="142">
      <c r="A142" s="60" t="s">
        <v>464</v>
      </c>
      <c r="B142" s="60" t="s">
        <v>913</v>
      </c>
      <c r="C142" s="60">
        <v>20.0</v>
      </c>
      <c r="D142" s="60">
        <v>200.0</v>
      </c>
      <c r="E142" s="60">
        <v>0.0</v>
      </c>
      <c r="F142" s="60">
        <v>1.8</v>
      </c>
      <c r="G142" s="60">
        <v>6.0</v>
      </c>
      <c r="H142" s="60">
        <v>13.0</v>
      </c>
      <c r="J142" s="60">
        <f t="shared" si="1"/>
        <v>78</v>
      </c>
    </row>
    <row r="143">
      <c r="A143" s="60" t="s">
        <v>456</v>
      </c>
      <c r="B143" s="60" t="s">
        <v>914</v>
      </c>
      <c r="C143" s="60">
        <v>200.0</v>
      </c>
      <c r="D143" s="60">
        <v>320.0</v>
      </c>
      <c r="E143" s="60">
        <v>0.0</v>
      </c>
      <c r="F143" s="60">
        <v>3.25</v>
      </c>
      <c r="G143" s="60">
        <v>6.0</v>
      </c>
      <c r="H143" s="60">
        <v>12.0</v>
      </c>
      <c r="J143" s="60">
        <f t="shared" si="1"/>
        <v>72</v>
      </c>
    </row>
    <row r="144">
      <c r="A144" s="60" t="s">
        <v>915</v>
      </c>
      <c r="B144" s="60" t="s">
        <v>916</v>
      </c>
      <c r="C144" s="60">
        <v>150.0</v>
      </c>
      <c r="D144" s="60">
        <v>350.0</v>
      </c>
      <c r="E144" s="60">
        <v>0.0</v>
      </c>
      <c r="F144" s="60">
        <v>2.75</v>
      </c>
      <c r="G144" s="60">
        <v>6.0</v>
      </c>
      <c r="H144" s="60">
        <v>15.0</v>
      </c>
      <c r="J144" s="60">
        <f t="shared" si="1"/>
        <v>90</v>
      </c>
    </row>
    <row r="145">
      <c r="A145" s="60" t="s">
        <v>459</v>
      </c>
      <c r="B145" s="60" t="s">
        <v>917</v>
      </c>
      <c r="C145" s="60">
        <v>75.0</v>
      </c>
      <c r="D145" s="60">
        <v>350.0</v>
      </c>
      <c r="E145" s="60">
        <v>-0.25</v>
      </c>
      <c r="F145" s="60">
        <v>2.5</v>
      </c>
      <c r="G145" s="60">
        <v>6.0</v>
      </c>
      <c r="H145" s="60">
        <v>19.0</v>
      </c>
      <c r="J145" s="60">
        <f t="shared" si="1"/>
        <v>114</v>
      </c>
    </row>
    <row r="146">
      <c r="A146" s="60" t="s">
        <v>918</v>
      </c>
      <c r="B146" s="60" t="s">
        <v>919</v>
      </c>
      <c r="C146" s="60">
        <v>75.0</v>
      </c>
      <c r="D146" s="60">
        <v>325.0</v>
      </c>
      <c r="E146" s="60">
        <v>-0.25</v>
      </c>
      <c r="F146" s="60">
        <v>2.25</v>
      </c>
      <c r="G146" s="60">
        <v>6.0</v>
      </c>
      <c r="H146" s="60">
        <v>19.0</v>
      </c>
      <c r="J146" s="60">
        <f t="shared" si="1"/>
        <v>114</v>
      </c>
    </row>
    <row r="147">
      <c r="A147" s="60" t="s">
        <v>452</v>
      </c>
      <c r="B147" s="60" t="s">
        <v>920</v>
      </c>
      <c r="C147" s="60">
        <v>280.0</v>
      </c>
      <c r="D147" s="60">
        <v>440.0</v>
      </c>
      <c r="E147" s="60">
        <v>0.0</v>
      </c>
      <c r="F147" s="60">
        <v>6.0</v>
      </c>
      <c r="G147" s="60">
        <v>9.0</v>
      </c>
      <c r="H147" s="60">
        <v>30.0</v>
      </c>
      <c r="J147" s="60">
        <f t="shared" si="1"/>
        <v>270</v>
      </c>
    </row>
    <row r="148">
      <c r="A148" s="60" t="s">
        <v>454</v>
      </c>
      <c r="B148" s="60" t="s">
        <v>921</v>
      </c>
      <c r="C148" s="60">
        <v>290.0</v>
      </c>
      <c r="D148" s="60">
        <v>390.0</v>
      </c>
      <c r="E148" s="60">
        <v>0.0</v>
      </c>
      <c r="F148" s="60">
        <v>5.5</v>
      </c>
      <c r="G148" s="60">
        <v>9.0</v>
      </c>
      <c r="H148" s="60">
        <v>35.0</v>
      </c>
      <c r="J148" s="60">
        <f t="shared" si="1"/>
        <v>315</v>
      </c>
    </row>
    <row r="149">
      <c r="A149" s="60" t="s">
        <v>455</v>
      </c>
      <c r="B149" s="60" t="s">
        <v>922</v>
      </c>
      <c r="C149" s="60">
        <v>240.0</v>
      </c>
      <c r="D149" s="60">
        <v>345.0</v>
      </c>
      <c r="E149" s="60">
        <v>-0.5</v>
      </c>
      <c r="F149" s="60">
        <v>5.5</v>
      </c>
      <c r="G149" s="60">
        <v>9.0</v>
      </c>
      <c r="H149" s="60">
        <v>35.0</v>
      </c>
      <c r="J149" s="60">
        <f t="shared" si="1"/>
        <v>315</v>
      </c>
    </row>
    <row r="150">
      <c r="A150" s="60" t="s">
        <v>176</v>
      </c>
      <c r="B150" s="60" t="s">
        <v>175</v>
      </c>
      <c r="C150" s="60">
        <v>190.0</v>
      </c>
      <c r="D150" s="60">
        <v>310.0</v>
      </c>
      <c r="E150" s="60">
        <v>-0.1</v>
      </c>
      <c r="F150" s="60">
        <v>1.4</v>
      </c>
      <c r="G150" s="60">
        <v>5.0</v>
      </c>
      <c r="H150" s="60">
        <v>11.0</v>
      </c>
      <c r="J150" s="60">
        <f t="shared" si="1"/>
        <v>55</v>
      </c>
    </row>
    <row r="151">
      <c r="A151" s="125" t="s">
        <v>17</v>
      </c>
      <c r="B151" s="60" t="s">
        <v>923</v>
      </c>
      <c r="C151" s="60">
        <v>220.0</v>
      </c>
      <c r="D151" s="60">
        <v>320.0</v>
      </c>
      <c r="E151" s="60">
        <v>0.0</v>
      </c>
      <c r="F151" s="60">
        <v>6.0</v>
      </c>
      <c r="G151" s="60">
        <v>6.0</v>
      </c>
      <c r="H151" s="60">
        <v>25.0</v>
      </c>
      <c r="J151" s="60">
        <f t="shared" si="1"/>
        <v>150</v>
      </c>
    </row>
    <row r="152">
      <c r="A152" s="125" t="s">
        <v>344</v>
      </c>
      <c r="B152" s="60" t="s">
        <v>924</v>
      </c>
      <c r="C152" s="60">
        <v>160.0</v>
      </c>
      <c r="D152" s="60">
        <v>220.0</v>
      </c>
      <c r="E152" s="60">
        <v>0.0</v>
      </c>
      <c r="F152" s="60">
        <v>7.0</v>
      </c>
      <c r="G152" s="60">
        <v>6.0</v>
      </c>
      <c r="H152" s="60">
        <v>24.0</v>
      </c>
      <c r="J152" s="60">
        <f t="shared" si="1"/>
        <v>144</v>
      </c>
    </row>
    <row r="153">
      <c r="A153" s="125" t="s">
        <v>925</v>
      </c>
      <c r="B153" s="60" t="s">
        <v>926</v>
      </c>
      <c r="C153" s="60">
        <v>100.0</v>
      </c>
      <c r="D153" s="60">
        <v>220.0</v>
      </c>
      <c r="E153" s="60">
        <v>0.0</v>
      </c>
      <c r="F153" s="60">
        <v>7.0</v>
      </c>
      <c r="G153" s="60">
        <v>6.0</v>
      </c>
      <c r="H153" s="60">
        <v>30.0</v>
      </c>
      <c r="J153" s="60">
        <f t="shared" si="1"/>
        <v>180</v>
      </c>
    </row>
    <row r="154">
      <c r="A154" s="125" t="s">
        <v>346</v>
      </c>
      <c r="B154" s="60" t="s">
        <v>927</v>
      </c>
      <c r="C154" s="60">
        <v>60.0</v>
      </c>
      <c r="D154" s="60">
        <v>180.0</v>
      </c>
      <c r="E154" s="60">
        <v>0.0</v>
      </c>
      <c r="F154" s="60">
        <v>6.0</v>
      </c>
      <c r="G154" s="60">
        <v>6.0</v>
      </c>
      <c r="H154" s="60">
        <v>30.0</v>
      </c>
      <c r="J154" s="60">
        <f t="shared" si="1"/>
        <v>180</v>
      </c>
    </row>
    <row r="155">
      <c r="A155" s="60" t="s">
        <v>928</v>
      </c>
      <c r="B155" s="60" t="s">
        <v>929</v>
      </c>
      <c r="C155" s="60">
        <v>150.0</v>
      </c>
      <c r="D155" s="60">
        <v>310.0</v>
      </c>
      <c r="E155" s="60">
        <v>0.0</v>
      </c>
      <c r="F155" s="60">
        <v>6.0</v>
      </c>
      <c r="G155" s="60">
        <v>5.0</v>
      </c>
      <c r="H155" s="60">
        <v>28.0</v>
      </c>
      <c r="J155" s="60">
        <f t="shared" si="1"/>
        <v>140</v>
      </c>
    </row>
    <row r="156">
      <c r="A156" s="125" t="s">
        <v>372</v>
      </c>
      <c r="B156" s="60" t="s">
        <v>930</v>
      </c>
      <c r="C156" s="60">
        <v>308.0</v>
      </c>
      <c r="D156" s="60">
        <v>347.0</v>
      </c>
      <c r="E156" s="60">
        <v>0.0</v>
      </c>
      <c r="F156" s="60">
        <v>5.0</v>
      </c>
      <c r="G156" s="60">
        <v>5.0</v>
      </c>
      <c r="H156" s="60">
        <v>8.0</v>
      </c>
      <c r="J156" s="60">
        <f t="shared" si="1"/>
        <v>40</v>
      </c>
    </row>
    <row r="157">
      <c r="A157" s="125" t="s">
        <v>931</v>
      </c>
      <c r="B157" s="60" t="s">
        <v>932</v>
      </c>
      <c r="C157" s="60">
        <v>270.0</v>
      </c>
      <c r="D157" s="60">
        <v>320.0</v>
      </c>
      <c r="E157" s="60">
        <v>-0.25</v>
      </c>
      <c r="F157" s="60">
        <v>5.0</v>
      </c>
      <c r="G157" s="60">
        <v>5.0</v>
      </c>
      <c r="H157" s="60">
        <v>10.0</v>
      </c>
      <c r="J157" s="60">
        <f t="shared" si="1"/>
        <v>50</v>
      </c>
    </row>
    <row r="158">
      <c r="A158" s="125" t="s">
        <v>933</v>
      </c>
      <c r="B158" s="60" t="s">
        <v>934</v>
      </c>
      <c r="C158" s="60">
        <v>210.0</v>
      </c>
      <c r="D158" s="60">
        <v>245.0</v>
      </c>
      <c r="E158" s="60">
        <v>0.0</v>
      </c>
      <c r="F158" s="60">
        <v>3.0</v>
      </c>
      <c r="G158" s="60">
        <v>5.0</v>
      </c>
      <c r="H158" s="60">
        <v>8.0</v>
      </c>
      <c r="J158" s="60">
        <f t="shared" si="1"/>
        <v>40</v>
      </c>
    </row>
    <row r="159">
      <c r="A159" s="125" t="s">
        <v>395</v>
      </c>
      <c r="B159" s="60" t="s">
        <v>935</v>
      </c>
      <c r="C159" s="60">
        <v>240.0</v>
      </c>
      <c r="D159" s="60">
        <v>340.0</v>
      </c>
      <c r="E159" s="60">
        <v>0.0</v>
      </c>
      <c r="F159" s="60">
        <v>5.0</v>
      </c>
      <c r="G159" s="60">
        <v>5.0</v>
      </c>
      <c r="H159" s="60">
        <v>45.0</v>
      </c>
      <c r="J159" s="60">
        <f t="shared" si="1"/>
        <v>225</v>
      </c>
    </row>
    <row r="160">
      <c r="A160" s="125" t="s">
        <v>936</v>
      </c>
      <c r="B160" s="60" t="s">
        <v>937</v>
      </c>
      <c r="C160" s="60">
        <v>230.0</v>
      </c>
      <c r="D160" s="60">
        <v>320.0</v>
      </c>
      <c r="E160" s="60">
        <v>0.0</v>
      </c>
      <c r="F160" s="60">
        <v>4.0</v>
      </c>
      <c r="G160" s="60">
        <v>5.0</v>
      </c>
      <c r="H160" s="60">
        <v>28.0</v>
      </c>
      <c r="J160" s="60">
        <f t="shared" si="1"/>
        <v>140</v>
      </c>
    </row>
    <row r="161">
      <c r="A161" s="125" t="s">
        <v>938</v>
      </c>
      <c r="B161" s="60" t="s">
        <v>939</v>
      </c>
      <c r="C161" s="60">
        <v>200.0</v>
      </c>
      <c r="D161" s="60">
        <v>320.0</v>
      </c>
      <c r="E161" s="60">
        <v>0.0</v>
      </c>
      <c r="F161" s="60">
        <v>4.0</v>
      </c>
      <c r="G161" s="60">
        <v>5.0</v>
      </c>
      <c r="H161" s="60">
        <v>34.0</v>
      </c>
      <c r="J161" s="60">
        <f t="shared" si="1"/>
        <v>170</v>
      </c>
    </row>
    <row r="162">
      <c r="A162" s="125" t="s">
        <v>427</v>
      </c>
      <c r="B162" s="60" t="s">
        <v>940</v>
      </c>
      <c r="C162" s="60">
        <v>260.0</v>
      </c>
      <c r="D162" s="60">
        <v>360.0</v>
      </c>
      <c r="E162" s="60">
        <v>0.0</v>
      </c>
      <c r="F162" s="60">
        <v>4.0</v>
      </c>
      <c r="G162" s="60">
        <v>5.0</v>
      </c>
      <c r="H162" s="60">
        <v>11.0</v>
      </c>
      <c r="J162" s="60">
        <f t="shared" si="1"/>
        <v>55</v>
      </c>
    </row>
    <row r="163">
      <c r="A163" s="125" t="s">
        <v>429</v>
      </c>
      <c r="B163" s="60" t="s">
        <v>941</v>
      </c>
      <c r="C163" s="60">
        <v>260.0</v>
      </c>
      <c r="D163" s="60">
        <v>360.0</v>
      </c>
      <c r="E163" s="60">
        <v>0.0</v>
      </c>
      <c r="F163" s="60">
        <v>4.5</v>
      </c>
      <c r="G163" s="60">
        <v>5.0</v>
      </c>
      <c r="H163" s="60">
        <v>11.0</v>
      </c>
      <c r="J163" s="60">
        <f t="shared" si="1"/>
        <v>55</v>
      </c>
    </row>
    <row r="164">
      <c r="A164" s="125" t="s">
        <v>942</v>
      </c>
      <c r="B164" s="60" t="s">
        <v>943</v>
      </c>
      <c r="C164" s="60">
        <v>220.0</v>
      </c>
      <c r="D164" s="60">
        <v>360.0</v>
      </c>
      <c r="E164" s="60">
        <v>-0.5</v>
      </c>
      <c r="F164" s="60">
        <v>5.0</v>
      </c>
      <c r="G164" s="60">
        <v>5.0</v>
      </c>
      <c r="H164" s="60">
        <v>11.0</v>
      </c>
      <c r="J164" s="60">
        <f t="shared" si="1"/>
        <v>55</v>
      </c>
    </row>
    <row r="165">
      <c r="A165" s="125" t="s">
        <v>431</v>
      </c>
      <c r="B165" s="60" t="s">
        <v>944</v>
      </c>
      <c r="C165" s="60">
        <v>180.0</v>
      </c>
      <c r="D165" s="60">
        <v>320.0</v>
      </c>
      <c r="E165" s="60">
        <v>-0.5</v>
      </c>
      <c r="F165" s="60">
        <v>4.5</v>
      </c>
      <c r="G165" s="60">
        <v>5.0</v>
      </c>
      <c r="H165" s="60">
        <v>11.0</v>
      </c>
      <c r="J165" s="60">
        <f t="shared" si="1"/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25"/>
  </cols>
  <sheetData>
    <row r="1">
      <c r="A1" s="60" t="s">
        <v>161</v>
      </c>
      <c r="B1" s="60" t="s">
        <v>945</v>
      </c>
    </row>
    <row r="2">
      <c r="A2" s="60">
        <v>2001.0</v>
      </c>
      <c r="B2" s="60" t="s">
        <v>198</v>
      </c>
    </row>
    <row r="3">
      <c r="A3" s="60">
        <v>2002.0</v>
      </c>
      <c r="B3" s="60" t="s">
        <v>210</v>
      </c>
    </row>
    <row r="4">
      <c r="A4" s="60">
        <v>2003.0</v>
      </c>
      <c r="B4" s="60" t="s">
        <v>229</v>
      </c>
    </row>
    <row r="5">
      <c r="A5" s="60">
        <v>2004.0</v>
      </c>
      <c r="B5" s="60" t="s">
        <v>239</v>
      </c>
    </row>
    <row r="6">
      <c r="A6" s="60">
        <v>2005.0</v>
      </c>
      <c r="B6" s="60" t="s">
        <v>247</v>
      </c>
    </row>
    <row r="7">
      <c r="A7" s="60">
        <v>2006.0</v>
      </c>
      <c r="B7" s="60" t="s">
        <v>248</v>
      </c>
    </row>
    <row r="8">
      <c r="A8" s="60">
        <v>2007.0</v>
      </c>
      <c r="B8" s="60" t="s">
        <v>253</v>
      </c>
    </row>
    <row r="9">
      <c r="A9" s="60">
        <v>2008.0</v>
      </c>
      <c r="B9" s="60" t="s">
        <v>255</v>
      </c>
    </row>
    <row r="10">
      <c r="A10" s="60">
        <v>2009.0</v>
      </c>
      <c r="B10" s="60" t="s">
        <v>339</v>
      </c>
    </row>
    <row r="11">
      <c r="A11" s="60">
        <v>2010.0</v>
      </c>
      <c r="B11" s="60" t="s">
        <v>257</v>
      </c>
    </row>
    <row r="12">
      <c r="A12" s="60">
        <v>2011.0</v>
      </c>
      <c r="B12" s="60" t="s">
        <v>258</v>
      </c>
    </row>
    <row r="13">
      <c r="A13" s="60">
        <v>2012.0</v>
      </c>
      <c r="B13" s="60" t="s">
        <v>261</v>
      </c>
    </row>
    <row r="14">
      <c r="A14" s="60">
        <v>2013.0</v>
      </c>
      <c r="B14" s="60" t="s">
        <v>266</v>
      </c>
    </row>
    <row r="15">
      <c r="A15" s="60">
        <v>2014.0</v>
      </c>
      <c r="B15" s="60" t="s">
        <v>268</v>
      </c>
    </row>
    <row r="16">
      <c r="A16" s="60">
        <v>2015.0</v>
      </c>
      <c r="B16" s="60" t="s">
        <v>271</v>
      </c>
      <c r="F16" s="60"/>
    </row>
    <row r="17">
      <c r="A17" s="60">
        <v>2016.0</v>
      </c>
      <c r="B17" s="60" t="s">
        <v>274</v>
      </c>
    </row>
    <row r="18">
      <c r="A18" s="60">
        <v>2017.0</v>
      </c>
      <c r="B18" s="60" t="s">
        <v>276</v>
      </c>
    </row>
    <row r="19">
      <c r="A19" s="60">
        <v>2018.0</v>
      </c>
      <c r="B19" s="60" t="s">
        <v>278</v>
      </c>
    </row>
    <row r="20">
      <c r="A20" s="60">
        <v>2019.0</v>
      </c>
      <c r="B20" s="60" t="s">
        <v>281</v>
      </c>
    </row>
    <row r="21">
      <c r="A21" s="60">
        <v>2020.0</v>
      </c>
      <c r="B21" s="60" t="s">
        <v>285</v>
      </c>
    </row>
    <row r="22">
      <c r="A22" s="60">
        <v>2021.0</v>
      </c>
      <c r="B22" s="60" t="s">
        <v>288</v>
      </c>
    </row>
    <row r="23">
      <c r="A23" s="60">
        <v>2022.0</v>
      </c>
      <c r="B23" s="60" t="s">
        <v>291</v>
      </c>
    </row>
    <row r="24">
      <c r="A24" s="60">
        <v>2023.0</v>
      </c>
      <c r="B24" s="60" t="s">
        <v>294</v>
      </c>
    </row>
    <row r="25">
      <c r="A25" s="60">
        <v>2024.0</v>
      </c>
      <c r="B25" s="60" t="s">
        <v>296</v>
      </c>
    </row>
    <row r="26">
      <c r="A26" s="60">
        <v>2025.0</v>
      </c>
      <c r="B26" s="60" t="s">
        <v>300</v>
      </c>
    </row>
    <row r="27">
      <c r="A27" s="60">
        <v>2026.0</v>
      </c>
      <c r="B27" s="60" t="s">
        <v>301</v>
      </c>
    </row>
    <row r="28">
      <c r="A28" s="60">
        <v>2027.0</v>
      </c>
      <c r="B28" s="60" t="s">
        <v>307</v>
      </c>
    </row>
    <row r="29">
      <c r="A29" s="60">
        <v>2028.0</v>
      </c>
      <c r="B29" s="60" t="s">
        <v>311</v>
      </c>
    </row>
    <row r="30">
      <c r="A30" s="60">
        <v>2029.0</v>
      </c>
      <c r="B30" s="60" t="s">
        <v>314</v>
      </c>
    </row>
    <row r="31">
      <c r="A31" s="60">
        <v>2030.0</v>
      </c>
      <c r="B31" s="60" t="s">
        <v>319</v>
      </c>
    </row>
    <row r="32">
      <c r="A32" s="60">
        <v>2031.0</v>
      </c>
      <c r="B32" s="60" t="s">
        <v>324</v>
      </c>
    </row>
    <row r="33">
      <c r="A33" s="60">
        <v>2032.0</v>
      </c>
      <c r="B33" s="60" t="s">
        <v>328</v>
      </c>
    </row>
    <row r="34">
      <c r="A34" s="60">
        <v>2033.0</v>
      </c>
      <c r="B34" s="60" t="s">
        <v>329</v>
      </c>
    </row>
    <row r="35">
      <c r="A35" s="60">
        <v>2034.0</v>
      </c>
      <c r="B35" s="60" t="s">
        <v>332</v>
      </c>
    </row>
    <row r="36">
      <c r="A36" s="60">
        <v>2035.0</v>
      </c>
      <c r="B36" s="60" t="s">
        <v>336</v>
      </c>
    </row>
    <row r="37">
      <c r="A37" s="60">
        <v>2036.0</v>
      </c>
      <c r="B37" s="60" t="s">
        <v>343</v>
      </c>
    </row>
    <row r="38">
      <c r="A38" s="60">
        <v>2037.0</v>
      </c>
      <c r="B38" s="60" t="s">
        <v>348</v>
      </c>
    </row>
    <row r="39">
      <c r="A39" s="60">
        <v>2038.0</v>
      </c>
      <c r="B39" s="60" t="s">
        <v>354</v>
      </c>
    </row>
    <row r="40">
      <c r="A40" s="60">
        <v>2039.0</v>
      </c>
      <c r="B40" s="60" t="s">
        <v>357</v>
      </c>
    </row>
    <row r="41">
      <c r="A41" s="60">
        <v>2040.0</v>
      </c>
      <c r="B41" s="60" t="s">
        <v>363</v>
      </c>
    </row>
    <row r="42">
      <c r="A42" s="60">
        <v>2041.0</v>
      </c>
      <c r="B42" s="60" t="s">
        <v>366</v>
      </c>
    </row>
    <row r="43">
      <c r="A43" s="60">
        <v>2042.0</v>
      </c>
      <c r="B43" s="60" t="s">
        <v>370</v>
      </c>
    </row>
    <row r="44">
      <c r="A44" s="60">
        <v>2043.0</v>
      </c>
      <c r="B44" s="60" t="s">
        <v>374</v>
      </c>
    </row>
    <row r="45">
      <c r="A45" s="60">
        <v>2044.0</v>
      </c>
      <c r="B45" s="60" t="s">
        <v>378</v>
      </c>
    </row>
    <row r="46">
      <c r="A46" s="60">
        <v>2045.0</v>
      </c>
      <c r="B46" s="60" t="s">
        <v>380</v>
      </c>
    </row>
    <row r="47">
      <c r="A47" s="60">
        <v>2046.0</v>
      </c>
      <c r="B47" s="60" t="s">
        <v>384</v>
      </c>
    </row>
    <row r="48">
      <c r="A48" s="60">
        <v>2047.0</v>
      </c>
      <c r="B48" s="60" t="s">
        <v>388</v>
      </c>
    </row>
    <row r="49">
      <c r="A49" s="60">
        <v>2048.0</v>
      </c>
      <c r="B49" s="60" t="s">
        <v>396</v>
      </c>
    </row>
    <row r="50">
      <c r="A50" s="60">
        <v>2049.0</v>
      </c>
      <c r="B50" s="60" t="s">
        <v>400</v>
      </c>
    </row>
    <row r="51">
      <c r="A51" s="60">
        <v>2050.0</v>
      </c>
      <c r="B51" s="60" t="s">
        <v>405</v>
      </c>
    </row>
    <row r="52">
      <c r="A52" s="60">
        <v>2051.0</v>
      </c>
      <c r="B52" s="60" t="s">
        <v>408</v>
      </c>
    </row>
    <row r="53">
      <c r="A53" s="60">
        <v>2052.0</v>
      </c>
      <c r="B53" s="60" t="s">
        <v>411</v>
      </c>
    </row>
    <row r="54">
      <c r="A54" s="60">
        <v>2053.0</v>
      </c>
      <c r="B54" s="60" t="s">
        <v>413</v>
      </c>
    </row>
    <row r="55">
      <c r="A55" s="60">
        <v>2054.0</v>
      </c>
      <c r="B55" s="60" t="s">
        <v>419</v>
      </c>
    </row>
    <row r="56">
      <c r="A56" s="60">
        <v>2055.0</v>
      </c>
      <c r="B56" s="60" t="s">
        <v>421</v>
      </c>
    </row>
    <row r="57">
      <c r="A57" s="60">
        <v>2056.0</v>
      </c>
      <c r="B57" s="60" t="s">
        <v>423</v>
      </c>
    </row>
    <row r="58">
      <c r="A58" s="60">
        <v>2057.0</v>
      </c>
      <c r="B58" s="60" t="s">
        <v>428</v>
      </c>
    </row>
    <row r="59">
      <c r="A59" s="60">
        <v>2058.0</v>
      </c>
      <c r="B59" s="60" t="s">
        <v>432</v>
      </c>
    </row>
    <row r="60">
      <c r="A60" s="60">
        <v>2059.0</v>
      </c>
      <c r="B60" s="60" t="s">
        <v>436</v>
      </c>
    </row>
    <row r="61">
      <c r="A61" s="60">
        <v>2060.0</v>
      </c>
      <c r="B61" s="60" t="s">
        <v>440</v>
      </c>
    </row>
    <row r="62">
      <c r="A62" s="60">
        <v>2061.0</v>
      </c>
      <c r="B62" s="60" t="s">
        <v>444</v>
      </c>
    </row>
    <row r="63">
      <c r="A63" s="60">
        <v>2062.0</v>
      </c>
      <c r="B63" s="60" t="s">
        <v>446</v>
      </c>
    </row>
    <row r="64">
      <c r="A64" s="60">
        <v>2063.0</v>
      </c>
      <c r="B64" s="60" t="s">
        <v>449</v>
      </c>
    </row>
    <row r="65">
      <c r="A65" s="60">
        <v>2064.0</v>
      </c>
      <c r="B65" s="60" t="s">
        <v>453</v>
      </c>
    </row>
    <row r="66">
      <c r="A66" s="60">
        <v>2065.0</v>
      </c>
      <c r="B66" s="60" t="s">
        <v>457</v>
      </c>
    </row>
    <row r="67">
      <c r="A67" s="60">
        <v>2066.0</v>
      </c>
      <c r="B67" s="60" t="s">
        <v>462</v>
      </c>
    </row>
    <row r="68">
      <c r="A68" s="60">
        <v>2067.0</v>
      </c>
      <c r="B68" s="60" t="s">
        <v>466</v>
      </c>
    </row>
    <row r="69">
      <c r="A69" s="60">
        <v>2068.0</v>
      </c>
      <c r="B69" s="60" t="s">
        <v>471</v>
      </c>
    </row>
    <row r="70">
      <c r="A70" s="60">
        <v>2069.0</v>
      </c>
      <c r="B70" s="60" t="s">
        <v>474</v>
      </c>
    </row>
    <row r="71">
      <c r="A71" s="60">
        <v>2070.0</v>
      </c>
      <c r="B71" s="60" t="s">
        <v>480</v>
      </c>
    </row>
    <row r="72">
      <c r="A72" s="60">
        <v>2071.0</v>
      </c>
      <c r="B72" s="60" t="s">
        <v>484</v>
      </c>
    </row>
    <row r="73">
      <c r="A73" s="60">
        <v>2072.0</v>
      </c>
      <c r="B73" s="60" t="s">
        <v>488</v>
      </c>
    </row>
    <row r="74">
      <c r="A74" s="60">
        <v>2073.0</v>
      </c>
      <c r="B74" s="60" t="s">
        <v>491</v>
      </c>
    </row>
    <row r="75">
      <c r="A75" s="60">
        <v>2074.0</v>
      </c>
      <c r="B75" s="60" t="s">
        <v>492</v>
      </c>
    </row>
    <row r="76">
      <c r="A76" s="60">
        <v>2075.0</v>
      </c>
      <c r="B76" s="60" t="s">
        <v>494</v>
      </c>
    </row>
    <row r="77">
      <c r="A77" s="60">
        <v>2076.0</v>
      </c>
      <c r="B77" s="60" t="s">
        <v>497</v>
      </c>
    </row>
    <row r="78">
      <c r="A78" s="60">
        <v>2077.0</v>
      </c>
      <c r="B78" s="60" t="s">
        <v>499</v>
      </c>
    </row>
    <row r="79">
      <c r="A79" s="60">
        <v>2078.0</v>
      </c>
      <c r="B79" s="60" t="s">
        <v>501</v>
      </c>
    </row>
    <row r="80">
      <c r="A80" s="60">
        <v>2079.0</v>
      </c>
      <c r="B80" s="60" t="s">
        <v>504</v>
      </c>
    </row>
    <row r="81">
      <c r="A81" s="60">
        <v>2080.0</v>
      </c>
      <c r="B81" s="60" t="s">
        <v>507</v>
      </c>
    </row>
    <row r="82">
      <c r="A82" s="60">
        <v>2081.0</v>
      </c>
      <c r="B82" s="60" t="s">
        <v>511</v>
      </c>
    </row>
    <row r="83">
      <c r="A83" s="60">
        <v>2082.0</v>
      </c>
      <c r="B83" s="60" t="s">
        <v>513</v>
      </c>
    </row>
    <row r="84">
      <c r="A84" s="60">
        <v>2083.0</v>
      </c>
      <c r="B84" s="60" t="s">
        <v>516</v>
      </c>
    </row>
    <row r="85">
      <c r="A85" s="60">
        <v>2084.0</v>
      </c>
      <c r="B85" s="60" t="s">
        <v>521</v>
      </c>
    </row>
    <row r="86">
      <c r="A86" s="60">
        <v>2085.0</v>
      </c>
      <c r="B86" s="60" t="s">
        <v>525</v>
      </c>
    </row>
    <row r="87">
      <c r="A87" s="60">
        <v>2086.0</v>
      </c>
      <c r="B87" s="60" t="s">
        <v>527</v>
      </c>
    </row>
    <row r="88">
      <c r="A88" s="60">
        <v>2087.0</v>
      </c>
      <c r="B88" s="60" t="s">
        <v>529</v>
      </c>
    </row>
    <row r="89">
      <c r="A89" s="60">
        <v>2088.0</v>
      </c>
      <c r="B89" s="60" t="s">
        <v>531</v>
      </c>
    </row>
    <row r="90">
      <c r="A90" s="60">
        <v>2089.0</v>
      </c>
      <c r="B90" s="60" t="s">
        <v>533</v>
      </c>
    </row>
    <row r="91">
      <c r="A91" s="60">
        <v>2090.0</v>
      </c>
      <c r="B91" s="60" t="s">
        <v>534</v>
      </c>
    </row>
    <row r="92">
      <c r="A92" s="60">
        <v>2091.0</v>
      </c>
      <c r="B92" s="60" t="s">
        <v>536</v>
      </c>
    </row>
    <row r="93">
      <c r="A93" s="60">
        <v>2092.0</v>
      </c>
      <c r="B93" s="60" t="s">
        <v>541</v>
      </c>
    </row>
    <row r="94">
      <c r="A94" s="60">
        <v>2093.0</v>
      </c>
      <c r="B94" s="60" t="s">
        <v>544</v>
      </c>
    </row>
    <row r="95">
      <c r="A95" s="60">
        <v>2094.0</v>
      </c>
      <c r="B95" s="60" t="s">
        <v>720</v>
      </c>
    </row>
    <row r="96">
      <c r="A96" s="60">
        <v>2095.0</v>
      </c>
      <c r="B96" s="60" t="s">
        <v>546</v>
      </c>
    </row>
    <row r="97">
      <c r="A97" s="60">
        <v>2096.0</v>
      </c>
      <c r="B97" s="60" t="s">
        <v>548</v>
      </c>
    </row>
    <row r="98">
      <c r="A98" s="60">
        <v>2097.0</v>
      </c>
      <c r="B98" s="60" t="s">
        <v>716</v>
      </c>
    </row>
    <row r="99">
      <c r="A99" s="60">
        <v>2098.0</v>
      </c>
      <c r="B99" s="60" t="s">
        <v>552</v>
      </c>
    </row>
    <row r="100">
      <c r="A100" s="60">
        <v>2099.0</v>
      </c>
      <c r="B100" s="60" t="s">
        <v>559</v>
      </c>
    </row>
    <row r="101">
      <c r="A101" s="60">
        <v>2100.0</v>
      </c>
      <c r="B101" s="60" t="s">
        <v>568</v>
      </c>
    </row>
    <row r="102">
      <c r="A102" s="60">
        <v>2101.0</v>
      </c>
      <c r="B102" s="60" t="s">
        <v>572</v>
      </c>
    </row>
    <row r="103">
      <c r="A103" s="60">
        <v>2102.0</v>
      </c>
      <c r="B103" s="60" t="s">
        <v>575</v>
      </c>
    </row>
    <row r="104">
      <c r="A104" s="60">
        <v>2103.0</v>
      </c>
      <c r="B104" s="60" t="s">
        <v>583</v>
      </c>
    </row>
    <row r="105">
      <c r="A105" s="60">
        <v>2104.0</v>
      </c>
      <c r="B105" s="60" t="s">
        <v>587</v>
      </c>
    </row>
    <row r="106">
      <c r="A106" s="60">
        <v>2105.0</v>
      </c>
      <c r="B106" s="60" t="s">
        <v>592</v>
      </c>
    </row>
    <row r="107">
      <c r="A107" s="60">
        <v>2106.0</v>
      </c>
      <c r="B107" s="60" t="s">
        <v>593</v>
      </c>
    </row>
    <row r="108">
      <c r="A108" s="60">
        <v>2107.0</v>
      </c>
      <c r="B108" s="60" t="s">
        <v>595</v>
      </c>
    </row>
    <row r="109">
      <c r="A109" s="60">
        <v>2108.0</v>
      </c>
      <c r="B109" s="60" t="s">
        <v>597</v>
      </c>
    </row>
    <row r="110">
      <c r="A110" s="60">
        <v>2109.0</v>
      </c>
      <c r="B110" s="60" t="s">
        <v>602</v>
      </c>
    </row>
    <row r="111">
      <c r="A111" s="60">
        <v>2110.0</v>
      </c>
      <c r="B111" s="60" t="s">
        <v>604</v>
      </c>
    </row>
    <row r="112">
      <c r="A112" s="60">
        <v>2111.0</v>
      </c>
      <c r="B112" s="60" t="s">
        <v>606</v>
      </c>
    </row>
    <row r="113">
      <c r="A113" s="60">
        <v>2112.0</v>
      </c>
      <c r="B113" s="60" t="s">
        <v>611</v>
      </c>
    </row>
    <row r="114">
      <c r="A114" s="60">
        <v>2113.0</v>
      </c>
      <c r="B114" s="60" t="s">
        <v>613</v>
      </c>
    </row>
    <row r="115">
      <c r="A115" s="60">
        <v>2114.0</v>
      </c>
      <c r="B115" s="60" t="s">
        <v>613</v>
      </c>
    </row>
    <row r="116">
      <c r="A116" s="60">
        <v>2115.0</v>
      </c>
      <c r="B116" s="60" t="s">
        <v>618</v>
      </c>
    </row>
    <row r="117">
      <c r="A117" s="60">
        <v>2116.0</v>
      </c>
      <c r="B117" s="60" t="s">
        <v>624</v>
      </c>
    </row>
    <row r="118">
      <c r="A118" s="60">
        <v>2117.0</v>
      </c>
      <c r="B118" s="60" t="s">
        <v>631</v>
      </c>
    </row>
    <row r="119">
      <c r="A119" s="60">
        <v>2118.0</v>
      </c>
      <c r="B119" s="60" t="s">
        <v>635</v>
      </c>
    </row>
    <row r="120">
      <c r="A120" s="60">
        <v>2119.0</v>
      </c>
      <c r="B120" s="60" t="s">
        <v>637</v>
      </c>
    </row>
    <row r="121">
      <c r="A121" s="60">
        <v>2120.0</v>
      </c>
      <c r="B121" s="60" t="s">
        <v>639</v>
      </c>
    </row>
    <row r="122">
      <c r="A122" s="60">
        <v>2121.0</v>
      </c>
      <c r="B122" s="60" t="s">
        <v>643</v>
      </c>
    </row>
    <row r="123">
      <c r="A123" s="60">
        <v>2122.0</v>
      </c>
      <c r="B123" s="60" t="s">
        <v>650</v>
      </c>
    </row>
    <row r="124">
      <c r="A124" s="60">
        <v>2123.0</v>
      </c>
      <c r="B124" s="60" t="s">
        <v>655</v>
      </c>
    </row>
    <row r="125">
      <c r="A125" s="60">
        <v>2124.0</v>
      </c>
      <c r="B125" s="60" t="s">
        <v>657</v>
      </c>
    </row>
    <row r="126">
      <c r="A126" s="60">
        <v>2125.0</v>
      </c>
      <c r="B126" s="60" t="s">
        <v>661</v>
      </c>
    </row>
    <row r="127">
      <c r="A127" s="60">
        <v>2126.0</v>
      </c>
      <c r="B127" s="60" t="s">
        <v>663</v>
      </c>
    </row>
    <row r="128">
      <c r="A128" s="60">
        <v>2127.0</v>
      </c>
      <c r="B128" s="60" t="s">
        <v>667</v>
      </c>
    </row>
    <row r="129">
      <c r="A129" s="60">
        <v>2128.0</v>
      </c>
      <c r="B129" s="60" t="s">
        <v>670</v>
      </c>
    </row>
    <row r="130">
      <c r="A130" s="60">
        <v>2129.0</v>
      </c>
      <c r="B130" s="60" t="s">
        <v>672</v>
      </c>
    </row>
    <row r="131">
      <c r="A131" s="60">
        <v>2130.0</v>
      </c>
      <c r="B131" s="60" t="s">
        <v>675</v>
      </c>
    </row>
    <row r="132">
      <c r="A132" s="60">
        <v>2131.0</v>
      </c>
      <c r="B132" s="60" t="s">
        <v>680</v>
      </c>
    </row>
    <row r="133">
      <c r="A133" s="60">
        <v>2132.0</v>
      </c>
      <c r="B133" s="60" t="s">
        <v>681</v>
      </c>
    </row>
    <row r="134">
      <c r="A134" s="60">
        <v>2133.0</v>
      </c>
      <c r="B134" s="60" t="s">
        <v>683</v>
      </c>
    </row>
    <row r="135">
      <c r="A135" s="60">
        <v>2134.0</v>
      </c>
      <c r="B135" s="60" t="s">
        <v>687</v>
      </c>
    </row>
    <row r="136">
      <c r="A136" s="60">
        <v>2135.0</v>
      </c>
      <c r="B136" s="60" t="s">
        <v>689</v>
      </c>
    </row>
    <row r="137">
      <c r="A137" s="60">
        <v>2136.0</v>
      </c>
      <c r="B137" s="60" t="s">
        <v>693</v>
      </c>
    </row>
    <row r="138">
      <c r="A138" s="60">
        <v>2137.0</v>
      </c>
      <c r="B138" s="60" t="s">
        <v>698</v>
      </c>
    </row>
    <row r="139">
      <c r="A139" s="60">
        <v>2138.0</v>
      </c>
      <c r="B139" s="60" t="s">
        <v>703</v>
      </c>
    </row>
    <row r="140">
      <c r="A140" s="60">
        <v>2139.0</v>
      </c>
      <c r="B140" s="60" t="s">
        <v>706</v>
      </c>
    </row>
    <row r="141">
      <c r="A141" s="60">
        <v>2140.0</v>
      </c>
      <c r="B141" s="60" t="s">
        <v>710</v>
      </c>
    </row>
    <row r="142">
      <c r="A142" s="60">
        <v>2141.0</v>
      </c>
      <c r="B142" s="60" t="s">
        <v>713</v>
      </c>
    </row>
    <row r="143">
      <c r="A143" s="60">
        <v>2142.0</v>
      </c>
      <c r="B143" s="60" t="s">
        <v>722</v>
      </c>
    </row>
    <row r="144">
      <c r="A144" s="60">
        <v>2143.0</v>
      </c>
      <c r="B144" s="60" t="s">
        <v>723</v>
      </c>
    </row>
    <row r="145">
      <c r="A145" s="60">
        <v>2144.0</v>
      </c>
      <c r="B145" s="60" t="s">
        <v>727</v>
      </c>
    </row>
    <row r="146">
      <c r="A146" s="60">
        <v>2145.0</v>
      </c>
      <c r="B146" s="60" t="s">
        <v>730</v>
      </c>
    </row>
    <row r="147">
      <c r="A147" s="60">
        <v>2146.0</v>
      </c>
      <c r="B147" s="60" t="s">
        <v>736</v>
      </c>
    </row>
    <row r="148">
      <c r="A148" s="60">
        <v>2147.0</v>
      </c>
      <c r="B148" s="60" t="s">
        <v>740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9" t="s">
        <v>752</v>
      </c>
    </row>
    <row r="2">
      <c r="A2" s="229" t="s">
        <v>752</v>
      </c>
      <c r="C2" s="60" t="str">
        <f>IFERROR(__xludf.DUMMYFUNCTION("UNIQUE(A1:A14212)"),"1_1_c")</f>
        <v>1_1_c</v>
      </c>
      <c r="D2" s="60">
        <v>1.0</v>
      </c>
      <c r="E2" s="230" t="s">
        <v>752</v>
      </c>
    </row>
    <row r="3">
      <c r="A3" s="229" t="s">
        <v>752</v>
      </c>
      <c r="C3" s="60" t="str">
        <f>IFERROR(__xludf.DUMMYFUNCTION("""COMPUTED_VALUE"""),"1_2_c")</f>
        <v>1_2_c</v>
      </c>
      <c r="D3" s="60">
        <v>2.0</v>
      </c>
      <c r="E3" s="230" t="s">
        <v>753</v>
      </c>
    </row>
    <row r="4">
      <c r="A4" s="229" t="s">
        <v>752</v>
      </c>
      <c r="C4" s="60" t="str">
        <f>IFERROR(__xludf.DUMMYFUNCTION("""COMPUTED_VALUE"""),"2_1_c")</f>
        <v>2_1_c</v>
      </c>
      <c r="D4" s="60">
        <v>3.0</v>
      </c>
      <c r="E4" s="230" t="s">
        <v>754</v>
      </c>
    </row>
    <row r="5">
      <c r="A5" s="229" t="s">
        <v>752</v>
      </c>
      <c r="C5" s="60" t="str">
        <f>IFERROR(__xludf.DUMMYFUNCTION("""COMPUTED_VALUE"""),"3_1_c")</f>
        <v>3_1_c</v>
      </c>
      <c r="D5" s="60">
        <v>4.0</v>
      </c>
      <c r="E5" s="230" t="s">
        <v>755</v>
      </c>
    </row>
    <row r="6">
      <c r="A6" s="229" t="s">
        <v>752</v>
      </c>
      <c r="C6" s="60" t="str">
        <f>IFERROR(__xludf.DUMMYFUNCTION("""COMPUTED_VALUE"""),"4_1_c")</f>
        <v>4_1_c</v>
      </c>
      <c r="D6" s="60">
        <v>5.0</v>
      </c>
      <c r="E6" s="230" t="s">
        <v>169</v>
      </c>
    </row>
    <row r="7">
      <c r="A7" s="229" t="s">
        <v>752</v>
      </c>
      <c r="C7" s="60" t="str">
        <f>IFERROR(__xludf.DUMMYFUNCTION("""COMPUTED_VALUE"""),"4_2_c")</f>
        <v>4_2_c</v>
      </c>
      <c r="D7" s="60">
        <v>6.0</v>
      </c>
      <c r="E7" s="230" t="s">
        <v>756</v>
      </c>
    </row>
    <row r="8">
      <c r="A8" s="229" t="s">
        <v>752</v>
      </c>
      <c r="C8" s="60" t="str">
        <f>IFERROR(__xludf.DUMMYFUNCTION("""COMPUTED_VALUE"""),"4_3_c")</f>
        <v>4_3_c</v>
      </c>
      <c r="D8" s="60">
        <v>7.0</v>
      </c>
      <c r="E8" s="230" t="s">
        <v>758</v>
      </c>
    </row>
    <row r="9">
      <c r="A9" s="229" t="s">
        <v>752</v>
      </c>
      <c r="C9" s="60" t="str">
        <f>IFERROR(__xludf.DUMMYFUNCTION("""COMPUTED_VALUE"""),"5_1_c")</f>
        <v>5_1_c</v>
      </c>
      <c r="D9" s="60">
        <v>8.0</v>
      </c>
      <c r="E9" s="230" t="s">
        <v>760</v>
      </c>
    </row>
    <row r="10">
      <c r="A10" s="229" t="s">
        <v>752</v>
      </c>
      <c r="C10" s="60" t="str">
        <f>IFERROR(__xludf.DUMMYFUNCTION("""COMPUTED_VALUE"""),"5_2_c")</f>
        <v>5_2_c</v>
      </c>
      <c r="D10" s="60">
        <v>9.0</v>
      </c>
      <c r="E10" s="230" t="s">
        <v>761</v>
      </c>
    </row>
    <row r="11">
      <c r="A11" s="229" t="s">
        <v>752</v>
      </c>
      <c r="C11" s="60" t="str">
        <f>IFERROR(__xludf.DUMMYFUNCTION("""COMPUTED_VALUE"""),"6_1_c")</f>
        <v>6_1_c</v>
      </c>
      <c r="D11" s="60">
        <v>10.0</v>
      </c>
      <c r="E11" s="230" t="s">
        <v>762</v>
      </c>
    </row>
    <row r="12">
      <c r="A12" s="229" t="s">
        <v>752</v>
      </c>
      <c r="C12" s="60" t="str">
        <f>IFERROR(__xludf.DUMMYFUNCTION("""COMPUTED_VALUE"""),"6_2_c")</f>
        <v>6_2_c</v>
      </c>
      <c r="D12" s="60">
        <v>11.0</v>
      </c>
      <c r="E12" s="230" t="s">
        <v>763</v>
      </c>
    </row>
    <row r="13">
      <c r="A13" s="229" t="s">
        <v>752</v>
      </c>
      <c r="C13" s="60" t="str">
        <f>IFERROR(__xludf.DUMMYFUNCTION("""COMPUTED_VALUE"""),"6_3_c")</f>
        <v>6_3_c</v>
      </c>
      <c r="D13" s="60">
        <v>12.0</v>
      </c>
      <c r="E13" s="230" t="s">
        <v>764</v>
      </c>
    </row>
    <row r="14">
      <c r="A14" s="229" t="s">
        <v>752</v>
      </c>
      <c r="C14" s="60" t="str">
        <f>IFERROR(__xludf.DUMMYFUNCTION("""COMPUTED_VALUE"""),"6_4_c")</f>
        <v>6_4_c</v>
      </c>
      <c r="D14" s="60">
        <v>13.0</v>
      </c>
      <c r="E14" s="230" t="s">
        <v>765</v>
      </c>
    </row>
    <row r="15">
      <c r="A15" s="229" t="s">
        <v>752</v>
      </c>
      <c r="C15" s="60" t="str">
        <f>IFERROR(__xludf.DUMMYFUNCTION("""COMPUTED_VALUE"""),"6_5_c")</f>
        <v>6_5_c</v>
      </c>
      <c r="D15" s="60">
        <v>14.0</v>
      </c>
      <c r="E15" s="230" t="s">
        <v>766</v>
      </c>
    </row>
    <row r="16">
      <c r="A16" s="229" t="s">
        <v>752</v>
      </c>
      <c r="C16" s="60" t="str">
        <f>IFERROR(__xludf.DUMMYFUNCTION("""COMPUTED_VALUE"""),"9_1_c")</f>
        <v>9_1_c</v>
      </c>
      <c r="D16" s="60">
        <v>15.0</v>
      </c>
      <c r="E16" s="230" t="s">
        <v>767</v>
      </c>
    </row>
    <row r="17">
      <c r="A17" s="229" t="s">
        <v>752</v>
      </c>
      <c r="C17" s="60" t="str">
        <f>IFERROR(__xludf.DUMMYFUNCTION("""COMPUTED_VALUE"""),"10_1_c")</f>
        <v>10_1_c</v>
      </c>
      <c r="D17" s="60">
        <v>16.0</v>
      </c>
      <c r="E17" s="230" t="s">
        <v>171</v>
      </c>
    </row>
    <row r="18">
      <c r="A18" s="229" t="s">
        <v>752</v>
      </c>
      <c r="C18" s="60" t="str">
        <f>IFERROR(__xludf.DUMMYFUNCTION("""COMPUTED_VALUE"""),"10_2_c")</f>
        <v>10_2_c</v>
      </c>
      <c r="D18" s="60">
        <v>17.0</v>
      </c>
      <c r="E18" s="230" t="s">
        <v>768</v>
      </c>
    </row>
    <row r="19">
      <c r="A19" s="229" t="s">
        <v>752</v>
      </c>
      <c r="C19" s="60" t="str">
        <f>IFERROR(__xludf.DUMMYFUNCTION("""COMPUTED_VALUE"""),"11_1_c")</f>
        <v>11_1_c</v>
      </c>
      <c r="D19" s="60">
        <v>18.0</v>
      </c>
      <c r="E19" s="230" t="s">
        <v>769</v>
      </c>
    </row>
    <row r="20">
      <c r="A20" s="229" t="s">
        <v>752</v>
      </c>
      <c r="C20" s="60" t="str">
        <f>IFERROR(__xludf.DUMMYFUNCTION("""COMPUTED_VALUE"""),"11_2_c")</f>
        <v>11_2_c</v>
      </c>
      <c r="D20" s="60">
        <v>19.0</v>
      </c>
      <c r="E20" s="230" t="s">
        <v>770</v>
      </c>
    </row>
    <row r="21">
      <c r="A21" s="229" t="s">
        <v>752</v>
      </c>
      <c r="C21" s="60" t="str">
        <f>IFERROR(__xludf.DUMMYFUNCTION("""COMPUTED_VALUE"""),"12_1_c")</f>
        <v>12_1_c</v>
      </c>
      <c r="D21" s="60">
        <v>20.0</v>
      </c>
      <c r="E21" s="230" t="s">
        <v>771</v>
      </c>
    </row>
    <row r="22">
      <c r="A22" s="229" t="s">
        <v>752</v>
      </c>
      <c r="C22" s="60" t="str">
        <f>IFERROR(__xludf.DUMMYFUNCTION("""COMPUTED_VALUE"""),"13_1_c")</f>
        <v>13_1_c</v>
      </c>
      <c r="D22" s="60">
        <v>21.0</v>
      </c>
      <c r="E22" s="230" t="s">
        <v>772</v>
      </c>
    </row>
    <row r="23">
      <c r="A23" s="229" t="s">
        <v>752</v>
      </c>
      <c r="C23" s="60" t="str">
        <f>IFERROR(__xludf.DUMMYFUNCTION("""COMPUTED_VALUE"""),"14_1_c")</f>
        <v>14_1_c</v>
      </c>
      <c r="D23" s="60">
        <v>22.0</v>
      </c>
      <c r="E23" s="230" t="s">
        <v>774</v>
      </c>
    </row>
    <row r="24">
      <c r="A24" s="229" t="s">
        <v>752</v>
      </c>
      <c r="C24" s="60" t="str">
        <f>IFERROR(__xludf.DUMMYFUNCTION("""COMPUTED_VALUE"""),"14_2_c")</f>
        <v>14_2_c</v>
      </c>
      <c r="D24" s="60">
        <v>23.0</v>
      </c>
      <c r="E24" s="230" t="s">
        <v>776</v>
      </c>
    </row>
    <row r="25">
      <c r="A25" s="229" t="s">
        <v>752</v>
      </c>
      <c r="C25" s="60" t="str">
        <f>IFERROR(__xludf.DUMMYFUNCTION("""COMPUTED_VALUE"""),"15_1_c")</f>
        <v>15_1_c</v>
      </c>
      <c r="D25" s="60">
        <v>24.0</v>
      </c>
      <c r="E25" s="230" t="s">
        <v>777</v>
      </c>
    </row>
    <row r="26">
      <c r="A26" s="229" t="s">
        <v>752</v>
      </c>
      <c r="C26" s="60" t="str">
        <f>IFERROR(__xludf.DUMMYFUNCTION("""COMPUTED_VALUE"""),"17_1_c")</f>
        <v>17_1_c</v>
      </c>
      <c r="D26" s="60">
        <v>25.0</v>
      </c>
      <c r="E26" s="230" t="s">
        <v>778</v>
      </c>
    </row>
    <row r="27">
      <c r="A27" s="229" t="s">
        <v>752</v>
      </c>
      <c r="C27" s="60" t="str">
        <f>IFERROR(__xludf.DUMMYFUNCTION("""COMPUTED_VALUE"""),"18_1_c")</f>
        <v>18_1_c</v>
      </c>
      <c r="D27" s="60">
        <v>26.0</v>
      </c>
      <c r="E27" s="230" t="s">
        <v>779</v>
      </c>
    </row>
    <row r="28">
      <c r="A28" s="229" t="s">
        <v>752</v>
      </c>
      <c r="C28" s="60" t="str">
        <f>IFERROR(__xludf.DUMMYFUNCTION("""COMPUTED_VALUE"""),"19_1_c")</f>
        <v>19_1_c</v>
      </c>
      <c r="D28" s="60">
        <v>27.0</v>
      </c>
      <c r="E28" s="230" t="s">
        <v>780</v>
      </c>
    </row>
    <row r="29">
      <c r="A29" s="229" t="s">
        <v>752</v>
      </c>
      <c r="C29" s="60" t="str">
        <f>IFERROR(__xludf.DUMMYFUNCTION("""COMPUTED_VALUE"""),"20_1_c")</f>
        <v>20_1_c</v>
      </c>
      <c r="D29" s="60">
        <v>28.0</v>
      </c>
      <c r="E29" s="230" t="s">
        <v>782</v>
      </c>
    </row>
    <row r="30">
      <c r="A30" s="229" t="s">
        <v>752</v>
      </c>
      <c r="C30" s="60" t="str">
        <f>IFERROR(__xludf.DUMMYFUNCTION("""COMPUTED_VALUE"""),"20_2_c")</f>
        <v>20_2_c</v>
      </c>
      <c r="D30" s="60">
        <v>29.0</v>
      </c>
      <c r="E30" s="230" t="s">
        <v>783</v>
      </c>
    </row>
    <row r="31">
      <c r="A31" s="229" t="s">
        <v>752</v>
      </c>
      <c r="C31" s="60" t="str">
        <f>IFERROR(__xludf.DUMMYFUNCTION("""COMPUTED_VALUE"""),"24_1_c")</f>
        <v>24_1_c</v>
      </c>
      <c r="D31" s="60">
        <v>30.0</v>
      </c>
      <c r="E31" s="230" t="s">
        <v>784</v>
      </c>
    </row>
    <row r="32">
      <c r="A32" s="229" t="s">
        <v>752</v>
      </c>
      <c r="C32" s="60" t="str">
        <f>IFERROR(__xludf.DUMMYFUNCTION("""COMPUTED_VALUE"""),"24_2_c")</f>
        <v>24_2_c</v>
      </c>
      <c r="D32" s="60">
        <v>31.0</v>
      </c>
      <c r="E32" s="230" t="s">
        <v>785</v>
      </c>
    </row>
    <row r="33">
      <c r="A33" s="229" t="s">
        <v>752</v>
      </c>
      <c r="C33" s="60" t="str">
        <f>IFERROR(__xludf.DUMMYFUNCTION("""COMPUTED_VALUE"""),"24_3_c")</f>
        <v>24_3_c</v>
      </c>
      <c r="D33" s="60">
        <v>32.0</v>
      </c>
      <c r="E33" s="230" t="s">
        <v>786</v>
      </c>
    </row>
    <row r="34">
      <c r="A34" s="229" t="s">
        <v>752</v>
      </c>
      <c r="C34" s="60" t="str">
        <f>IFERROR(__xludf.DUMMYFUNCTION("""COMPUTED_VALUE"""),"25_1_c")</f>
        <v>25_1_c</v>
      </c>
      <c r="D34" s="60">
        <v>33.0</v>
      </c>
      <c r="E34" s="230" t="s">
        <v>787</v>
      </c>
    </row>
    <row r="35">
      <c r="A35" s="229" t="s">
        <v>752</v>
      </c>
      <c r="C35" s="60" t="str">
        <f>IFERROR(__xludf.DUMMYFUNCTION("""COMPUTED_VALUE"""),"27_1_c")</f>
        <v>27_1_c</v>
      </c>
      <c r="D35" s="60">
        <v>34.0</v>
      </c>
      <c r="E35" s="230" t="s">
        <v>788</v>
      </c>
    </row>
    <row r="36">
      <c r="A36" s="229" t="s">
        <v>752</v>
      </c>
      <c r="C36" s="60" t="str">
        <f>IFERROR(__xludf.DUMMYFUNCTION("""COMPUTED_VALUE"""),"27_2_c")</f>
        <v>27_2_c</v>
      </c>
      <c r="D36" s="60">
        <v>35.0</v>
      </c>
      <c r="E36" s="230" t="s">
        <v>789</v>
      </c>
    </row>
    <row r="37">
      <c r="A37" s="229" t="s">
        <v>752</v>
      </c>
      <c r="C37" s="60" t="str">
        <f>IFERROR(__xludf.DUMMYFUNCTION("""COMPUTED_VALUE"""),"27_3_c")</f>
        <v>27_3_c</v>
      </c>
      <c r="D37" s="60">
        <v>36.0</v>
      </c>
      <c r="E37" s="230" t="s">
        <v>791</v>
      </c>
    </row>
    <row r="38">
      <c r="A38" s="229" t="s">
        <v>752</v>
      </c>
      <c r="C38" s="60" t="str">
        <f>IFERROR(__xludf.DUMMYFUNCTION("""COMPUTED_VALUE"""),"27_4_c")</f>
        <v>27_4_c</v>
      </c>
      <c r="D38" s="60">
        <v>37.0</v>
      </c>
      <c r="E38" s="230" t="s">
        <v>793</v>
      </c>
    </row>
    <row r="39">
      <c r="A39" s="229" t="s">
        <v>752</v>
      </c>
      <c r="C39" s="60" t="str">
        <f>IFERROR(__xludf.DUMMYFUNCTION("""COMPUTED_VALUE"""),"27_5_c")</f>
        <v>27_5_c</v>
      </c>
      <c r="D39" s="60">
        <v>38.0</v>
      </c>
      <c r="E39" s="230" t="s">
        <v>795</v>
      </c>
    </row>
    <row r="40">
      <c r="A40" s="229" t="s">
        <v>752</v>
      </c>
      <c r="C40" s="60" t="str">
        <f>IFERROR(__xludf.DUMMYFUNCTION("""COMPUTED_VALUE"""),"27_6_c")</f>
        <v>27_6_c</v>
      </c>
      <c r="D40" s="60">
        <v>39.0</v>
      </c>
      <c r="E40" s="230" t="s">
        <v>797</v>
      </c>
    </row>
    <row r="41">
      <c r="A41" s="229" t="s">
        <v>752</v>
      </c>
      <c r="C41" s="60" t="str">
        <f>IFERROR(__xludf.DUMMYFUNCTION("""COMPUTED_VALUE"""),"28_1_c")</f>
        <v>28_1_c</v>
      </c>
      <c r="D41" s="60">
        <v>40.0</v>
      </c>
      <c r="E41" s="230" t="s">
        <v>799</v>
      </c>
    </row>
    <row r="42">
      <c r="A42" s="229" t="s">
        <v>752</v>
      </c>
      <c r="C42" s="60" t="str">
        <f>IFERROR(__xludf.DUMMYFUNCTION("""COMPUTED_VALUE"""),"28_2_c")</f>
        <v>28_2_c</v>
      </c>
      <c r="D42" s="60">
        <v>41.0</v>
      </c>
      <c r="E42" s="230" t="s">
        <v>801</v>
      </c>
    </row>
    <row r="43">
      <c r="A43" s="229" t="s">
        <v>752</v>
      </c>
      <c r="C43" s="60" t="str">
        <f>IFERROR(__xludf.DUMMYFUNCTION("""COMPUTED_VALUE"""),"29_1_c")</f>
        <v>29_1_c</v>
      </c>
      <c r="D43" s="60">
        <v>42.0</v>
      </c>
      <c r="E43" s="230" t="s">
        <v>802</v>
      </c>
    </row>
    <row r="44">
      <c r="A44" s="229" t="s">
        <v>752</v>
      </c>
      <c r="C44" s="60" t="str">
        <f>IFERROR(__xludf.DUMMYFUNCTION("""COMPUTED_VALUE"""),"29_2_c")</f>
        <v>29_2_c</v>
      </c>
      <c r="D44" s="60">
        <v>43.0</v>
      </c>
      <c r="E44" s="230" t="s">
        <v>803</v>
      </c>
    </row>
    <row r="45">
      <c r="A45" s="229" t="s">
        <v>752</v>
      </c>
      <c r="C45" s="60" t="str">
        <f>IFERROR(__xludf.DUMMYFUNCTION("""COMPUTED_VALUE"""),"29_3_c")</f>
        <v>29_3_c</v>
      </c>
      <c r="D45" s="60">
        <v>44.0</v>
      </c>
      <c r="E45" s="230" t="s">
        <v>805</v>
      </c>
    </row>
    <row r="46">
      <c r="A46" s="229" t="s">
        <v>752</v>
      </c>
      <c r="C46" s="60" t="str">
        <f>IFERROR(__xludf.DUMMYFUNCTION("""COMPUTED_VALUE"""),"32_1_c")</f>
        <v>32_1_c</v>
      </c>
      <c r="D46" s="60">
        <v>45.0</v>
      </c>
      <c r="E46" s="230" t="s">
        <v>806</v>
      </c>
    </row>
    <row r="47">
      <c r="A47" s="229" t="s">
        <v>752</v>
      </c>
      <c r="C47" s="60" t="str">
        <f>IFERROR(__xludf.DUMMYFUNCTION("""COMPUTED_VALUE"""),"33_1_c")</f>
        <v>33_1_c</v>
      </c>
      <c r="D47" s="60">
        <v>46.0</v>
      </c>
      <c r="E47" s="230" t="s">
        <v>807</v>
      </c>
    </row>
    <row r="48">
      <c r="A48" s="229" t="s">
        <v>752</v>
      </c>
      <c r="C48" s="60" t="str">
        <f>IFERROR(__xludf.DUMMYFUNCTION("""COMPUTED_VALUE"""),"34_1_c")</f>
        <v>34_1_c</v>
      </c>
      <c r="D48" s="60">
        <v>47.0</v>
      </c>
      <c r="E48" s="230" t="s">
        <v>808</v>
      </c>
    </row>
    <row r="49">
      <c r="A49" s="229" t="s">
        <v>752</v>
      </c>
      <c r="C49" s="60" t="str">
        <f>IFERROR(__xludf.DUMMYFUNCTION("""COMPUTED_VALUE"""),"35_1_c")</f>
        <v>35_1_c</v>
      </c>
      <c r="D49" s="60">
        <v>48.0</v>
      </c>
      <c r="E49" s="230" t="s">
        <v>809</v>
      </c>
    </row>
    <row r="50">
      <c r="A50" s="229" t="s">
        <v>752</v>
      </c>
      <c r="C50" s="60" t="str">
        <f>IFERROR(__xludf.DUMMYFUNCTION("""COMPUTED_VALUE"""),"35_2_c")</f>
        <v>35_2_c</v>
      </c>
      <c r="D50" s="60">
        <v>49.0</v>
      </c>
      <c r="E50" s="230" t="s">
        <v>810</v>
      </c>
    </row>
    <row r="51">
      <c r="A51" s="229" t="s">
        <v>752</v>
      </c>
      <c r="C51" s="60" t="str">
        <f>IFERROR(__xludf.DUMMYFUNCTION("""COMPUTED_VALUE"""),"35_3_c")</f>
        <v>35_3_c</v>
      </c>
      <c r="D51" s="60">
        <v>50.0</v>
      </c>
      <c r="E51" s="230" t="s">
        <v>811</v>
      </c>
    </row>
    <row r="52">
      <c r="A52" s="229" t="s">
        <v>752</v>
      </c>
      <c r="C52" s="60" t="str">
        <f>IFERROR(__xludf.DUMMYFUNCTION("""COMPUTED_VALUE"""),"36_1_c")</f>
        <v>36_1_c</v>
      </c>
      <c r="D52" s="60">
        <v>51.0</v>
      </c>
      <c r="E52" s="230" t="s">
        <v>813</v>
      </c>
    </row>
    <row r="53">
      <c r="A53" s="229" t="s">
        <v>752</v>
      </c>
      <c r="C53" s="60" t="str">
        <f>IFERROR(__xludf.DUMMYFUNCTION("""COMPUTED_VALUE"""),"36_2_c")</f>
        <v>36_2_c</v>
      </c>
      <c r="D53" s="60">
        <v>52.0</v>
      </c>
      <c r="E53" s="230" t="s">
        <v>815</v>
      </c>
    </row>
    <row r="54">
      <c r="A54" s="229" t="s">
        <v>752</v>
      </c>
      <c r="C54" s="60" t="str">
        <f>IFERROR(__xludf.DUMMYFUNCTION("""COMPUTED_VALUE"""),"37_1_c")</f>
        <v>37_1_c</v>
      </c>
      <c r="D54" s="60">
        <v>53.0</v>
      </c>
      <c r="E54" s="230" t="s">
        <v>816</v>
      </c>
    </row>
    <row r="55">
      <c r="A55" s="229" t="s">
        <v>752</v>
      </c>
      <c r="C55" s="60" t="str">
        <f>IFERROR(__xludf.DUMMYFUNCTION("""COMPUTED_VALUE"""),"38_1_c")</f>
        <v>38_1_c</v>
      </c>
      <c r="D55" s="60">
        <v>54.0</v>
      </c>
      <c r="E55" s="230" t="s">
        <v>818</v>
      </c>
    </row>
    <row r="56">
      <c r="A56" s="229" t="s">
        <v>752</v>
      </c>
      <c r="C56" s="60" t="str">
        <f>IFERROR(__xludf.DUMMYFUNCTION("""COMPUTED_VALUE"""),"39_1_c")</f>
        <v>39_1_c</v>
      </c>
      <c r="D56" s="60">
        <v>55.0</v>
      </c>
      <c r="E56" s="230" t="s">
        <v>819</v>
      </c>
    </row>
    <row r="57">
      <c r="A57" s="229" t="s">
        <v>752</v>
      </c>
      <c r="C57" s="60" t="str">
        <f>IFERROR(__xludf.DUMMYFUNCTION("""COMPUTED_VALUE"""),"39_2_c")</f>
        <v>39_2_c</v>
      </c>
      <c r="D57" s="60">
        <v>56.0</v>
      </c>
      <c r="E57" s="230" t="s">
        <v>820</v>
      </c>
    </row>
    <row r="58">
      <c r="A58" s="229" t="s">
        <v>752</v>
      </c>
      <c r="C58" s="60" t="str">
        <f>IFERROR(__xludf.DUMMYFUNCTION("""COMPUTED_VALUE"""),"40_2_c")</f>
        <v>40_2_c</v>
      </c>
      <c r="D58" s="60">
        <v>57.0</v>
      </c>
      <c r="E58" s="230" t="s">
        <v>821</v>
      </c>
    </row>
    <row r="59">
      <c r="A59" s="229" t="s">
        <v>752</v>
      </c>
      <c r="C59" s="60" t="str">
        <f>IFERROR(__xludf.DUMMYFUNCTION("""COMPUTED_VALUE"""),"42_1_c")</f>
        <v>42_1_c</v>
      </c>
      <c r="D59" s="60">
        <v>58.0</v>
      </c>
      <c r="E59" s="230" t="s">
        <v>822</v>
      </c>
    </row>
    <row r="60">
      <c r="A60" s="229" t="s">
        <v>752</v>
      </c>
      <c r="C60" s="60" t="str">
        <f>IFERROR(__xludf.DUMMYFUNCTION("""COMPUTED_VALUE"""),"44_1_c")</f>
        <v>44_1_c</v>
      </c>
      <c r="D60" s="60">
        <v>59.0</v>
      </c>
      <c r="E60" s="230" t="s">
        <v>823</v>
      </c>
    </row>
    <row r="61">
      <c r="A61" s="229" t="s">
        <v>752</v>
      </c>
      <c r="C61" s="60" t="str">
        <f>IFERROR(__xludf.DUMMYFUNCTION("""COMPUTED_VALUE"""),"44_2_c")</f>
        <v>44_2_c</v>
      </c>
      <c r="D61" s="60">
        <v>60.0</v>
      </c>
      <c r="E61" s="230" t="s">
        <v>824</v>
      </c>
    </row>
    <row r="62">
      <c r="A62" s="229" t="s">
        <v>752</v>
      </c>
      <c r="C62" s="60" t="str">
        <f>IFERROR(__xludf.DUMMYFUNCTION("""COMPUTED_VALUE"""),"46_1_c")</f>
        <v>46_1_c</v>
      </c>
      <c r="D62" s="60">
        <v>61.0</v>
      </c>
      <c r="E62" s="230" t="s">
        <v>825</v>
      </c>
    </row>
    <row r="63">
      <c r="A63" s="229" t="s">
        <v>752</v>
      </c>
      <c r="C63" s="60" t="str">
        <f>IFERROR(__xludf.DUMMYFUNCTION("""COMPUTED_VALUE"""),"48_1_c")</f>
        <v>48_1_c</v>
      </c>
      <c r="D63" s="60">
        <v>62.0</v>
      </c>
      <c r="E63" s="230" t="s">
        <v>826</v>
      </c>
    </row>
    <row r="64">
      <c r="A64" s="229" t="s">
        <v>752</v>
      </c>
      <c r="C64" s="60" t="str">
        <f>IFERROR(__xludf.DUMMYFUNCTION("""COMPUTED_VALUE"""),"50_1_c")</f>
        <v>50_1_c</v>
      </c>
      <c r="D64" s="60">
        <v>63.0</v>
      </c>
      <c r="E64" s="230" t="s">
        <v>828</v>
      </c>
    </row>
    <row r="65">
      <c r="A65" s="229" t="s">
        <v>752</v>
      </c>
      <c r="C65" s="60" t="str">
        <f>IFERROR(__xludf.DUMMYFUNCTION("""COMPUTED_VALUE"""),"52_1_c")</f>
        <v>52_1_c</v>
      </c>
      <c r="D65" s="60">
        <v>64.0</v>
      </c>
      <c r="E65" s="230" t="s">
        <v>830</v>
      </c>
    </row>
    <row r="66">
      <c r="A66" s="229" t="s">
        <v>752</v>
      </c>
      <c r="C66" s="60" t="str">
        <f>IFERROR(__xludf.DUMMYFUNCTION("""COMPUTED_VALUE"""),"52_2_c")</f>
        <v>52_2_c</v>
      </c>
      <c r="D66" s="60">
        <v>65.0</v>
      </c>
      <c r="E66" s="230" t="s">
        <v>832</v>
      </c>
    </row>
    <row r="67">
      <c r="A67" s="229" t="s">
        <v>752</v>
      </c>
      <c r="C67" s="60" t="str">
        <f>IFERROR(__xludf.DUMMYFUNCTION("""COMPUTED_VALUE"""),"52_3_c")</f>
        <v>52_3_c</v>
      </c>
      <c r="D67" s="60">
        <v>66.0</v>
      </c>
      <c r="E67" s="230" t="s">
        <v>833</v>
      </c>
    </row>
    <row r="68">
      <c r="A68" s="229" t="s">
        <v>752</v>
      </c>
      <c r="C68" s="60" t="str">
        <f>IFERROR(__xludf.DUMMYFUNCTION("""COMPUTED_VALUE"""),"53_1_c")</f>
        <v>53_1_c</v>
      </c>
      <c r="D68" s="60">
        <v>67.0</v>
      </c>
      <c r="E68" s="230" t="s">
        <v>834</v>
      </c>
    </row>
    <row r="69">
      <c r="A69" s="229" t="s">
        <v>752</v>
      </c>
      <c r="C69" s="60" t="str">
        <f>IFERROR(__xludf.DUMMYFUNCTION("""COMPUTED_VALUE"""),"53_2_c")</f>
        <v>53_2_c</v>
      </c>
      <c r="D69" s="60">
        <v>68.0</v>
      </c>
      <c r="E69" s="230" t="s">
        <v>835</v>
      </c>
    </row>
    <row r="70">
      <c r="A70" s="229" t="s">
        <v>752</v>
      </c>
      <c r="C70" s="60" t="str">
        <f>IFERROR(__xludf.DUMMYFUNCTION("""COMPUTED_VALUE"""),"53_3_c")</f>
        <v>53_3_c</v>
      </c>
      <c r="D70" s="60">
        <v>69.0</v>
      </c>
      <c r="E70" s="230" t="s">
        <v>836</v>
      </c>
    </row>
    <row r="71">
      <c r="A71" s="229" t="s">
        <v>752</v>
      </c>
      <c r="C71" s="60" t="str">
        <f>IFERROR(__xludf.DUMMYFUNCTION("""COMPUTED_VALUE"""),"53_4_c")</f>
        <v>53_4_c</v>
      </c>
      <c r="D71" s="60">
        <v>70.0</v>
      </c>
      <c r="E71" s="230" t="s">
        <v>837</v>
      </c>
    </row>
    <row r="72">
      <c r="A72" s="229" t="s">
        <v>752</v>
      </c>
      <c r="C72" s="60" t="str">
        <f>IFERROR(__xludf.DUMMYFUNCTION("""COMPUTED_VALUE"""),"54_1_c")</f>
        <v>54_1_c</v>
      </c>
      <c r="D72" s="60">
        <v>71.0</v>
      </c>
      <c r="E72" s="230" t="s">
        <v>838</v>
      </c>
    </row>
    <row r="73">
      <c r="A73" s="229" t="s">
        <v>752</v>
      </c>
      <c r="C73" s="60" t="str">
        <f>IFERROR(__xludf.DUMMYFUNCTION("""COMPUTED_VALUE"""),"54_2_c")</f>
        <v>54_2_c</v>
      </c>
      <c r="D73" s="60">
        <v>72.0</v>
      </c>
      <c r="E73" s="230" t="s">
        <v>839</v>
      </c>
    </row>
    <row r="74">
      <c r="A74" s="229" t="s">
        <v>752</v>
      </c>
      <c r="C74" s="60" t="str">
        <f>IFERROR(__xludf.DUMMYFUNCTION("""COMPUTED_VALUE"""),"54_3_c")</f>
        <v>54_3_c</v>
      </c>
      <c r="D74" s="60">
        <v>73.0</v>
      </c>
      <c r="E74" s="230" t="s">
        <v>840</v>
      </c>
    </row>
    <row r="75">
      <c r="A75" s="229" t="s">
        <v>752</v>
      </c>
      <c r="C75" s="60" t="str">
        <f>IFERROR(__xludf.DUMMYFUNCTION("""COMPUTED_VALUE"""),"54_4_c")</f>
        <v>54_4_c</v>
      </c>
      <c r="D75" s="60">
        <v>74.0</v>
      </c>
      <c r="E75" s="230" t="s">
        <v>841</v>
      </c>
    </row>
    <row r="76">
      <c r="A76" s="229" t="s">
        <v>752</v>
      </c>
      <c r="C76" s="60" t="str">
        <f>IFERROR(__xludf.DUMMYFUNCTION("""COMPUTED_VALUE"""),"57_1_c")</f>
        <v>57_1_c</v>
      </c>
      <c r="D76" s="60">
        <v>75.0</v>
      </c>
      <c r="E76" s="230" t="s">
        <v>842</v>
      </c>
    </row>
    <row r="77">
      <c r="A77" s="229" t="s">
        <v>752</v>
      </c>
      <c r="C77" s="60" t="str">
        <f>IFERROR(__xludf.DUMMYFUNCTION("""COMPUTED_VALUE"""),"58_1_c")</f>
        <v>58_1_c</v>
      </c>
      <c r="D77" s="60">
        <v>76.0</v>
      </c>
      <c r="E77" s="230" t="s">
        <v>843</v>
      </c>
    </row>
    <row r="78">
      <c r="A78" s="229" t="s">
        <v>752</v>
      </c>
      <c r="C78" s="60" t="str">
        <f>IFERROR(__xludf.DUMMYFUNCTION("""COMPUTED_VALUE"""),"58_2_c")</f>
        <v>58_2_c</v>
      </c>
      <c r="D78" s="60">
        <v>77.0</v>
      </c>
      <c r="E78" s="230" t="s">
        <v>844</v>
      </c>
    </row>
    <row r="79">
      <c r="A79" s="229" t="s">
        <v>752</v>
      </c>
      <c r="C79" s="60" t="str">
        <f>IFERROR(__xludf.DUMMYFUNCTION("""COMPUTED_VALUE"""),"60_1_c")</f>
        <v>60_1_c</v>
      </c>
      <c r="D79" s="60">
        <v>78.0</v>
      </c>
      <c r="E79" s="230" t="s">
        <v>845</v>
      </c>
    </row>
    <row r="80">
      <c r="A80" s="229" t="s">
        <v>752</v>
      </c>
      <c r="C80" s="60" t="str">
        <f>IFERROR(__xludf.DUMMYFUNCTION("""COMPUTED_VALUE"""),"61_1_c")</f>
        <v>61_1_c</v>
      </c>
      <c r="D80" s="60">
        <v>79.0</v>
      </c>
      <c r="E80" s="230" t="s">
        <v>846</v>
      </c>
    </row>
    <row r="81">
      <c r="A81" s="229" t="s">
        <v>752</v>
      </c>
      <c r="C81" s="60" t="str">
        <f>IFERROR(__xludf.DUMMYFUNCTION("""COMPUTED_VALUE"""),"61_2_c")</f>
        <v>61_2_c</v>
      </c>
      <c r="D81" s="60">
        <v>80.0</v>
      </c>
      <c r="E81" s="230" t="s">
        <v>172</v>
      </c>
    </row>
    <row r="82">
      <c r="A82" s="229" t="s">
        <v>752</v>
      </c>
      <c r="C82" s="60" t="str">
        <f>IFERROR(__xludf.DUMMYFUNCTION("""COMPUTED_VALUE"""),"62_1_c")</f>
        <v>62_1_c</v>
      </c>
      <c r="D82" s="60">
        <v>81.0</v>
      </c>
      <c r="E82" s="230" t="s">
        <v>847</v>
      </c>
    </row>
    <row r="83">
      <c r="A83" s="229" t="s">
        <v>752</v>
      </c>
      <c r="C83" s="60" t="str">
        <f>IFERROR(__xludf.DUMMYFUNCTION("""COMPUTED_VALUE"""),"62_2_c")</f>
        <v>62_2_c</v>
      </c>
      <c r="D83" s="60">
        <v>82.0</v>
      </c>
      <c r="E83" s="230" t="s">
        <v>848</v>
      </c>
    </row>
    <row r="84">
      <c r="A84" s="229" t="s">
        <v>752</v>
      </c>
      <c r="C84" s="60" t="str">
        <f>IFERROR(__xludf.DUMMYFUNCTION("""COMPUTED_VALUE"""),"63_1_c")</f>
        <v>63_1_c</v>
      </c>
      <c r="D84" s="60">
        <v>83.0</v>
      </c>
      <c r="E84" s="230" t="s">
        <v>849</v>
      </c>
    </row>
    <row r="85">
      <c r="A85" s="229" t="s">
        <v>752</v>
      </c>
      <c r="C85" s="60" t="str">
        <f>IFERROR(__xludf.DUMMYFUNCTION("""COMPUTED_VALUE"""),"64_1_c")</f>
        <v>64_1_c</v>
      </c>
      <c r="D85" s="60">
        <v>84.0</v>
      </c>
      <c r="E85" s="230" t="s">
        <v>850</v>
      </c>
    </row>
    <row r="86">
      <c r="A86" s="229" t="s">
        <v>753</v>
      </c>
      <c r="C86" s="60" t="str">
        <f>IFERROR(__xludf.DUMMYFUNCTION("""COMPUTED_VALUE"""),"65_1_c")</f>
        <v>65_1_c</v>
      </c>
      <c r="D86" s="60">
        <v>85.0</v>
      </c>
      <c r="E86" s="230" t="s">
        <v>851</v>
      </c>
    </row>
    <row r="87">
      <c r="A87" s="229" t="s">
        <v>753</v>
      </c>
      <c r="C87" s="60" t="str">
        <f>IFERROR(__xludf.DUMMYFUNCTION("""COMPUTED_VALUE"""),"65_2_c")</f>
        <v>65_2_c</v>
      </c>
      <c r="D87" s="60">
        <v>86.0</v>
      </c>
      <c r="E87" s="230" t="s">
        <v>852</v>
      </c>
    </row>
    <row r="88">
      <c r="A88" s="229" t="s">
        <v>753</v>
      </c>
      <c r="C88" s="60" t="str">
        <f>IFERROR(__xludf.DUMMYFUNCTION("""COMPUTED_VALUE"""),"65_3_c")</f>
        <v>65_3_c</v>
      </c>
      <c r="D88" s="60">
        <v>87.0</v>
      </c>
      <c r="E88" s="230" t="s">
        <v>853</v>
      </c>
    </row>
    <row r="89">
      <c r="A89" s="229" t="s">
        <v>753</v>
      </c>
      <c r="C89" s="60" t="str">
        <f>IFERROR(__xludf.DUMMYFUNCTION("""COMPUTED_VALUE"""),"65_4_c")</f>
        <v>65_4_c</v>
      </c>
      <c r="D89" s="60">
        <v>88.0</v>
      </c>
      <c r="E89" s="230" t="s">
        <v>854</v>
      </c>
    </row>
    <row r="90">
      <c r="A90" s="229" t="s">
        <v>753</v>
      </c>
      <c r="C90" s="60" t="str">
        <f>IFERROR(__xludf.DUMMYFUNCTION("""COMPUTED_VALUE"""),"68_1_c")</f>
        <v>68_1_c</v>
      </c>
      <c r="D90" s="60">
        <v>89.0</v>
      </c>
      <c r="E90" s="230" t="s">
        <v>855</v>
      </c>
    </row>
    <row r="91">
      <c r="A91" s="229" t="s">
        <v>753</v>
      </c>
      <c r="C91" s="60" t="str">
        <f>IFERROR(__xludf.DUMMYFUNCTION("""COMPUTED_VALUE"""),"68_2_c")</f>
        <v>68_2_c</v>
      </c>
      <c r="D91" s="60">
        <v>90.0</v>
      </c>
      <c r="E91" s="230" t="s">
        <v>856</v>
      </c>
    </row>
    <row r="92">
      <c r="A92" s="229" t="s">
        <v>753</v>
      </c>
      <c r="C92" s="60" t="str">
        <f>IFERROR(__xludf.DUMMYFUNCTION("""COMPUTED_VALUE"""),"70_1_c")</f>
        <v>70_1_c</v>
      </c>
      <c r="D92" s="60">
        <v>91.0</v>
      </c>
      <c r="E92" s="230" t="s">
        <v>857</v>
      </c>
    </row>
    <row r="93">
      <c r="A93" s="229" t="s">
        <v>753</v>
      </c>
      <c r="C93" s="60" t="str">
        <f>IFERROR(__xludf.DUMMYFUNCTION("""COMPUTED_VALUE"""),"70_2_c")</f>
        <v>70_2_c</v>
      </c>
      <c r="D93" s="60">
        <v>92.0</v>
      </c>
      <c r="E93" s="230" t="s">
        <v>858</v>
      </c>
    </row>
    <row r="94">
      <c r="A94" s="229" t="s">
        <v>753</v>
      </c>
      <c r="C94" s="60" t="str">
        <f>IFERROR(__xludf.DUMMYFUNCTION("""COMPUTED_VALUE"""),"70_3_c")</f>
        <v>70_3_c</v>
      </c>
      <c r="D94" s="60">
        <v>93.0</v>
      </c>
      <c r="E94" s="230" t="s">
        <v>859</v>
      </c>
    </row>
    <row r="95">
      <c r="A95" s="229" t="s">
        <v>753</v>
      </c>
      <c r="C95" s="60" t="str">
        <f>IFERROR(__xludf.DUMMYFUNCTION("""COMPUTED_VALUE"""),"70_4_c")</f>
        <v>70_4_c</v>
      </c>
      <c r="D95" s="60">
        <v>94.0</v>
      </c>
      <c r="E95" s="230" t="s">
        <v>860</v>
      </c>
    </row>
    <row r="96">
      <c r="A96" s="229" t="s">
        <v>753</v>
      </c>
      <c r="C96" s="60" t="str">
        <f>IFERROR(__xludf.DUMMYFUNCTION("""COMPUTED_VALUE"""),"70_5_c")</f>
        <v>70_5_c</v>
      </c>
      <c r="D96" s="60">
        <v>95.0</v>
      </c>
      <c r="E96" s="230" t="s">
        <v>862</v>
      </c>
    </row>
    <row r="97">
      <c r="A97" s="229" t="s">
        <v>753</v>
      </c>
      <c r="C97" s="60" t="str">
        <f>IFERROR(__xludf.DUMMYFUNCTION("""COMPUTED_VALUE"""),"70_6_c")</f>
        <v>70_6_c</v>
      </c>
      <c r="D97" s="60">
        <v>96.0</v>
      </c>
      <c r="E97" s="230" t="s">
        <v>864</v>
      </c>
    </row>
    <row r="98">
      <c r="A98" s="229" t="s">
        <v>753</v>
      </c>
      <c r="C98" s="60" t="str">
        <f>IFERROR(__xludf.DUMMYFUNCTION("""COMPUTED_VALUE"""),"71_1_c")</f>
        <v>71_1_c</v>
      </c>
      <c r="D98" s="60">
        <v>97.0</v>
      </c>
      <c r="E98" s="230" t="s">
        <v>865</v>
      </c>
    </row>
    <row r="99">
      <c r="A99" s="229" t="s">
        <v>753</v>
      </c>
      <c r="C99" s="60" t="str">
        <f>IFERROR(__xludf.DUMMYFUNCTION("""COMPUTED_VALUE"""),"71_2_c")</f>
        <v>71_2_c</v>
      </c>
      <c r="D99" s="60">
        <v>98.0</v>
      </c>
      <c r="E99" s="230" t="s">
        <v>866</v>
      </c>
    </row>
    <row r="100">
      <c r="A100" s="229" t="s">
        <v>753</v>
      </c>
      <c r="C100" s="60" t="str">
        <f>IFERROR(__xludf.DUMMYFUNCTION("""COMPUTED_VALUE"""),"71_3_c")</f>
        <v>71_3_c</v>
      </c>
      <c r="D100" s="60">
        <v>99.0</v>
      </c>
      <c r="E100" s="230" t="s">
        <v>867</v>
      </c>
    </row>
    <row r="101">
      <c r="A101" s="229" t="s">
        <v>753</v>
      </c>
      <c r="C101" s="60" t="str">
        <f>IFERROR(__xludf.DUMMYFUNCTION("""COMPUTED_VALUE"""),"72_1_c")</f>
        <v>72_1_c</v>
      </c>
      <c r="D101" s="60">
        <v>100.0</v>
      </c>
      <c r="E101" s="230" t="s">
        <v>868</v>
      </c>
    </row>
    <row r="102">
      <c r="A102" s="229" t="s">
        <v>753</v>
      </c>
      <c r="C102" s="60" t="str">
        <f>IFERROR(__xludf.DUMMYFUNCTION("""COMPUTED_VALUE"""),"72_2_c")</f>
        <v>72_2_c</v>
      </c>
      <c r="D102" s="60">
        <v>101.0</v>
      </c>
      <c r="E102" s="230" t="s">
        <v>869</v>
      </c>
    </row>
    <row r="103">
      <c r="A103" s="229" t="s">
        <v>753</v>
      </c>
      <c r="C103" s="60" t="str">
        <f>IFERROR(__xludf.DUMMYFUNCTION("""COMPUTED_VALUE"""),"72_3_c")</f>
        <v>72_3_c</v>
      </c>
      <c r="D103" s="60">
        <v>102.0</v>
      </c>
      <c r="E103" s="230" t="s">
        <v>870</v>
      </c>
    </row>
    <row r="104">
      <c r="A104" s="229" t="s">
        <v>753</v>
      </c>
      <c r="C104" s="60" t="str">
        <f>IFERROR(__xludf.DUMMYFUNCTION("""COMPUTED_VALUE"""),"79_1_c")</f>
        <v>79_1_c</v>
      </c>
      <c r="D104" s="60">
        <v>103.0</v>
      </c>
      <c r="E104" s="230" t="s">
        <v>871</v>
      </c>
    </row>
    <row r="105">
      <c r="A105" s="229" t="s">
        <v>753</v>
      </c>
      <c r="C105" s="60" t="str">
        <f>IFERROR(__xludf.DUMMYFUNCTION("""COMPUTED_VALUE"""),"80_1_c")</f>
        <v>80_1_c</v>
      </c>
      <c r="D105" s="60">
        <v>104.0</v>
      </c>
      <c r="E105" s="230" t="s">
        <v>872</v>
      </c>
    </row>
    <row r="106">
      <c r="A106" s="229" t="s">
        <v>753</v>
      </c>
      <c r="C106" s="60" t="str">
        <f>IFERROR(__xludf.DUMMYFUNCTION("""COMPUTED_VALUE"""),"81_1_c")</f>
        <v>81_1_c</v>
      </c>
      <c r="D106" s="60">
        <v>105.0</v>
      </c>
      <c r="E106" s="230" t="s">
        <v>873</v>
      </c>
    </row>
    <row r="107">
      <c r="A107" s="229" t="s">
        <v>753</v>
      </c>
      <c r="C107" s="60" t="str">
        <f>IFERROR(__xludf.DUMMYFUNCTION("""COMPUTED_VALUE"""),"81_2_c")</f>
        <v>81_2_c</v>
      </c>
      <c r="D107" s="60">
        <v>106.0</v>
      </c>
      <c r="E107" s="230" t="s">
        <v>173</v>
      </c>
    </row>
    <row r="108">
      <c r="A108" s="229" t="s">
        <v>753</v>
      </c>
      <c r="C108" s="60" t="str">
        <f>IFERROR(__xludf.DUMMYFUNCTION("""COMPUTED_VALUE"""),"81_3_c")</f>
        <v>81_3_c</v>
      </c>
      <c r="D108" s="60">
        <v>107.0</v>
      </c>
      <c r="E108" s="230" t="s">
        <v>874</v>
      </c>
    </row>
    <row r="109">
      <c r="A109" s="229" t="s">
        <v>753</v>
      </c>
      <c r="C109" s="60" t="str">
        <f>IFERROR(__xludf.DUMMYFUNCTION("""COMPUTED_VALUE"""),"81_4_c")</f>
        <v>81_4_c</v>
      </c>
      <c r="D109" s="60">
        <v>108.0</v>
      </c>
      <c r="E109" s="230" t="s">
        <v>875</v>
      </c>
    </row>
    <row r="110">
      <c r="A110" s="229" t="s">
        <v>753</v>
      </c>
      <c r="C110" s="60" t="str">
        <f>IFERROR(__xludf.DUMMYFUNCTION("""COMPUTED_VALUE"""),"82_1_c")</f>
        <v>82_1_c</v>
      </c>
      <c r="D110" s="60">
        <v>109.0</v>
      </c>
      <c r="E110" s="230" t="s">
        <v>876</v>
      </c>
    </row>
    <row r="111">
      <c r="A111" s="229" t="s">
        <v>753</v>
      </c>
      <c r="C111" s="60" t="str">
        <f>IFERROR(__xludf.DUMMYFUNCTION("""COMPUTED_VALUE"""),"82_2_c")</f>
        <v>82_2_c</v>
      </c>
      <c r="D111" s="60">
        <v>110.0</v>
      </c>
      <c r="E111" s="230" t="s">
        <v>877</v>
      </c>
    </row>
    <row r="112">
      <c r="A112" s="229" t="s">
        <v>753</v>
      </c>
      <c r="C112" s="60" t="str">
        <f>IFERROR(__xludf.DUMMYFUNCTION("""COMPUTED_VALUE"""),"83_1_c")</f>
        <v>83_1_c</v>
      </c>
      <c r="D112" s="60">
        <v>111.0</v>
      </c>
      <c r="E112" s="230" t="s">
        <v>878</v>
      </c>
    </row>
    <row r="113">
      <c r="A113" s="229" t="s">
        <v>753</v>
      </c>
      <c r="C113" s="60" t="str">
        <f>IFERROR(__xludf.DUMMYFUNCTION("""COMPUTED_VALUE"""),"83_2_c")</f>
        <v>83_2_c</v>
      </c>
      <c r="D113" s="60">
        <v>112.0</v>
      </c>
      <c r="E113" s="230" t="s">
        <v>879</v>
      </c>
    </row>
    <row r="114">
      <c r="A114" s="229" t="s">
        <v>753</v>
      </c>
      <c r="C114" s="60" t="str">
        <f>IFERROR(__xludf.DUMMYFUNCTION("""COMPUTED_VALUE"""),"83_3_c")</f>
        <v>83_3_c</v>
      </c>
      <c r="D114" s="60">
        <v>113.0</v>
      </c>
      <c r="E114" s="230" t="s">
        <v>880</v>
      </c>
    </row>
    <row r="115">
      <c r="A115" s="229" t="s">
        <v>753</v>
      </c>
      <c r="C115" s="60" t="str">
        <f>IFERROR(__xludf.DUMMYFUNCTION("""COMPUTED_VALUE"""),"83_5_c")</f>
        <v>83_5_c</v>
      </c>
      <c r="D115" s="60">
        <v>114.0</v>
      </c>
      <c r="E115" s="230" t="s">
        <v>881</v>
      </c>
    </row>
    <row r="116">
      <c r="A116" s="229" t="s">
        <v>753</v>
      </c>
      <c r="C116" s="60" t="str">
        <f>IFERROR(__xludf.DUMMYFUNCTION("""COMPUTED_VALUE"""),"83_6_c")</f>
        <v>83_6_c</v>
      </c>
      <c r="D116" s="60">
        <v>115.0</v>
      </c>
      <c r="E116" s="230" t="s">
        <v>882</v>
      </c>
    </row>
    <row r="117">
      <c r="A117" s="229" t="s">
        <v>753</v>
      </c>
      <c r="C117" s="60" t="str">
        <f>IFERROR(__xludf.DUMMYFUNCTION("""COMPUTED_VALUE"""),"85_1_c")</f>
        <v>85_1_c</v>
      </c>
      <c r="D117" s="60">
        <v>116.0</v>
      </c>
      <c r="E117" s="230" t="s">
        <v>883</v>
      </c>
    </row>
    <row r="118">
      <c r="A118" s="229" t="s">
        <v>753</v>
      </c>
      <c r="C118" s="60" t="str">
        <f>IFERROR(__xludf.DUMMYFUNCTION("""COMPUTED_VALUE"""),"85_2_c")</f>
        <v>85_2_c</v>
      </c>
      <c r="D118" s="60">
        <v>117.0</v>
      </c>
      <c r="E118" s="230" t="s">
        <v>884</v>
      </c>
    </row>
    <row r="119">
      <c r="A119" s="229" t="s">
        <v>753</v>
      </c>
      <c r="C119" s="60" t="str">
        <f>IFERROR(__xludf.DUMMYFUNCTION("""COMPUTED_VALUE"""),"86_1_c")</f>
        <v>86_1_c</v>
      </c>
      <c r="D119" s="60">
        <v>118.0</v>
      </c>
      <c r="E119" s="230" t="s">
        <v>885</v>
      </c>
    </row>
    <row r="120">
      <c r="A120" s="229" t="s">
        <v>753</v>
      </c>
      <c r="C120" s="60" t="str">
        <f>IFERROR(__xludf.DUMMYFUNCTION("""COMPUTED_VALUE"""),"87_1_c")</f>
        <v>87_1_c</v>
      </c>
      <c r="D120" s="60">
        <v>119.0</v>
      </c>
      <c r="E120" s="230" t="s">
        <v>886</v>
      </c>
    </row>
    <row r="121">
      <c r="A121" s="229" t="s">
        <v>753</v>
      </c>
      <c r="C121" s="60" t="str">
        <f>IFERROR(__xludf.DUMMYFUNCTION("""COMPUTED_VALUE"""),"87_2_c")</f>
        <v>87_2_c</v>
      </c>
      <c r="D121" s="60">
        <v>120.0</v>
      </c>
      <c r="E121" s="230" t="s">
        <v>888</v>
      </c>
    </row>
    <row r="122">
      <c r="A122" s="229" t="s">
        <v>753</v>
      </c>
      <c r="C122" s="60" t="str">
        <f>IFERROR(__xludf.DUMMYFUNCTION("""COMPUTED_VALUE"""),"89_1_c")</f>
        <v>89_1_c</v>
      </c>
      <c r="D122" s="60">
        <v>121.0</v>
      </c>
      <c r="E122" s="230" t="s">
        <v>890</v>
      </c>
    </row>
    <row r="123">
      <c r="A123" s="229" t="s">
        <v>753</v>
      </c>
      <c r="C123" s="60" t="str">
        <f>IFERROR(__xludf.DUMMYFUNCTION("""COMPUTED_VALUE"""),"92_1_c")</f>
        <v>92_1_c</v>
      </c>
      <c r="D123" s="60">
        <v>122.0</v>
      </c>
      <c r="E123" s="230" t="s">
        <v>892</v>
      </c>
    </row>
    <row r="124">
      <c r="A124" s="229" t="s">
        <v>753</v>
      </c>
      <c r="C124" s="60" t="str">
        <f>IFERROR(__xludf.DUMMYFUNCTION("""COMPUTED_VALUE"""),"98_1_c")</f>
        <v>98_1_c</v>
      </c>
      <c r="D124" s="60">
        <v>123.0</v>
      </c>
      <c r="E124" s="230" t="s">
        <v>893</v>
      </c>
    </row>
    <row r="125">
      <c r="A125" s="229" t="s">
        <v>753</v>
      </c>
      <c r="C125" s="60" t="str">
        <f>IFERROR(__xludf.DUMMYFUNCTION("""COMPUTED_VALUE"""),"98_2_c")</f>
        <v>98_2_c</v>
      </c>
      <c r="D125" s="60">
        <v>124.0</v>
      </c>
      <c r="E125" s="230" t="s">
        <v>894</v>
      </c>
    </row>
    <row r="126">
      <c r="A126" s="229" t="s">
        <v>753</v>
      </c>
      <c r="C126" s="60" t="str">
        <f>IFERROR(__xludf.DUMMYFUNCTION("""COMPUTED_VALUE"""),"98_3_c")</f>
        <v>98_3_c</v>
      </c>
      <c r="D126" s="60">
        <v>125.0</v>
      </c>
      <c r="E126" s="230" t="s">
        <v>895</v>
      </c>
    </row>
    <row r="127">
      <c r="A127" s="229" t="s">
        <v>753</v>
      </c>
      <c r="C127" s="60" t="str">
        <f>IFERROR(__xludf.DUMMYFUNCTION("""COMPUTED_VALUE"""),"109_1_c")</f>
        <v>109_1_c</v>
      </c>
      <c r="D127" s="60">
        <v>126.0</v>
      </c>
      <c r="E127" s="230" t="s">
        <v>896</v>
      </c>
    </row>
    <row r="128">
      <c r="A128" s="229" t="s">
        <v>753</v>
      </c>
      <c r="C128" s="60" t="str">
        <f>IFERROR(__xludf.DUMMYFUNCTION("""COMPUTED_VALUE"""),"109_2_c")</f>
        <v>109_2_c</v>
      </c>
      <c r="D128" s="60">
        <v>127.0</v>
      </c>
      <c r="E128" s="230" t="s">
        <v>897</v>
      </c>
    </row>
    <row r="129">
      <c r="A129" s="229" t="s">
        <v>753</v>
      </c>
      <c r="C129" s="60" t="str">
        <f>IFERROR(__xludf.DUMMYFUNCTION("""COMPUTED_VALUE"""),"109_3_c")</f>
        <v>109_3_c</v>
      </c>
      <c r="D129" s="60">
        <v>128.0</v>
      </c>
      <c r="E129" s="230" t="s">
        <v>898</v>
      </c>
    </row>
    <row r="130">
      <c r="A130" s="229" t="s">
        <v>753</v>
      </c>
      <c r="C130" s="60" t="str">
        <f>IFERROR(__xludf.DUMMYFUNCTION("""COMPUTED_VALUE"""),"109_4_c")</f>
        <v>109_4_c</v>
      </c>
      <c r="D130" s="60">
        <v>129.0</v>
      </c>
      <c r="E130" s="230" t="s">
        <v>899</v>
      </c>
    </row>
    <row r="131">
      <c r="A131" s="229" t="s">
        <v>753</v>
      </c>
      <c r="C131" s="60" t="str">
        <f>IFERROR(__xludf.DUMMYFUNCTION("""COMPUTED_VALUE"""),"110_1_c")</f>
        <v>110_1_c</v>
      </c>
      <c r="D131" s="60">
        <v>130.0</v>
      </c>
      <c r="E131" s="230" t="s">
        <v>900</v>
      </c>
    </row>
    <row r="132">
      <c r="A132" s="229" t="s">
        <v>753</v>
      </c>
      <c r="C132" s="60" t="str">
        <f>IFERROR(__xludf.DUMMYFUNCTION("""COMPUTED_VALUE"""),"112_1_c")</f>
        <v>112_1_c</v>
      </c>
      <c r="D132" s="60">
        <v>131.0</v>
      </c>
      <c r="E132" s="230" t="s">
        <v>902</v>
      </c>
    </row>
    <row r="133">
      <c r="A133" s="229" t="s">
        <v>753</v>
      </c>
      <c r="C133" s="60" t="str">
        <f>IFERROR(__xludf.DUMMYFUNCTION("""COMPUTED_VALUE"""),"112_2_c")</f>
        <v>112_2_c</v>
      </c>
      <c r="D133" s="60">
        <v>132.0</v>
      </c>
      <c r="E133" s="230" t="s">
        <v>903</v>
      </c>
    </row>
    <row r="134">
      <c r="A134" s="229" t="s">
        <v>753</v>
      </c>
      <c r="C134" s="60" t="str">
        <f>IFERROR(__xludf.DUMMYFUNCTION("""COMPUTED_VALUE"""),"112_3_c")</f>
        <v>112_3_c</v>
      </c>
      <c r="D134" s="60">
        <v>133.0</v>
      </c>
      <c r="E134" s="230" t="s">
        <v>923</v>
      </c>
    </row>
    <row r="135">
      <c r="A135" s="229" t="s">
        <v>753</v>
      </c>
      <c r="C135" s="60" t="str">
        <f>IFERROR(__xludf.DUMMYFUNCTION("""COMPUTED_VALUE"""),"113_1_c")</f>
        <v>113_1_c</v>
      </c>
      <c r="D135" s="60">
        <v>134.0</v>
      </c>
      <c r="E135" s="230" t="s">
        <v>924</v>
      </c>
    </row>
    <row r="136">
      <c r="A136" s="229" t="s">
        <v>753</v>
      </c>
      <c r="C136" s="60" t="str">
        <f>IFERROR(__xludf.DUMMYFUNCTION("""COMPUTED_VALUE"""),"113_2_c")</f>
        <v>113_2_c</v>
      </c>
      <c r="D136" s="60">
        <v>135.0</v>
      </c>
      <c r="E136" s="230" t="s">
        <v>926</v>
      </c>
    </row>
    <row r="137">
      <c r="A137" s="229" t="s">
        <v>753</v>
      </c>
      <c r="E137" s="230" t="s">
        <v>927</v>
      </c>
    </row>
    <row r="138">
      <c r="A138" s="229" t="s">
        <v>753</v>
      </c>
      <c r="E138" s="230" t="s">
        <v>929</v>
      </c>
    </row>
    <row r="139">
      <c r="A139" s="229" t="s">
        <v>753</v>
      </c>
      <c r="E139" s="230" t="s">
        <v>930</v>
      </c>
    </row>
    <row r="140">
      <c r="A140" s="229" t="s">
        <v>753</v>
      </c>
      <c r="E140" s="230" t="s">
        <v>932</v>
      </c>
    </row>
    <row r="141">
      <c r="A141" s="229" t="s">
        <v>753</v>
      </c>
      <c r="E141" s="230" t="s">
        <v>934</v>
      </c>
    </row>
    <row r="142">
      <c r="A142" s="229" t="s">
        <v>753</v>
      </c>
      <c r="E142" s="230" t="s">
        <v>935</v>
      </c>
    </row>
    <row r="143">
      <c r="A143" s="229" t="s">
        <v>753</v>
      </c>
      <c r="E143" s="230" t="s">
        <v>937</v>
      </c>
    </row>
    <row r="144">
      <c r="A144" s="229" t="s">
        <v>753</v>
      </c>
      <c r="E144" s="230" t="s">
        <v>939</v>
      </c>
    </row>
    <row r="145">
      <c r="A145" s="229" t="s">
        <v>753</v>
      </c>
      <c r="E145" s="230" t="s">
        <v>940</v>
      </c>
    </row>
    <row r="146">
      <c r="A146" s="229" t="s">
        <v>753</v>
      </c>
      <c r="E146" s="230" t="s">
        <v>941</v>
      </c>
    </row>
    <row r="147">
      <c r="A147" s="229" t="s">
        <v>753</v>
      </c>
      <c r="E147" s="230" t="s">
        <v>943</v>
      </c>
    </row>
    <row r="148">
      <c r="A148" s="229" t="s">
        <v>753</v>
      </c>
      <c r="E148" s="230" t="s">
        <v>944</v>
      </c>
    </row>
    <row r="149">
      <c r="A149" s="229" t="s">
        <v>753</v>
      </c>
    </row>
    <row r="150">
      <c r="A150" s="229" t="s">
        <v>753</v>
      </c>
    </row>
    <row r="151">
      <c r="A151" s="229" t="s">
        <v>753</v>
      </c>
    </row>
    <row r="152">
      <c r="A152" s="229" t="s">
        <v>753</v>
      </c>
    </row>
    <row r="153">
      <c r="A153" s="229" t="s">
        <v>753</v>
      </c>
    </row>
    <row r="154">
      <c r="A154" s="229" t="s">
        <v>753</v>
      </c>
    </row>
    <row r="155">
      <c r="A155" s="229" t="s">
        <v>753</v>
      </c>
    </row>
    <row r="156">
      <c r="A156" s="229" t="s">
        <v>753</v>
      </c>
    </row>
    <row r="157">
      <c r="A157" s="229" t="s">
        <v>753</v>
      </c>
    </row>
    <row r="158">
      <c r="A158" s="229" t="s">
        <v>753</v>
      </c>
    </row>
    <row r="159">
      <c r="A159" s="229" t="s">
        <v>753</v>
      </c>
    </row>
    <row r="160">
      <c r="A160" s="229" t="s">
        <v>753</v>
      </c>
    </row>
    <row r="161">
      <c r="A161" s="229" t="s">
        <v>753</v>
      </c>
    </row>
    <row r="162">
      <c r="A162" s="229" t="s">
        <v>753</v>
      </c>
    </row>
    <row r="163">
      <c r="A163" s="229" t="s">
        <v>753</v>
      </c>
    </row>
    <row r="164">
      <c r="A164" s="229" t="s">
        <v>753</v>
      </c>
    </row>
    <row r="165">
      <c r="A165" s="229" t="s">
        <v>753</v>
      </c>
    </row>
    <row r="166">
      <c r="A166" s="229" t="s">
        <v>753</v>
      </c>
    </row>
    <row r="167">
      <c r="A167" s="229" t="s">
        <v>753</v>
      </c>
    </row>
    <row r="168">
      <c r="A168" s="229" t="s">
        <v>753</v>
      </c>
    </row>
    <row r="169">
      <c r="A169" s="229" t="s">
        <v>753</v>
      </c>
    </row>
    <row r="170">
      <c r="A170" s="229" t="s">
        <v>754</v>
      </c>
    </row>
    <row r="171">
      <c r="A171" s="229" t="s">
        <v>754</v>
      </c>
    </row>
    <row r="172">
      <c r="A172" s="229" t="s">
        <v>754</v>
      </c>
    </row>
    <row r="173">
      <c r="A173" s="229" t="s">
        <v>754</v>
      </c>
    </row>
    <row r="174">
      <c r="A174" s="229" t="s">
        <v>754</v>
      </c>
    </row>
    <row r="175">
      <c r="A175" s="229" t="s">
        <v>754</v>
      </c>
    </row>
    <row r="176">
      <c r="A176" s="229" t="s">
        <v>754</v>
      </c>
    </row>
    <row r="177">
      <c r="A177" s="229" t="s">
        <v>754</v>
      </c>
    </row>
    <row r="178">
      <c r="A178" s="229" t="s">
        <v>754</v>
      </c>
    </row>
    <row r="179">
      <c r="A179" s="229" t="s">
        <v>754</v>
      </c>
    </row>
    <row r="180">
      <c r="A180" s="229" t="s">
        <v>754</v>
      </c>
    </row>
    <row r="181">
      <c r="A181" s="229" t="s">
        <v>754</v>
      </c>
    </row>
    <row r="182">
      <c r="A182" s="229" t="s">
        <v>754</v>
      </c>
    </row>
    <row r="183">
      <c r="A183" s="229" t="s">
        <v>754</v>
      </c>
    </row>
    <row r="184">
      <c r="A184" s="229" t="s">
        <v>754</v>
      </c>
    </row>
    <row r="185">
      <c r="A185" s="229" t="s">
        <v>754</v>
      </c>
    </row>
    <row r="186">
      <c r="A186" s="229" t="s">
        <v>754</v>
      </c>
    </row>
    <row r="187">
      <c r="A187" s="229" t="s">
        <v>754</v>
      </c>
    </row>
    <row r="188">
      <c r="A188" s="229" t="s">
        <v>754</v>
      </c>
    </row>
    <row r="189">
      <c r="A189" s="229" t="s">
        <v>754</v>
      </c>
    </row>
    <row r="190">
      <c r="A190" s="229" t="s">
        <v>754</v>
      </c>
    </row>
    <row r="191">
      <c r="A191" s="229" t="s">
        <v>754</v>
      </c>
    </row>
    <row r="192">
      <c r="A192" s="229" t="s">
        <v>754</v>
      </c>
    </row>
    <row r="193">
      <c r="A193" s="229" t="s">
        <v>754</v>
      </c>
    </row>
    <row r="194">
      <c r="A194" s="229" t="s">
        <v>754</v>
      </c>
    </row>
    <row r="195">
      <c r="A195" s="229" t="s">
        <v>754</v>
      </c>
    </row>
    <row r="196">
      <c r="A196" s="229" t="s">
        <v>754</v>
      </c>
    </row>
    <row r="197">
      <c r="A197" s="229" t="s">
        <v>754</v>
      </c>
    </row>
    <row r="198">
      <c r="A198" s="229" t="s">
        <v>754</v>
      </c>
    </row>
    <row r="199">
      <c r="A199" s="229" t="s">
        <v>754</v>
      </c>
    </row>
    <row r="200">
      <c r="A200" s="229" t="s">
        <v>754</v>
      </c>
    </row>
    <row r="201">
      <c r="A201" s="229" t="s">
        <v>754</v>
      </c>
    </row>
    <row r="202">
      <c r="A202" s="229" t="s">
        <v>754</v>
      </c>
    </row>
    <row r="203">
      <c r="A203" s="229" t="s">
        <v>754</v>
      </c>
    </row>
    <row r="204">
      <c r="A204" s="229" t="s">
        <v>754</v>
      </c>
    </row>
    <row r="205">
      <c r="A205" s="229" t="s">
        <v>754</v>
      </c>
    </row>
    <row r="206">
      <c r="A206" s="229" t="s">
        <v>754</v>
      </c>
    </row>
    <row r="207">
      <c r="A207" s="229" t="s">
        <v>754</v>
      </c>
    </row>
    <row r="208">
      <c r="A208" s="229" t="s">
        <v>754</v>
      </c>
    </row>
    <row r="209">
      <c r="A209" s="229" t="s">
        <v>754</v>
      </c>
    </row>
    <row r="210">
      <c r="A210" s="229" t="s">
        <v>754</v>
      </c>
    </row>
    <row r="211">
      <c r="A211" s="229" t="s">
        <v>754</v>
      </c>
    </row>
    <row r="212">
      <c r="A212" s="229" t="s">
        <v>754</v>
      </c>
    </row>
    <row r="213">
      <c r="A213" s="229" t="s">
        <v>754</v>
      </c>
    </row>
    <row r="214">
      <c r="A214" s="229" t="s">
        <v>754</v>
      </c>
    </row>
    <row r="215">
      <c r="A215" s="229" t="s">
        <v>754</v>
      </c>
    </row>
    <row r="216">
      <c r="A216" s="229" t="s">
        <v>754</v>
      </c>
    </row>
    <row r="217">
      <c r="A217" s="229" t="s">
        <v>754</v>
      </c>
    </row>
    <row r="218">
      <c r="A218" s="229" t="s">
        <v>754</v>
      </c>
    </row>
    <row r="219">
      <c r="A219" s="229" t="s">
        <v>754</v>
      </c>
    </row>
    <row r="220">
      <c r="A220" s="229" t="s">
        <v>754</v>
      </c>
    </row>
    <row r="221">
      <c r="A221" s="229" t="s">
        <v>754</v>
      </c>
    </row>
    <row r="222">
      <c r="A222" s="229" t="s">
        <v>754</v>
      </c>
    </row>
    <row r="223">
      <c r="A223" s="229" t="s">
        <v>754</v>
      </c>
    </row>
    <row r="224">
      <c r="A224" s="229" t="s">
        <v>754</v>
      </c>
    </row>
    <row r="225">
      <c r="A225" s="229" t="s">
        <v>754</v>
      </c>
    </row>
    <row r="226">
      <c r="A226" s="229" t="s">
        <v>754</v>
      </c>
    </row>
    <row r="227">
      <c r="A227" s="229" t="s">
        <v>754</v>
      </c>
    </row>
    <row r="228">
      <c r="A228" s="229" t="s">
        <v>754</v>
      </c>
    </row>
    <row r="229">
      <c r="A229" s="229" t="s">
        <v>754</v>
      </c>
    </row>
    <row r="230">
      <c r="A230" s="229" t="s">
        <v>754</v>
      </c>
    </row>
    <row r="231">
      <c r="A231" s="229" t="s">
        <v>754</v>
      </c>
    </row>
    <row r="232">
      <c r="A232" s="229" t="s">
        <v>754</v>
      </c>
    </row>
    <row r="233">
      <c r="A233" s="229" t="s">
        <v>754</v>
      </c>
    </row>
    <row r="234">
      <c r="A234" s="229" t="s">
        <v>754</v>
      </c>
    </row>
    <row r="235">
      <c r="A235" s="229" t="s">
        <v>754</v>
      </c>
    </row>
    <row r="236">
      <c r="A236" s="229" t="s">
        <v>754</v>
      </c>
    </row>
    <row r="237">
      <c r="A237" s="229" t="s">
        <v>754</v>
      </c>
    </row>
    <row r="238">
      <c r="A238" s="229" t="s">
        <v>754</v>
      </c>
    </row>
    <row r="239">
      <c r="A239" s="229" t="s">
        <v>754</v>
      </c>
    </row>
    <row r="240">
      <c r="A240" s="229" t="s">
        <v>754</v>
      </c>
    </row>
    <row r="241">
      <c r="A241" s="229" t="s">
        <v>754</v>
      </c>
    </row>
    <row r="242">
      <c r="A242" s="229" t="s">
        <v>754</v>
      </c>
    </row>
    <row r="243">
      <c r="A243" s="229" t="s">
        <v>754</v>
      </c>
    </row>
    <row r="244">
      <c r="A244" s="229" t="s">
        <v>754</v>
      </c>
    </row>
    <row r="245">
      <c r="A245" s="229" t="s">
        <v>754</v>
      </c>
    </row>
    <row r="246">
      <c r="A246" s="229" t="s">
        <v>754</v>
      </c>
    </row>
    <row r="247">
      <c r="A247" s="229" t="s">
        <v>754</v>
      </c>
    </row>
    <row r="248">
      <c r="A248" s="229" t="s">
        <v>754</v>
      </c>
    </row>
    <row r="249">
      <c r="A249" s="229" t="s">
        <v>754</v>
      </c>
    </row>
    <row r="250">
      <c r="A250" s="229" t="s">
        <v>754</v>
      </c>
    </row>
    <row r="251">
      <c r="A251" s="229" t="s">
        <v>754</v>
      </c>
    </row>
    <row r="252">
      <c r="A252" s="229" t="s">
        <v>754</v>
      </c>
    </row>
    <row r="253">
      <c r="A253" s="229" t="s">
        <v>754</v>
      </c>
    </row>
    <row r="254">
      <c r="A254" s="229" t="s">
        <v>754</v>
      </c>
    </row>
    <row r="255">
      <c r="A255" s="229" t="s">
        <v>754</v>
      </c>
    </row>
    <row r="256">
      <c r="A256" s="229" t="s">
        <v>754</v>
      </c>
    </row>
    <row r="257">
      <c r="A257" s="229" t="s">
        <v>754</v>
      </c>
    </row>
    <row r="258">
      <c r="A258" s="229" t="s">
        <v>754</v>
      </c>
    </row>
    <row r="259">
      <c r="A259" s="229" t="s">
        <v>754</v>
      </c>
    </row>
    <row r="260">
      <c r="A260" s="229" t="s">
        <v>754</v>
      </c>
    </row>
    <row r="261">
      <c r="A261" s="229" t="s">
        <v>754</v>
      </c>
    </row>
    <row r="262">
      <c r="A262" s="229" t="s">
        <v>754</v>
      </c>
    </row>
    <row r="263">
      <c r="A263" s="229" t="s">
        <v>754</v>
      </c>
    </row>
    <row r="264">
      <c r="A264" s="229" t="s">
        <v>754</v>
      </c>
    </row>
    <row r="265">
      <c r="A265" s="229" t="s">
        <v>754</v>
      </c>
    </row>
    <row r="266">
      <c r="A266" s="229" t="s">
        <v>754</v>
      </c>
    </row>
    <row r="267">
      <c r="A267" s="229" t="s">
        <v>754</v>
      </c>
    </row>
    <row r="268">
      <c r="A268" s="229" t="s">
        <v>754</v>
      </c>
    </row>
    <row r="269">
      <c r="A269" s="229" t="s">
        <v>754</v>
      </c>
    </row>
    <row r="270">
      <c r="A270" s="229" t="s">
        <v>754</v>
      </c>
    </row>
    <row r="271">
      <c r="A271" s="229" t="s">
        <v>754</v>
      </c>
    </row>
    <row r="272">
      <c r="A272" s="229" t="s">
        <v>754</v>
      </c>
    </row>
    <row r="273">
      <c r="A273" s="229" t="s">
        <v>754</v>
      </c>
    </row>
    <row r="274">
      <c r="A274" s="229" t="s">
        <v>754</v>
      </c>
    </row>
    <row r="275">
      <c r="A275" s="229" t="s">
        <v>754</v>
      </c>
    </row>
    <row r="276">
      <c r="A276" s="229" t="s">
        <v>754</v>
      </c>
    </row>
    <row r="277">
      <c r="A277" s="229" t="s">
        <v>754</v>
      </c>
    </row>
    <row r="278">
      <c r="A278" s="229" t="s">
        <v>754</v>
      </c>
    </row>
    <row r="279">
      <c r="A279" s="229" t="s">
        <v>754</v>
      </c>
    </row>
    <row r="280">
      <c r="A280" s="229" t="s">
        <v>754</v>
      </c>
    </row>
    <row r="281">
      <c r="A281" s="229" t="s">
        <v>754</v>
      </c>
    </row>
    <row r="282">
      <c r="A282" s="229" t="s">
        <v>754</v>
      </c>
    </row>
    <row r="283">
      <c r="A283" s="229" t="s">
        <v>754</v>
      </c>
    </row>
    <row r="284">
      <c r="A284" s="229" t="s">
        <v>754</v>
      </c>
    </row>
    <row r="285">
      <c r="A285" s="229" t="s">
        <v>754</v>
      </c>
    </row>
    <row r="286">
      <c r="A286" s="229" t="s">
        <v>754</v>
      </c>
    </row>
    <row r="287">
      <c r="A287" s="229" t="s">
        <v>754</v>
      </c>
    </row>
    <row r="288">
      <c r="A288" s="229" t="s">
        <v>754</v>
      </c>
    </row>
    <row r="289">
      <c r="A289" s="229" t="s">
        <v>754</v>
      </c>
    </row>
    <row r="290">
      <c r="A290" s="229" t="s">
        <v>754</v>
      </c>
    </row>
    <row r="291">
      <c r="A291" s="229" t="s">
        <v>754</v>
      </c>
    </row>
    <row r="292">
      <c r="A292" s="229" t="s">
        <v>754</v>
      </c>
    </row>
    <row r="293">
      <c r="A293" s="229" t="s">
        <v>754</v>
      </c>
    </row>
    <row r="294">
      <c r="A294" s="229" t="s">
        <v>754</v>
      </c>
    </row>
    <row r="295">
      <c r="A295" s="229" t="s">
        <v>754</v>
      </c>
    </row>
    <row r="296">
      <c r="A296" s="229" t="s">
        <v>754</v>
      </c>
    </row>
    <row r="297">
      <c r="A297" s="229" t="s">
        <v>754</v>
      </c>
    </row>
    <row r="298">
      <c r="A298" s="229" t="s">
        <v>754</v>
      </c>
    </row>
    <row r="299">
      <c r="A299" s="229" t="s">
        <v>754</v>
      </c>
    </row>
    <row r="300">
      <c r="A300" s="229" t="s">
        <v>754</v>
      </c>
    </row>
    <row r="301">
      <c r="A301" s="229" t="s">
        <v>754</v>
      </c>
    </row>
    <row r="302">
      <c r="A302" s="229" t="s">
        <v>754</v>
      </c>
    </row>
    <row r="303">
      <c r="A303" s="229" t="s">
        <v>754</v>
      </c>
    </row>
    <row r="304">
      <c r="A304" s="229" t="s">
        <v>754</v>
      </c>
    </row>
    <row r="305">
      <c r="A305" s="229" t="s">
        <v>754</v>
      </c>
    </row>
    <row r="306">
      <c r="A306" s="229" t="s">
        <v>754</v>
      </c>
    </row>
    <row r="307">
      <c r="A307" s="229" t="s">
        <v>754</v>
      </c>
    </row>
    <row r="308">
      <c r="A308" s="229" t="s">
        <v>754</v>
      </c>
    </row>
    <row r="309">
      <c r="A309" s="229" t="s">
        <v>754</v>
      </c>
    </row>
    <row r="310">
      <c r="A310" s="229" t="s">
        <v>754</v>
      </c>
    </row>
    <row r="311">
      <c r="A311" s="229" t="s">
        <v>754</v>
      </c>
    </row>
    <row r="312">
      <c r="A312" s="229" t="s">
        <v>754</v>
      </c>
    </row>
    <row r="313">
      <c r="A313" s="229" t="s">
        <v>754</v>
      </c>
    </row>
    <row r="314">
      <c r="A314" s="229" t="s">
        <v>754</v>
      </c>
    </row>
    <row r="315">
      <c r="A315" s="229" t="s">
        <v>754</v>
      </c>
    </row>
    <row r="316">
      <c r="A316" s="229" t="s">
        <v>754</v>
      </c>
    </row>
    <row r="317">
      <c r="A317" s="229" t="s">
        <v>754</v>
      </c>
    </row>
    <row r="318">
      <c r="A318" s="229" t="s">
        <v>754</v>
      </c>
    </row>
    <row r="319">
      <c r="A319" s="229" t="s">
        <v>755</v>
      </c>
    </row>
    <row r="320">
      <c r="A320" s="229" t="s">
        <v>755</v>
      </c>
    </row>
    <row r="321">
      <c r="A321" s="229" t="s">
        <v>755</v>
      </c>
    </row>
    <row r="322">
      <c r="A322" s="229" t="s">
        <v>755</v>
      </c>
    </row>
    <row r="323">
      <c r="A323" s="229" t="s">
        <v>755</v>
      </c>
    </row>
    <row r="324">
      <c r="A324" s="229" t="s">
        <v>755</v>
      </c>
    </row>
    <row r="325">
      <c r="A325" s="229" t="s">
        <v>755</v>
      </c>
    </row>
    <row r="326">
      <c r="A326" s="229" t="s">
        <v>755</v>
      </c>
    </row>
    <row r="327">
      <c r="A327" s="229" t="s">
        <v>755</v>
      </c>
    </row>
    <row r="328">
      <c r="A328" s="229" t="s">
        <v>755</v>
      </c>
    </row>
    <row r="329">
      <c r="A329" s="229" t="s">
        <v>755</v>
      </c>
    </row>
    <row r="330">
      <c r="A330" s="229" t="s">
        <v>755</v>
      </c>
    </row>
    <row r="331">
      <c r="A331" s="229" t="s">
        <v>755</v>
      </c>
    </row>
    <row r="332">
      <c r="A332" s="229" t="s">
        <v>755</v>
      </c>
    </row>
    <row r="333">
      <c r="A333" s="229" t="s">
        <v>755</v>
      </c>
    </row>
    <row r="334">
      <c r="A334" s="229" t="s">
        <v>755</v>
      </c>
    </row>
    <row r="335">
      <c r="A335" s="229" t="s">
        <v>755</v>
      </c>
    </row>
    <row r="336">
      <c r="A336" s="229" t="s">
        <v>755</v>
      </c>
    </row>
    <row r="337">
      <c r="A337" s="229" t="s">
        <v>755</v>
      </c>
    </row>
    <row r="338">
      <c r="A338" s="229" t="s">
        <v>755</v>
      </c>
    </row>
    <row r="339">
      <c r="A339" s="229" t="s">
        <v>755</v>
      </c>
    </row>
    <row r="340">
      <c r="A340" s="229" t="s">
        <v>755</v>
      </c>
    </row>
    <row r="341">
      <c r="A341" s="229" t="s">
        <v>755</v>
      </c>
    </row>
    <row r="342">
      <c r="A342" s="229" t="s">
        <v>755</v>
      </c>
    </row>
    <row r="343">
      <c r="A343" s="229" t="s">
        <v>755</v>
      </c>
    </row>
    <row r="344">
      <c r="A344" s="229" t="s">
        <v>755</v>
      </c>
    </row>
    <row r="345">
      <c r="A345" s="229" t="s">
        <v>755</v>
      </c>
    </row>
    <row r="346">
      <c r="A346" s="229" t="s">
        <v>755</v>
      </c>
    </row>
    <row r="347">
      <c r="A347" s="229" t="s">
        <v>755</v>
      </c>
    </row>
    <row r="348">
      <c r="A348" s="229" t="s">
        <v>755</v>
      </c>
    </row>
    <row r="349">
      <c r="A349" s="229" t="s">
        <v>755</v>
      </c>
    </row>
    <row r="350">
      <c r="A350" s="229" t="s">
        <v>755</v>
      </c>
    </row>
    <row r="351">
      <c r="A351" s="229" t="s">
        <v>755</v>
      </c>
    </row>
    <row r="352">
      <c r="A352" s="229" t="s">
        <v>755</v>
      </c>
    </row>
    <row r="353">
      <c r="A353" s="229" t="s">
        <v>755</v>
      </c>
    </row>
    <row r="354">
      <c r="A354" s="229" t="s">
        <v>755</v>
      </c>
    </row>
    <row r="355">
      <c r="A355" s="229" t="s">
        <v>755</v>
      </c>
    </row>
    <row r="356">
      <c r="A356" s="229" t="s">
        <v>755</v>
      </c>
    </row>
    <row r="357">
      <c r="A357" s="229" t="s">
        <v>755</v>
      </c>
    </row>
    <row r="358">
      <c r="A358" s="229" t="s">
        <v>755</v>
      </c>
    </row>
    <row r="359">
      <c r="A359" s="229" t="s">
        <v>755</v>
      </c>
    </row>
    <row r="360">
      <c r="A360" s="229" t="s">
        <v>755</v>
      </c>
    </row>
    <row r="361">
      <c r="A361" s="229" t="s">
        <v>755</v>
      </c>
    </row>
    <row r="362">
      <c r="A362" s="229" t="s">
        <v>755</v>
      </c>
    </row>
    <row r="363">
      <c r="A363" s="229" t="s">
        <v>755</v>
      </c>
    </row>
    <row r="364">
      <c r="A364" s="229" t="s">
        <v>755</v>
      </c>
    </row>
    <row r="365">
      <c r="A365" s="229" t="s">
        <v>755</v>
      </c>
    </row>
    <row r="366">
      <c r="A366" s="229" t="s">
        <v>755</v>
      </c>
    </row>
    <row r="367">
      <c r="A367" s="229" t="s">
        <v>755</v>
      </c>
    </row>
    <row r="368">
      <c r="A368" s="229" t="s">
        <v>755</v>
      </c>
    </row>
    <row r="369">
      <c r="A369" s="229" t="s">
        <v>755</v>
      </c>
    </row>
    <row r="370">
      <c r="A370" s="229" t="s">
        <v>755</v>
      </c>
    </row>
    <row r="371">
      <c r="A371" s="229" t="s">
        <v>755</v>
      </c>
    </row>
    <row r="372">
      <c r="A372" s="229" t="s">
        <v>755</v>
      </c>
    </row>
    <row r="373">
      <c r="A373" s="229" t="s">
        <v>755</v>
      </c>
    </row>
    <row r="374">
      <c r="A374" s="229" t="s">
        <v>755</v>
      </c>
    </row>
    <row r="375">
      <c r="A375" s="229" t="s">
        <v>755</v>
      </c>
    </row>
    <row r="376">
      <c r="A376" s="229" t="s">
        <v>755</v>
      </c>
    </row>
    <row r="377">
      <c r="A377" s="229" t="s">
        <v>755</v>
      </c>
    </row>
    <row r="378">
      <c r="A378" s="229" t="s">
        <v>755</v>
      </c>
    </row>
    <row r="379">
      <c r="A379" s="229" t="s">
        <v>755</v>
      </c>
    </row>
    <row r="380">
      <c r="A380" s="229" t="s">
        <v>755</v>
      </c>
    </row>
    <row r="381">
      <c r="A381" s="229" t="s">
        <v>755</v>
      </c>
    </row>
    <row r="382">
      <c r="A382" s="229" t="s">
        <v>755</v>
      </c>
    </row>
    <row r="383">
      <c r="A383" s="229" t="s">
        <v>755</v>
      </c>
    </row>
    <row r="384">
      <c r="A384" s="229" t="s">
        <v>755</v>
      </c>
    </row>
    <row r="385">
      <c r="A385" s="229" t="s">
        <v>755</v>
      </c>
    </row>
    <row r="386">
      <c r="A386" s="229" t="s">
        <v>755</v>
      </c>
    </row>
    <row r="387">
      <c r="A387" s="229" t="s">
        <v>755</v>
      </c>
    </row>
    <row r="388">
      <c r="A388" s="229" t="s">
        <v>755</v>
      </c>
    </row>
    <row r="389">
      <c r="A389" s="229" t="s">
        <v>755</v>
      </c>
    </row>
    <row r="390">
      <c r="A390" s="229" t="s">
        <v>755</v>
      </c>
    </row>
    <row r="391">
      <c r="A391" s="229" t="s">
        <v>755</v>
      </c>
    </row>
    <row r="392">
      <c r="A392" s="229" t="s">
        <v>755</v>
      </c>
    </row>
    <row r="393">
      <c r="A393" s="229" t="s">
        <v>755</v>
      </c>
    </row>
    <row r="394">
      <c r="A394" s="229" t="s">
        <v>755</v>
      </c>
    </row>
    <row r="395">
      <c r="A395" s="229" t="s">
        <v>755</v>
      </c>
    </row>
    <row r="396">
      <c r="A396" s="229" t="s">
        <v>755</v>
      </c>
    </row>
    <row r="397">
      <c r="A397" s="229" t="s">
        <v>755</v>
      </c>
    </row>
    <row r="398">
      <c r="A398" s="229" t="s">
        <v>755</v>
      </c>
    </row>
    <row r="399">
      <c r="A399" s="229" t="s">
        <v>755</v>
      </c>
    </row>
    <row r="400">
      <c r="A400" s="229" t="s">
        <v>755</v>
      </c>
    </row>
    <row r="401">
      <c r="A401" s="229" t="s">
        <v>755</v>
      </c>
    </row>
    <row r="402">
      <c r="A402" s="229" t="s">
        <v>755</v>
      </c>
    </row>
    <row r="403">
      <c r="A403" s="229" t="s">
        <v>755</v>
      </c>
    </row>
    <row r="404">
      <c r="A404" s="229" t="s">
        <v>755</v>
      </c>
    </row>
    <row r="405">
      <c r="A405" s="229" t="s">
        <v>755</v>
      </c>
    </row>
    <row r="406">
      <c r="A406" s="229" t="s">
        <v>755</v>
      </c>
    </row>
    <row r="407">
      <c r="A407" s="229" t="s">
        <v>755</v>
      </c>
    </row>
    <row r="408">
      <c r="A408" s="229" t="s">
        <v>755</v>
      </c>
    </row>
    <row r="409">
      <c r="A409" s="229" t="s">
        <v>755</v>
      </c>
    </row>
    <row r="410">
      <c r="A410" s="229" t="s">
        <v>755</v>
      </c>
    </row>
    <row r="411">
      <c r="A411" s="229" t="s">
        <v>755</v>
      </c>
    </row>
    <row r="412">
      <c r="A412" s="229" t="s">
        <v>755</v>
      </c>
    </row>
    <row r="413">
      <c r="A413" s="229" t="s">
        <v>169</v>
      </c>
    </row>
    <row r="414">
      <c r="A414" s="229" t="s">
        <v>169</v>
      </c>
    </row>
    <row r="415">
      <c r="A415" s="229" t="s">
        <v>169</v>
      </c>
    </row>
    <row r="416">
      <c r="A416" s="229" t="s">
        <v>169</v>
      </c>
    </row>
    <row r="417">
      <c r="A417" s="229" t="s">
        <v>169</v>
      </c>
    </row>
    <row r="418">
      <c r="A418" s="229" t="s">
        <v>169</v>
      </c>
    </row>
    <row r="419">
      <c r="A419" s="229" t="s">
        <v>169</v>
      </c>
    </row>
    <row r="420">
      <c r="A420" s="229" t="s">
        <v>169</v>
      </c>
    </row>
    <row r="421">
      <c r="A421" s="229" t="s">
        <v>169</v>
      </c>
    </row>
    <row r="422">
      <c r="A422" s="229" t="s">
        <v>169</v>
      </c>
    </row>
    <row r="423">
      <c r="A423" s="229" t="s">
        <v>169</v>
      </c>
    </row>
    <row r="424">
      <c r="A424" s="229" t="s">
        <v>169</v>
      </c>
    </row>
    <row r="425">
      <c r="A425" s="229" t="s">
        <v>169</v>
      </c>
    </row>
    <row r="426">
      <c r="A426" s="229" t="s">
        <v>169</v>
      </c>
    </row>
    <row r="427">
      <c r="A427" s="229" t="s">
        <v>169</v>
      </c>
    </row>
    <row r="428">
      <c r="A428" s="229" t="s">
        <v>169</v>
      </c>
    </row>
    <row r="429">
      <c r="A429" s="229" t="s">
        <v>169</v>
      </c>
    </row>
    <row r="430">
      <c r="A430" s="229" t="s">
        <v>169</v>
      </c>
    </row>
    <row r="431">
      <c r="A431" s="229" t="s">
        <v>169</v>
      </c>
    </row>
    <row r="432">
      <c r="A432" s="229" t="s">
        <v>169</v>
      </c>
    </row>
    <row r="433">
      <c r="A433" s="229" t="s">
        <v>169</v>
      </c>
    </row>
    <row r="434">
      <c r="A434" s="229" t="s">
        <v>169</v>
      </c>
    </row>
    <row r="435">
      <c r="A435" s="229" t="s">
        <v>169</v>
      </c>
    </row>
    <row r="436">
      <c r="A436" s="229" t="s">
        <v>169</v>
      </c>
    </row>
    <row r="437">
      <c r="A437" s="229" t="s">
        <v>169</v>
      </c>
    </row>
    <row r="438">
      <c r="A438" s="229" t="s">
        <v>169</v>
      </c>
    </row>
    <row r="439">
      <c r="A439" s="229" t="s">
        <v>169</v>
      </c>
    </row>
    <row r="440">
      <c r="A440" s="229" t="s">
        <v>169</v>
      </c>
    </row>
    <row r="441">
      <c r="A441" s="229" t="s">
        <v>169</v>
      </c>
    </row>
    <row r="442">
      <c r="A442" s="229" t="s">
        <v>169</v>
      </c>
    </row>
    <row r="443">
      <c r="A443" s="229" t="s">
        <v>169</v>
      </c>
    </row>
    <row r="444">
      <c r="A444" s="229" t="s">
        <v>169</v>
      </c>
    </row>
    <row r="445">
      <c r="A445" s="229" t="s">
        <v>169</v>
      </c>
    </row>
    <row r="446">
      <c r="A446" s="229" t="s">
        <v>169</v>
      </c>
    </row>
    <row r="447">
      <c r="A447" s="229" t="s">
        <v>169</v>
      </c>
    </row>
    <row r="448">
      <c r="A448" s="229" t="s">
        <v>169</v>
      </c>
    </row>
    <row r="449">
      <c r="A449" s="229" t="s">
        <v>169</v>
      </c>
    </row>
    <row r="450">
      <c r="A450" s="229" t="s">
        <v>169</v>
      </c>
    </row>
    <row r="451">
      <c r="A451" s="229" t="s">
        <v>169</v>
      </c>
    </row>
    <row r="452">
      <c r="A452" s="229" t="s">
        <v>169</v>
      </c>
    </row>
    <row r="453">
      <c r="A453" s="229" t="s">
        <v>169</v>
      </c>
    </row>
    <row r="454">
      <c r="A454" s="229" t="s">
        <v>169</v>
      </c>
    </row>
    <row r="455">
      <c r="A455" s="229" t="s">
        <v>169</v>
      </c>
    </row>
    <row r="456">
      <c r="A456" s="229" t="s">
        <v>169</v>
      </c>
    </row>
    <row r="457">
      <c r="A457" s="229" t="s">
        <v>169</v>
      </c>
    </row>
    <row r="458">
      <c r="A458" s="229" t="s">
        <v>169</v>
      </c>
    </row>
    <row r="459">
      <c r="A459" s="229" t="s">
        <v>169</v>
      </c>
    </row>
    <row r="460">
      <c r="A460" s="229" t="s">
        <v>169</v>
      </c>
    </row>
    <row r="461">
      <c r="A461" s="229" t="s">
        <v>169</v>
      </c>
    </row>
    <row r="462">
      <c r="A462" s="229" t="s">
        <v>169</v>
      </c>
    </row>
    <row r="463">
      <c r="A463" s="229" t="s">
        <v>169</v>
      </c>
    </row>
    <row r="464">
      <c r="A464" s="229" t="s">
        <v>169</v>
      </c>
    </row>
    <row r="465">
      <c r="A465" s="229" t="s">
        <v>169</v>
      </c>
    </row>
    <row r="466">
      <c r="A466" s="229" t="s">
        <v>169</v>
      </c>
    </row>
    <row r="467">
      <c r="A467" s="229" t="s">
        <v>169</v>
      </c>
    </row>
    <row r="468">
      <c r="A468" s="229" t="s">
        <v>169</v>
      </c>
    </row>
    <row r="469">
      <c r="A469" s="229" t="s">
        <v>169</v>
      </c>
    </row>
    <row r="470">
      <c r="A470" s="229" t="s">
        <v>169</v>
      </c>
    </row>
    <row r="471">
      <c r="A471" s="229" t="s">
        <v>169</v>
      </c>
    </row>
    <row r="472">
      <c r="A472" s="229" t="s">
        <v>169</v>
      </c>
    </row>
    <row r="473">
      <c r="A473" s="229" t="s">
        <v>169</v>
      </c>
    </row>
    <row r="474">
      <c r="A474" s="229" t="s">
        <v>169</v>
      </c>
    </row>
    <row r="475">
      <c r="A475" s="229" t="s">
        <v>169</v>
      </c>
    </row>
    <row r="476">
      <c r="A476" s="229" t="s">
        <v>169</v>
      </c>
    </row>
    <row r="477">
      <c r="A477" s="229" t="s">
        <v>169</v>
      </c>
    </row>
    <row r="478">
      <c r="A478" s="229" t="s">
        <v>169</v>
      </c>
    </row>
    <row r="479">
      <c r="A479" s="229" t="s">
        <v>169</v>
      </c>
    </row>
    <row r="480">
      <c r="A480" s="229" t="s">
        <v>169</v>
      </c>
    </row>
    <row r="481">
      <c r="A481" s="229" t="s">
        <v>169</v>
      </c>
    </row>
    <row r="482">
      <c r="A482" s="229" t="s">
        <v>169</v>
      </c>
    </row>
    <row r="483">
      <c r="A483" s="229" t="s">
        <v>169</v>
      </c>
    </row>
    <row r="484">
      <c r="A484" s="229" t="s">
        <v>169</v>
      </c>
    </row>
    <row r="485">
      <c r="A485" s="229" t="s">
        <v>169</v>
      </c>
    </row>
    <row r="486">
      <c r="A486" s="229" t="s">
        <v>169</v>
      </c>
    </row>
    <row r="487">
      <c r="A487" s="229" t="s">
        <v>169</v>
      </c>
    </row>
    <row r="488">
      <c r="A488" s="229" t="s">
        <v>169</v>
      </c>
    </row>
    <row r="489">
      <c r="A489" s="229" t="s">
        <v>169</v>
      </c>
    </row>
    <row r="490">
      <c r="A490" s="229" t="s">
        <v>169</v>
      </c>
    </row>
    <row r="491">
      <c r="A491" s="229" t="s">
        <v>169</v>
      </c>
    </row>
    <row r="492">
      <c r="A492" s="229" t="s">
        <v>169</v>
      </c>
    </row>
    <row r="493">
      <c r="A493" s="229" t="s">
        <v>169</v>
      </c>
    </row>
    <row r="494">
      <c r="A494" s="229" t="s">
        <v>169</v>
      </c>
    </row>
    <row r="495">
      <c r="A495" s="229" t="s">
        <v>169</v>
      </c>
    </row>
    <row r="496">
      <c r="A496" s="229" t="s">
        <v>169</v>
      </c>
    </row>
    <row r="497">
      <c r="A497" s="229" t="s">
        <v>169</v>
      </c>
    </row>
    <row r="498">
      <c r="A498" s="229" t="s">
        <v>169</v>
      </c>
    </row>
    <row r="499">
      <c r="A499" s="229" t="s">
        <v>169</v>
      </c>
    </row>
    <row r="500">
      <c r="A500" s="229" t="s">
        <v>169</v>
      </c>
    </row>
    <row r="501">
      <c r="A501" s="229" t="s">
        <v>169</v>
      </c>
    </row>
    <row r="502">
      <c r="A502" s="229" t="s">
        <v>169</v>
      </c>
    </row>
    <row r="503">
      <c r="A503" s="229" t="s">
        <v>169</v>
      </c>
    </row>
    <row r="504">
      <c r="A504" s="229" t="s">
        <v>169</v>
      </c>
    </row>
    <row r="505">
      <c r="A505" s="229" t="s">
        <v>169</v>
      </c>
    </row>
    <row r="506">
      <c r="A506" s="229" t="s">
        <v>169</v>
      </c>
    </row>
    <row r="507">
      <c r="A507" s="229" t="s">
        <v>169</v>
      </c>
    </row>
    <row r="508">
      <c r="A508" s="229" t="s">
        <v>169</v>
      </c>
    </row>
    <row r="509">
      <c r="A509" s="229" t="s">
        <v>169</v>
      </c>
    </row>
    <row r="510">
      <c r="A510" s="229" t="s">
        <v>169</v>
      </c>
    </row>
    <row r="511">
      <c r="A511" s="229" t="s">
        <v>169</v>
      </c>
    </row>
    <row r="512">
      <c r="A512" s="229" t="s">
        <v>169</v>
      </c>
    </row>
    <row r="513">
      <c r="A513" s="229" t="s">
        <v>169</v>
      </c>
    </row>
    <row r="514">
      <c r="A514" s="229" t="s">
        <v>169</v>
      </c>
    </row>
    <row r="515">
      <c r="A515" s="229" t="s">
        <v>169</v>
      </c>
    </row>
    <row r="516">
      <c r="A516" s="229" t="s">
        <v>169</v>
      </c>
    </row>
    <row r="517">
      <c r="A517" s="229" t="s">
        <v>169</v>
      </c>
    </row>
    <row r="518">
      <c r="A518" s="229" t="s">
        <v>169</v>
      </c>
    </row>
    <row r="519">
      <c r="A519" s="229" t="s">
        <v>169</v>
      </c>
    </row>
    <row r="520">
      <c r="A520" s="229" t="s">
        <v>169</v>
      </c>
    </row>
    <row r="521">
      <c r="A521" s="229" t="s">
        <v>169</v>
      </c>
    </row>
    <row r="522">
      <c r="A522" s="229" t="s">
        <v>169</v>
      </c>
    </row>
    <row r="523">
      <c r="A523" s="229" t="s">
        <v>169</v>
      </c>
    </row>
    <row r="524">
      <c r="A524" s="229" t="s">
        <v>169</v>
      </c>
    </row>
    <row r="525">
      <c r="A525" s="229" t="s">
        <v>169</v>
      </c>
    </row>
    <row r="526">
      <c r="A526" s="229" t="s">
        <v>169</v>
      </c>
    </row>
    <row r="527">
      <c r="A527" s="229" t="s">
        <v>169</v>
      </c>
    </row>
    <row r="528">
      <c r="A528" s="229" t="s">
        <v>169</v>
      </c>
    </row>
    <row r="529">
      <c r="A529" s="229" t="s">
        <v>169</v>
      </c>
    </row>
    <row r="530">
      <c r="A530" s="229" t="s">
        <v>169</v>
      </c>
    </row>
    <row r="531">
      <c r="A531" s="229" t="s">
        <v>169</v>
      </c>
    </row>
    <row r="532">
      <c r="A532" s="229" t="s">
        <v>169</v>
      </c>
    </row>
    <row r="533">
      <c r="A533" s="229" t="s">
        <v>169</v>
      </c>
    </row>
    <row r="534">
      <c r="A534" s="229" t="s">
        <v>169</v>
      </c>
    </row>
    <row r="535">
      <c r="A535" s="229" t="s">
        <v>169</v>
      </c>
    </row>
    <row r="536">
      <c r="A536" s="229" t="s">
        <v>169</v>
      </c>
    </row>
    <row r="537">
      <c r="A537" s="229" t="s">
        <v>169</v>
      </c>
    </row>
    <row r="538">
      <c r="A538" s="229" t="s">
        <v>169</v>
      </c>
    </row>
    <row r="539">
      <c r="A539" s="229" t="s">
        <v>169</v>
      </c>
    </row>
    <row r="540">
      <c r="A540" s="229" t="s">
        <v>756</v>
      </c>
    </row>
    <row r="541">
      <c r="A541" s="229" t="s">
        <v>756</v>
      </c>
    </row>
    <row r="542">
      <c r="A542" s="229" t="s">
        <v>756</v>
      </c>
    </row>
    <row r="543">
      <c r="A543" s="229" t="s">
        <v>756</v>
      </c>
    </row>
    <row r="544">
      <c r="A544" s="229" t="s">
        <v>756</v>
      </c>
    </row>
    <row r="545">
      <c r="A545" s="229" t="s">
        <v>756</v>
      </c>
    </row>
    <row r="546">
      <c r="A546" s="229" t="s">
        <v>756</v>
      </c>
    </row>
    <row r="547">
      <c r="A547" s="229" t="s">
        <v>756</v>
      </c>
    </row>
    <row r="548">
      <c r="A548" s="229" t="s">
        <v>756</v>
      </c>
    </row>
    <row r="549">
      <c r="A549" s="229" t="s">
        <v>756</v>
      </c>
    </row>
    <row r="550">
      <c r="A550" s="229" t="s">
        <v>756</v>
      </c>
    </row>
    <row r="551">
      <c r="A551" s="229" t="s">
        <v>756</v>
      </c>
    </row>
    <row r="552">
      <c r="A552" s="229" t="s">
        <v>756</v>
      </c>
    </row>
    <row r="553">
      <c r="A553" s="229" t="s">
        <v>756</v>
      </c>
    </row>
    <row r="554">
      <c r="A554" s="229" t="s">
        <v>756</v>
      </c>
    </row>
    <row r="555">
      <c r="A555" s="229" t="s">
        <v>756</v>
      </c>
    </row>
    <row r="556">
      <c r="A556" s="229" t="s">
        <v>756</v>
      </c>
    </row>
    <row r="557">
      <c r="A557" s="229" t="s">
        <v>756</v>
      </c>
    </row>
    <row r="558">
      <c r="A558" s="229" t="s">
        <v>756</v>
      </c>
    </row>
    <row r="559">
      <c r="A559" s="229" t="s">
        <v>756</v>
      </c>
    </row>
    <row r="560">
      <c r="A560" s="229" t="s">
        <v>756</v>
      </c>
    </row>
    <row r="561">
      <c r="A561" s="229" t="s">
        <v>756</v>
      </c>
    </row>
    <row r="562">
      <c r="A562" s="229" t="s">
        <v>756</v>
      </c>
    </row>
    <row r="563">
      <c r="A563" s="229" t="s">
        <v>756</v>
      </c>
    </row>
    <row r="564">
      <c r="A564" s="229" t="s">
        <v>756</v>
      </c>
    </row>
    <row r="565">
      <c r="A565" s="229" t="s">
        <v>756</v>
      </c>
    </row>
    <row r="566">
      <c r="A566" s="229" t="s">
        <v>756</v>
      </c>
    </row>
    <row r="567">
      <c r="A567" s="229" t="s">
        <v>756</v>
      </c>
    </row>
    <row r="568">
      <c r="A568" s="229" t="s">
        <v>756</v>
      </c>
    </row>
    <row r="569">
      <c r="A569" s="229" t="s">
        <v>756</v>
      </c>
    </row>
    <row r="570">
      <c r="A570" s="229" t="s">
        <v>756</v>
      </c>
    </row>
    <row r="571">
      <c r="A571" s="229" t="s">
        <v>756</v>
      </c>
    </row>
    <row r="572">
      <c r="A572" s="229" t="s">
        <v>756</v>
      </c>
    </row>
    <row r="573">
      <c r="A573" s="229" t="s">
        <v>756</v>
      </c>
    </row>
    <row r="574">
      <c r="A574" s="229" t="s">
        <v>756</v>
      </c>
    </row>
    <row r="575">
      <c r="A575" s="229" t="s">
        <v>756</v>
      </c>
    </row>
    <row r="576">
      <c r="A576" s="229" t="s">
        <v>756</v>
      </c>
    </row>
    <row r="577">
      <c r="A577" s="229" t="s">
        <v>756</v>
      </c>
    </row>
    <row r="578">
      <c r="A578" s="229" t="s">
        <v>756</v>
      </c>
    </row>
    <row r="579">
      <c r="A579" s="229" t="s">
        <v>756</v>
      </c>
    </row>
    <row r="580">
      <c r="A580" s="229" t="s">
        <v>756</v>
      </c>
    </row>
    <row r="581">
      <c r="A581" s="229" t="s">
        <v>756</v>
      </c>
    </row>
    <row r="582">
      <c r="A582" s="229" t="s">
        <v>756</v>
      </c>
    </row>
    <row r="583">
      <c r="A583" s="229" t="s">
        <v>756</v>
      </c>
    </row>
    <row r="584">
      <c r="A584" s="229" t="s">
        <v>756</v>
      </c>
    </row>
    <row r="585">
      <c r="A585" s="229" t="s">
        <v>756</v>
      </c>
    </row>
    <row r="586">
      <c r="A586" s="229" t="s">
        <v>756</v>
      </c>
    </row>
    <row r="587">
      <c r="A587" s="229" t="s">
        <v>756</v>
      </c>
    </row>
    <row r="588">
      <c r="A588" s="229" t="s">
        <v>756</v>
      </c>
    </row>
    <row r="589">
      <c r="A589" s="229" t="s">
        <v>756</v>
      </c>
    </row>
    <row r="590">
      <c r="A590" s="229" t="s">
        <v>756</v>
      </c>
    </row>
    <row r="591">
      <c r="A591" s="229" t="s">
        <v>756</v>
      </c>
    </row>
    <row r="592">
      <c r="A592" s="229" t="s">
        <v>756</v>
      </c>
    </row>
    <row r="593">
      <c r="A593" s="229" t="s">
        <v>756</v>
      </c>
    </row>
    <row r="594">
      <c r="A594" s="229" t="s">
        <v>756</v>
      </c>
    </row>
    <row r="595">
      <c r="A595" s="229" t="s">
        <v>756</v>
      </c>
    </row>
    <row r="596">
      <c r="A596" s="229" t="s">
        <v>756</v>
      </c>
    </row>
    <row r="597">
      <c r="A597" s="229" t="s">
        <v>756</v>
      </c>
    </row>
    <row r="598">
      <c r="A598" s="229" t="s">
        <v>756</v>
      </c>
    </row>
    <row r="599">
      <c r="A599" s="229" t="s">
        <v>756</v>
      </c>
    </row>
    <row r="600">
      <c r="A600" s="229" t="s">
        <v>756</v>
      </c>
    </row>
    <row r="601">
      <c r="A601" s="229" t="s">
        <v>756</v>
      </c>
    </row>
    <row r="602">
      <c r="A602" s="229" t="s">
        <v>756</v>
      </c>
    </row>
    <row r="603">
      <c r="A603" s="229" t="s">
        <v>756</v>
      </c>
    </row>
    <row r="604">
      <c r="A604" s="229" t="s">
        <v>756</v>
      </c>
    </row>
    <row r="605">
      <c r="A605" s="229" t="s">
        <v>756</v>
      </c>
    </row>
    <row r="606">
      <c r="A606" s="229" t="s">
        <v>756</v>
      </c>
    </row>
    <row r="607">
      <c r="A607" s="229" t="s">
        <v>756</v>
      </c>
    </row>
    <row r="608">
      <c r="A608" s="229" t="s">
        <v>756</v>
      </c>
    </row>
    <row r="609">
      <c r="A609" s="229" t="s">
        <v>756</v>
      </c>
    </row>
    <row r="610">
      <c r="A610" s="229" t="s">
        <v>756</v>
      </c>
    </row>
    <row r="611">
      <c r="A611" s="229" t="s">
        <v>756</v>
      </c>
    </row>
    <row r="612">
      <c r="A612" s="229" t="s">
        <v>756</v>
      </c>
    </row>
    <row r="613">
      <c r="A613" s="229" t="s">
        <v>756</v>
      </c>
    </row>
    <row r="614">
      <c r="A614" s="229" t="s">
        <v>756</v>
      </c>
    </row>
    <row r="615">
      <c r="A615" s="229" t="s">
        <v>756</v>
      </c>
    </row>
    <row r="616">
      <c r="A616" s="229" t="s">
        <v>756</v>
      </c>
    </row>
    <row r="617">
      <c r="A617" s="229" t="s">
        <v>756</v>
      </c>
    </row>
    <row r="618">
      <c r="A618" s="229" t="s">
        <v>756</v>
      </c>
    </row>
    <row r="619">
      <c r="A619" s="229" t="s">
        <v>756</v>
      </c>
    </row>
    <row r="620">
      <c r="A620" s="229" t="s">
        <v>756</v>
      </c>
    </row>
    <row r="621">
      <c r="A621" s="229" t="s">
        <v>756</v>
      </c>
    </row>
    <row r="622">
      <c r="A622" s="229" t="s">
        <v>756</v>
      </c>
    </row>
    <row r="623">
      <c r="A623" s="229" t="s">
        <v>756</v>
      </c>
    </row>
    <row r="624">
      <c r="A624" s="229" t="s">
        <v>756</v>
      </c>
    </row>
    <row r="625">
      <c r="A625" s="229" t="s">
        <v>756</v>
      </c>
    </row>
    <row r="626">
      <c r="A626" s="229" t="s">
        <v>756</v>
      </c>
    </row>
    <row r="627">
      <c r="A627" s="229" t="s">
        <v>756</v>
      </c>
    </row>
    <row r="628">
      <c r="A628" s="229" t="s">
        <v>756</v>
      </c>
    </row>
    <row r="629">
      <c r="A629" s="229" t="s">
        <v>756</v>
      </c>
    </row>
    <row r="630">
      <c r="A630" s="229" t="s">
        <v>756</v>
      </c>
    </row>
    <row r="631">
      <c r="A631" s="229" t="s">
        <v>756</v>
      </c>
    </row>
    <row r="632">
      <c r="A632" s="229" t="s">
        <v>756</v>
      </c>
    </row>
    <row r="633">
      <c r="A633" s="229" t="s">
        <v>756</v>
      </c>
    </row>
    <row r="634">
      <c r="A634" s="229" t="s">
        <v>756</v>
      </c>
    </row>
    <row r="635">
      <c r="A635" s="229" t="s">
        <v>756</v>
      </c>
    </row>
    <row r="636">
      <c r="A636" s="229" t="s">
        <v>756</v>
      </c>
    </row>
    <row r="637">
      <c r="A637" s="229" t="s">
        <v>756</v>
      </c>
    </row>
    <row r="638">
      <c r="A638" s="229" t="s">
        <v>756</v>
      </c>
    </row>
    <row r="639">
      <c r="A639" s="229" t="s">
        <v>756</v>
      </c>
    </row>
    <row r="640">
      <c r="A640" s="229" t="s">
        <v>756</v>
      </c>
    </row>
    <row r="641">
      <c r="A641" s="229" t="s">
        <v>756</v>
      </c>
    </row>
    <row r="642">
      <c r="A642" s="229" t="s">
        <v>756</v>
      </c>
    </row>
    <row r="643">
      <c r="A643" s="229" t="s">
        <v>756</v>
      </c>
    </row>
    <row r="644">
      <c r="A644" s="229" t="s">
        <v>756</v>
      </c>
    </row>
    <row r="645">
      <c r="A645" s="229" t="s">
        <v>756</v>
      </c>
    </row>
    <row r="646">
      <c r="A646" s="229" t="s">
        <v>756</v>
      </c>
    </row>
    <row r="647">
      <c r="A647" s="229" t="s">
        <v>756</v>
      </c>
    </row>
    <row r="648">
      <c r="A648" s="229" t="s">
        <v>756</v>
      </c>
    </row>
    <row r="649">
      <c r="A649" s="229" t="s">
        <v>756</v>
      </c>
    </row>
    <row r="650">
      <c r="A650" s="229" t="s">
        <v>756</v>
      </c>
    </row>
    <row r="651">
      <c r="A651" s="229" t="s">
        <v>756</v>
      </c>
    </row>
    <row r="652">
      <c r="A652" s="229" t="s">
        <v>756</v>
      </c>
    </row>
    <row r="653">
      <c r="A653" s="229" t="s">
        <v>756</v>
      </c>
    </row>
    <row r="654">
      <c r="A654" s="229" t="s">
        <v>756</v>
      </c>
    </row>
    <row r="655">
      <c r="A655" s="229" t="s">
        <v>756</v>
      </c>
    </row>
    <row r="656">
      <c r="A656" s="229" t="s">
        <v>758</v>
      </c>
    </row>
    <row r="657">
      <c r="A657" s="229" t="s">
        <v>758</v>
      </c>
    </row>
    <row r="658">
      <c r="A658" s="229" t="s">
        <v>758</v>
      </c>
    </row>
    <row r="659">
      <c r="A659" s="229" t="s">
        <v>758</v>
      </c>
    </row>
    <row r="660">
      <c r="A660" s="229" t="s">
        <v>758</v>
      </c>
    </row>
    <row r="661">
      <c r="A661" s="229" t="s">
        <v>758</v>
      </c>
    </row>
    <row r="662">
      <c r="A662" s="229" t="s">
        <v>758</v>
      </c>
    </row>
    <row r="663">
      <c r="A663" s="229" t="s">
        <v>758</v>
      </c>
    </row>
    <row r="664">
      <c r="A664" s="229" t="s">
        <v>758</v>
      </c>
    </row>
    <row r="665">
      <c r="A665" s="229" t="s">
        <v>758</v>
      </c>
    </row>
    <row r="666">
      <c r="A666" s="229" t="s">
        <v>758</v>
      </c>
    </row>
    <row r="667">
      <c r="A667" s="229" t="s">
        <v>758</v>
      </c>
    </row>
    <row r="668">
      <c r="A668" s="229" t="s">
        <v>758</v>
      </c>
    </row>
    <row r="669">
      <c r="A669" s="229" t="s">
        <v>758</v>
      </c>
    </row>
    <row r="670">
      <c r="A670" s="229" t="s">
        <v>758</v>
      </c>
    </row>
    <row r="671">
      <c r="A671" s="229" t="s">
        <v>758</v>
      </c>
    </row>
    <row r="672">
      <c r="A672" s="229" t="s">
        <v>758</v>
      </c>
    </row>
    <row r="673">
      <c r="A673" s="229" t="s">
        <v>758</v>
      </c>
    </row>
    <row r="674">
      <c r="A674" s="229" t="s">
        <v>758</v>
      </c>
    </row>
    <row r="675">
      <c r="A675" s="229" t="s">
        <v>758</v>
      </c>
    </row>
    <row r="676">
      <c r="A676" s="229" t="s">
        <v>758</v>
      </c>
    </row>
    <row r="677">
      <c r="A677" s="229" t="s">
        <v>758</v>
      </c>
    </row>
    <row r="678">
      <c r="A678" s="229" t="s">
        <v>758</v>
      </c>
    </row>
    <row r="679">
      <c r="A679" s="229" t="s">
        <v>758</v>
      </c>
    </row>
    <row r="680">
      <c r="A680" s="229" t="s">
        <v>758</v>
      </c>
    </row>
    <row r="681">
      <c r="A681" s="229" t="s">
        <v>758</v>
      </c>
    </row>
    <row r="682">
      <c r="A682" s="229" t="s">
        <v>758</v>
      </c>
    </row>
    <row r="683">
      <c r="A683" s="229" t="s">
        <v>758</v>
      </c>
    </row>
    <row r="684">
      <c r="A684" s="229" t="s">
        <v>758</v>
      </c>
    </row>
    <row r="685">
      <c r="A685" s="229" t="s">
        <v>758</v>
      </c>
    </row>
    <row r="686">
      <c r="A686" s="229" t="s">
        <v>758</v>
      </c>
    </row>
    <row r="687">
      <c r="A687" s="229" t="s">
        <v>758</v>
      </c>
    </row>
    <row r="688">
      <c r="A688" s="229" t="s">
        <v>758</v>
      </c>
    </row>
    <row r="689">
      <c r="A689" s="229" t="s">
        <v>758</v>
      </c>
    </row>
    <row r="690">
      <c r="A690" s="229" t="s">
        <v>758</v>
      </c>
    </row>
    <row r="691">
      <c r="A691" s="229" t="s">
        <v>758</v>
      </c>
    </row>
    <row r="692">
      <c r="A692" s="229" t="s">
        <v>758</v>
      </c>
    </row>
    <row r="693">
      <c r="A693" s="229" t="s">
        <v>758</v>
      </c>
    </row>
    <row r="694">
      <c r="A694" s="229" t="s">
        <v>758</v>
      </c>
    </row>
    <row r="695">
      <c r="A695" s="229" t="s">
        <v>758</v>
      </c>
    </row>
    <row r="696">
      <c r="A696" s="229" t="s">
        <v>758</v>
      </c>
    </row>
    <row r="697">
      <c r="A697" s="229" t="s">
        <v>758</v>
      </c>
    </row>
    <row r="698">
      <c r="A698" s="229" t="s">
        <v>758</v>
      </c>
    </row>
    <row r="699">
      <c r="A699" s="229" t="s">
        <v>758</v>
      </c>
    </row>
    <row r="700">
      <c r="A700" s="229" t="s">
        <v>758</v>
      </c>
    </row>
    <row r="701">
      <c r="A701" s="229" t="s">
        <v>758</v>
      </c>
    </row>
    <row r="702">
      <c r="A702" s="229" t="s">
        <v>758</v>
      </c>
    </row>
    <row r="703">
      <c r="A703" s="229" t="s">
        <v>758</v>
      </c>
    </row>
    <row r="704">
      <c r="A704" s="229" t="s">
        <v>758</v>
      </c>
    </row>
    <row r="705">
      <c r="A705" s="229" t="s">
        <v>758</v>
      </c>
    </row>
    <row r="706">
      <c r="A706" s="229" t="s">
        <v>758</v>
      </c>
    </row>
    <row r="707">
      <c r="A707" s="229" t="s">
        <v>758</v>
      </c>
    </row>
    <row r="708">
      <c r="A708" s="229" t="s">
        <v>758</v>
      </c>
    </row>
    <row r="709">
      <c r="A709" s="229" t="s">
        <v>758</v>
      </c>
    </row>
    <row r="710">
      <c r="A710" s="229" t="s">
        <v>758</v>
      </c>
    </row>
    <row r="711">
      <c r="A711" s="229" t="s">
        <v>758</v>
      </c>
    </row>
    <row r="712">
      <c r="A712" s="229" t="s">
        <v>758</v>
      </c>
    </row>
    <row r="713">
      <c r="A713" s="229" t="s">
        <v>758</v>
      </c>
    </row>
    <row r="714">
      <c r="A714" s="229" t="s">
        <v>758</v>
      </c>
    </row>
    <row r="715">
      <c r="A715" s="229" t="s">
        <v>758</v>
      </c>
    </row>
    <row r="716">
      <c r="A716" s="229" t="s">
        <v>758</v>
      </c>
    </row>
    <row r="717">
      <c r="A717" s="229" t="s">
        <v>758</v>
      </c>
    </row>
    <row r="718">
      <c r="A718" s="229" t="s">
        <v>758</v>
      </c>
    </row>
    <row r="719">
      <c r="A719" s="229" t="s">
        <v>758</v>
      </c>
    </row>
    <row r="720">
      <c r="A720" s="229" t="s">
        <v>758</v>
      </c>
    </row>
    <row r="721">
      <c r="A721" s="229" t="s">
        <v>758</v>
      </c>
    </row>
    <row r="722">
      <c r="A722" s="229" t="s">
        <v>758</v>
      </c>
    </row>
    <row r="723">
      <c r="A723" s="229" t="s">
        <v>758</v>
      </c>
    </row>
    <row r="724">
      <c r="A724" s="229" t="s">
        <v>758</v>
      </c>
    </row>
    <row r="725">
      <c r="A725" s="229" t="s">
        <v>758</v>
      </c>
    </row>
    <row r="726">
      <c r="A726" s="229" t="s">
        <v>758</v>
      </c>
    </row>
    <row r="727">
      <c r="A727" s="229" t="s">
        <v>758</v>
      </c>
    </row>
    <row r="728">
      <c r="A728" s="229" t="s">
        <v>758</v>
      </c>
    </row>
    <row r="729">
      <c r="A729" s="229" t="s">
        <v>758</v>
      </c>
    </row>
    <row r="730">
      <c r="A730" s="229" t="s">
        <v>758</v>
      </c>
    </row>
    <row r="731">
      <c r="A731" s="229" t="s">
        <v>758</v>
      </c>
    </row>
    <row r="732">
      <c r="A732" s="229" t="s">
        <v>758</v>
      </c>
    </row>
    <row r="733">
      <c r="A733" s="229" t="s">
        <v>758</v>
      </c>
    </row>
    <row r="734">
      <c r="A734" s="229" t="s">
        <v>758</v>
      </c>
    </row>
    <row r="735">
      <c r="A735" s="229" t="s">
        <v>758</v>
      </c>
    </row>
    <row r="736">
      <c r="A736" s="229" t="s">
        <v>758</v>
      </c>
    </row>
    <row r="737">
      <c r="A737" s="229" t="s">
        <v>758</v>
      </c>
    </row>
    <row r="738">
      <c r="A738" s="229" t="s">
        <v>758</v>
      </c>
    </row>
    <row r="739">
      <c r="A739" s="229" t="s">
        <v>758</v>
      </c>
    </row>
    <row r="740">
      <c r="A740" s="229" t="s">
        <v>758</v>
      </c>
    </row>
    <row r="741">
      <c r="A741" s="229" t="s">
        <v>758</v>
      </c>
    </row>
    <row r="742">
      <c r="A742" s="229" t="s">
        <v>758</v>
      </c>
    </row>
    <row r="743">
      <c r="A743" s="229" t="s">
        <v>758</v>
      </c>
    </row>
    <row r="744">
      <c r="A744" s="229" t="s">
        <v>758</v>
      </c>
    </row>
    <row r="745">
      <c r="A745" s="229" t="s">
        <v>758</v>
      </c>
    </row>
    <row r="746">
      <c r="A746" s="229" t="s">
        <v>758</v>
      </c>
    </row>
    <row r="747">
      <c r="A747" s="229" t="s">
        <v>758</v>
      </c>
    </row>
    <row r="748">
      <c r="A748" s="229" t="s">
        <v>758</v>
      </c>
    </row>
    <row r="749">
      <c r="A749" s="229" t="s">
        <v>758</v>
      </c>
    </row>
    <row r="750">
      <c r="A750" s="229" t="s">
        <v>758</v>
      </c>
    </row>
    <row r="751">
      <c r="A751" s="229" t="s">
        <v>758</v>
      </c>
    </row>
    <row r="752">
      <c r="A752" s="229" t="s">
        <v>758</v>
      </c>
    </row>
    <row r="753">
      <c r="A753" s="229" t="s">
        <v>758</v>
      </c>
    </row>
    <row r="754">
      <c r="A754" s="229" t="s">
        <v>758</v>
      </c>
    </row>
    <row r="755">
      <c r="A755" s="229" t="s">
        <v>758</v>
      </c>
    </row>
    <row r="756">
      <c r="A756" s="229" t="s">
        <v>758</v>
      </c>
    </row>
    <row r="757">
      <c r="A757" s="229" t="s">
        <v>758</v>
      </c>
    </row>
    <row r="758">
      <c r="A758" s="229" t="s">
        <v>758</v>
      </c>
    </row>
    <row r="759">
      <c r="A759" s="229" t="s">
        <v>758</v>
      </c>
    </row>
    <row r="760">
      <c r="A760" s="229" t="s">
        <v>758</v>
      </c>
    </row>
    <row r="761">
      <c r="A761" s="229" t="s">
        <v>760</v>
      </c>
    </row>
    <row r="762">
      <c r="A762" s="229" t="s">
        <v>760</v>
      </c>
    </row>
    <row r="763">
      <c r="A763" s="229" t="s">
        <v>760</v>
      </c>
    </row>
    <row r="764">
      <c r="A764" s="229" t="s">
        <v>760</v>
      </c>
    </row>
    <row r="765">
      <c r="A765" s="229" t="s">
        <v>760</v>
      </c>
    </row>
    <row r="766">
      <c r="A766" s="229" t="s">
        <v>760</v>
      </c>
    </row>
    <row r="767">
      <c r="A767" s="229" t="s">
        <v>760</v>
      </c>
    </row>
    <row r="768">
      <c r="A768" s="229" t="s">
        <v>760</v>
      </c>
    </row>
    <row r="769">
      <c r="A769" s="229" t="s">
        <v>760</v>
      </c>
    </row>
    <row r="770">
      <c r="A770" s="229" t="s">
        <v>760</v>
      </c>
    </row>
    <row r="771">
      <c r="A771" s="229" t="s">
        <v>760</v>
      </c>
    </row>
    <row r="772">
      <c r="A772" s="229" t="s">
        <v>760</v>
      </c>
    </row>
    <row r="773">
      <c r="A773" s="229" t="s">
        <v>760</v>
      </c>
    </row>
    <row r="774">
      <c r="A774" s="229" t="s">
        <v>760</v>
      </c>
    </row>
    <row r="775">
      <c r="A775" s="229" t="s">
        <v>760</v>
      </c>
    </row>
    <row r="776">
      <c r="A776" s="229" t="s">
        <v>760</v>
      </c>
    </row>
    <row r="777">
      <c r="A777" s="229" t="s">
        <v>760</v>
      </c>
    </row>
    <row r="778">
      <c r="A778" s="229" t="s">
        <v>760</v>
      </c>
    </row>
    <row r="779">
      <c r="A779" s="229" t="s">
        <v>760</v>
      </c>
    </row>
    <row r="780">
      <c r="A780" s="229" t="s">
        <v>760</v>
      </c>
    </row>
    <row r="781">
      <c r="A781" s="229" t="s">
        <v>760</v>
      </c>
    </row>
    <row r="782">
      <c r="A782" s="229" t="s">
        <v>760</v>
      </c>
    </row>
    <row r="783">
      <c r="A783" s="229" t="s">
        <v>760</v>
      </c>
    </row>
    <row r="784">
      <c r="A784" s="229" t="s">
        <v>760</v>
      </c>
    </row>
    <row r="785">
      <c r="A785" s="229" t="s">
        <v>760</v>
      </c>
    </row>
    <row r="786">
      <c r="A786" s="229" t="s">
        <v>760</v>
      </c>
    </row>
    <row r="787">
      <c r="A787" s="229" t="s">
        <v>760</v>
      </c>
    </row>
    <row r="788">
      <c r="A788" s="229" t="s">
        <v>760</v>
      </c>
    </row>
    <row r="789">
      <c r="A789" s="229" t="s">
        <v>760</v>
      </c>
    </row>
    <row r="790">
      <c r="A790" s="229" t="s">
        <v>760</v>
      </c>
    </row>
    <row r="791">
      <c r="A791" s="229" t="s">
        <v>760</v>
      </c>
    </row>
    <row r="792">
      <c r="A792" s="229" t="s">
        <v>760</v>
      </c>
    </row>
    <row r="793">
      <c r="A793" s="229" t="s">
        <v>760</v>
      </c>
    </row>
    <row r="794">
      <c r="A794" s="229" t="s">
        <v>760</v>
      </c>
    </row>
    <row r="795">
      <c r="A795" s="229" t="s">
        <v>760</v>
      </c>
    </row>
    <row r="796">
      <c r="A796" s="229" t="s">
        <v>760</v>
      </c>
    </row>
    <row r="797">
      <c r="A797" s="229" t="s">
        <v>760</v>
      </c>
    </row>
    <row r="798">
      <c r="A798" s="229" t="s">
        <v>760</v>
      </c>
    </row>
    <row r="799">
      <c r="A799" s="229" t="s">
        <v>760</v>
      </c>
    </row>
    <row r="800">
      <c r="A800" s="229" t="s">
        <v>760</v>
      </c>
    </row>
    <row r="801">
      <c r="A801" s="229" t="s">
        <v>760</v>
      </c>
    </row>
    <row r="802">
      <c r="A802" s="229" t="s">
        <v>760</v>
      </c>
    </row>
    <row r="803">
      <c r="A803" s="229" t="s">
        <v>760</v>
      </c>
    </row>
    <row r="804">
      <c r="A804" s="229" t="s">
        <v>760</v>
      </c>
    </row>
    <row r="805">
      <c r="A805" s="229" t="s">
        <v>761</v>
      </c>
    </row>
    <row r="806">
      <c r="A806" s="229" t="s">
        <v>761</v>
      </c>
    </row>
    <row r="807">
      <c r="A807" s="229" t="s">
        <v>761</v>
      </c>
    </row>
    <row r="808">
      <c r="A808" s="229" t="s">
        <v>761</v>
      </c>
    </row>
    <row r="809">
      <c r="A809" s="229" t="s">
        <v>761</v>
      </c>
    </row>
    <row r="810">
      <c r="A810" s="229" t="s">
        <v>761</v>
      </c>
    </row>
    <row r="811">
      <c r="A811" s="229" t="s">
        <v>761</v>
      </c>
    </row>
    <row r="812">
      <c r="A812" s="229" t="s">
        <v>761</v>
      </c>
    </row>
    <row r="813">
      <c r="A813" s="229" t="s">
        <v>761</v>
      </c>
    </row>
    <row r="814">
      <c r="A814" s="229" t="s">
        <v>761</v>
      </c>
    </row>
    <row r="815">
      <c r="A815" s="229" t="s">
        <v>761</v>
      </c>
    </row>
    <row r="816">
      <c r="A816" s="229" t="s">
        <v>761</v>
      </c>
    </row>
    <row r="817">
      <c r="A817" s="229" t="s">
        <v>761</v>
      </c>
    </row>
    <row r="818">
      <c r="A818" s="229" t="s">
        <v>761</v>
      </c>
    </row>
    <row r="819">
      <c r="A819" s="229" t="s">
        <v>761</v>
      </c>
    </row>
    <row r="820">
      <c r="A820" s="229" t="s">
        <v>761</v>
      </c>
    </row>
    <row r="821">
      <c r="A821" s="229" t="s">
        <v>761</v>
      </c>
    </row>
    <row r="822">
      <c r="A822" s="229" t="s">
        <v>761</v>
      </c>
    </row>
    <row r="823">
      <c r="A823" s="229" t="s">
        <v>761</v>
      </c>
    </row>
    <row r="824">
      <c r="A824" s="229" t="s">
        <v>761</v>
      </c>
    </row>
    <row r="825">
      <c r="A825" s="229" t="s">
        <v>761</v>
      </c>
    </row>
    <row r="826">
      <c r="A826" s="229" t="s">
        <v>761</v>
      </c>
    </row>
    <row r="827">
      <c r="A827" s="229" t="s">
        <v>761</v>
      </c>
    </row>
    <row r="828">
      <c r="A828" s="229" t="s">
        <v>761</v>
      </c>
    </row>
    <row r="829">
      <c r="A829" s="229" t="s">
        <v>761</v>
      </c>
    </row>
    <row r="830">
      <c r="A830" s="229" t="s">
        <v>761</v>
      </c>
    </row>
    <row r="831">
      <c r="A831" s="229" t="s">
        <v>761</v>
      </c>
    </row>
    <row r="832">
      <c r="A832" s="229" t="s">
        <v>761</v>
      </c>
    </row>
    <row r="833">
      <c r="A833" s="229" t="s">
        <v>761</v>
      </c>
    </row>
    <row r="834">
      <c r="A834" s="229" t="s">
        <v>761</v>
      </c>
    </row>
    <row r="835">
      <c r="A835" s="229" t="s">
        <v>761</v>
      </c>
    </row>
    <row r="836">
      <c r="A836" s="229" t="s">
        <v>761</v>
      </c>
    </row>
    <row r="837">
      <c r="A837" s="229" t="s">
        <v>761</v>
      </c>
    </row>
    <row r="838">
      <c r="A838" s="229" t="s">
        <v>761</v>
      </c>
    </row>
    <row r="839">
      <c r="A839" s="229" t="s">
        <v>761</v>
      </c>
    </row>
    <row r="840">
      <c r="A840" s="229" t="s">
        <v>761</v>
      </c>
    </row>
    <row r="841">
      <c r="A841" s="229" t="s">
        <v>761</v>
      </c>
    </row>
    <row r="842">
      <c r="A842" s="229" t="s">
        <v>761</v>
      </c>
    </row>
    <row r="843">
      <c r="A843" s="229" t="s">
        <v>761</v>
      </c>
    </row>
    <row r="844">
      <c r="A844" s="229" t="s">
        <v>761</v>
      </c>
    </row>
    <row r="845">
      <c r="A845" s="229" t="s">
        <v>761</v>
      </c>
    </row>
    <row r="846">
      <c r="A846" s="229" t="s">
        <v>761</v>
      </c>
    </row>
    <row r="847">
      <c r="A847" s="229" t="s">
        <v>761</v>
      </c>
    </row>
    <row r="848">
      <c r="A848" s="229" t="s">
        <v>761</v>
      </c>
    </row>
    <row r="849">
      <c r="A849" s="229" t="s">
        <v>761</v>
      </c>
    </row>
    <row r="850">
      <c r="A850" s="229" t="s">
        <v>761</v>
      </c>
    </row>
    <row r="851">
      <c r="A851" s="229" t="s">
        <v>761</v>
      </c>
    </row>
    <row r="852">
      <c r="A852" s="229" t="s">
        <v>761</v>
      </c>
    </row>
    <row r="853">
      <c r="A853" s="229" t="s">
        <v>761</v>
      </c>
    </row>
    <row r="854">
      <c r="A854" s="229" t="s">
        <v>761</v>
      </c>
    </row>
    <row r="855">
      <c r="A855" s="229" t="s">
        <v>761</v>
      </c>
    </row>
    <row r="856">
      <c r="A856" s="229" t="s">
        <v>761</v>
      </c>
    </row>
    <row r="857">
      <c r="A857" s="229" t="s">
        <v>761</v>
      </c>
    </row>
    <row r="858">
      <c r="A858" s="229" t="s">
        <v>761</v>
      </c>
    </row>
    <row r="859">
      <c r="A859" s="229" t="s">
        <v>761</v>
      </c>
    </row>
    <row r="860">
      <c r="A860" s="229" t="s">
        <v>761</v>
      </c>
    </row>
    <row r="861">
      <c r="A861" s="229" t="s">
        <v>761</v>
      </c>
    </row>
    <row r="862">
      <c r="A862" s="229" t="s">
        <v>761</v>
      </c>
    </row>
    <row r="863">
      <c r="A863" s="229" t="s">
        <v>761</v>
      </c>
    </row>
    <row r="864">
      <c r="A864" s="229" t="s">
        <v>761</v>
      </c>
    </row>
    <row r="865">
      <c r="A865" s="229" t="s">
        <v>761</v>
      </c>
    </row>
    <row r="866">
      <c r="A866" s="229" t="s">
        <v>761</v>
      </c>
    </row>
    <row r="867">
      <c r="A867" s="229" t="s">
        <v>761</v>
      </c>
    </row>
    <row r="868">
      <c r="A868" s="229" t="s">
        <v>761</v>
      </c>
    </row>
    <row r="869">
      <c r="A869" s="229" t="s">
        <v>761</v>
      </c>
    </row>
    <row r="870">
      <c r="A870" s="229" t="s">
        <v>761</v>
      </c>
    </row>
    <row r="871">
      <c r="A871" s="229" t="s">
        <v>761</v>
      </c>
    </row>
    <row r="872">
      <c r="A872" s="229" t="s">
        <v>761</v>
      </c>
    </row>
    <row r="873">
      <c r="A873" s="229" t="s">
        <v>761</v>
      </c>
    </row>
    <row r="874">
      <c r="A874" s="229" t="s">
        <v>761</v>
      </c>
    </row>
    <row r="875">
      <c r="A875" s="229" t="s">
        <v>761</v>
      </c>
    </row>
    <row r="876">
      <c r="A876" s="229" t="s">
        <v>761</v>
      </c>
    </row>
    <row r="877">
      <c r="A877" s="229" t="s">
        <v>761</v>
      </c>
    </row>
    <row r="878">
      <c r="A878" s="229" t="s">
        <v>761</v>
      </c>
    </row>
    <row r="879">
      <c r="A879" s="229" t="s">
        <v>761</v>
      </c>
    </row>
    <row r="880">
      <c r="A880" s="229" t="s">
        <v>761</v>
      </c>
    </row>
    <row r="881">
      <c r="A881" s="229" t="s">
        <v>761</v>
      </c>
    </row>
    <row r="882">
      <c r="A882" s="229" t="s">
        <v>761</v>
      </c>
    </row>
    <row r="883">
      <c r="A883" s="229" t="s">
        <v>761</v>
      </c>
    </row>
    <row r="884">
      <c r="A884" s="229" t="s">
        <v>761</v>
      </c>
    </row>
    <row r="885">
      <c r="A885" s="229" t="s">
        <v>761</v>
      </c>
    </row>
    <row r="886">
      <c r="A886" s="229" t="s">
        <v>761</v>
      </c>
    </row>
    <row r="887">
      <c r="A887" s="229" t="s">
        <v>761</v>
      </c>
    </row>
    <row r="888">
      <c r="A888" s="229" t="s">
        <v>761</v>
      </c>
    </row>
    <row r="889">
      <c r="A889" s="229" t="s">
        <v>761</v>
      </c>
    </row>
    <row r="890">
      <c r="A890" s="229" t="s">
        <v>761</v>
      </c>
    </row>
    <row r="891">
      <c r="A891" s="229" t="s">
        <v>761</v>
      </c>
    </row>
    <row r="892">
      <c r="A892" s="229" t="s">
        <v>761</v>
      </c>
    </row>
    <row r="893">
      <c r="A893" s="229" t="s">
        <v>761</v>
      </c>
    </row>
    <row r="894">
      <c r="A894" s="229" t="s">
        <v>761</v>
      </c>
    </row>
    <row r="895">
      <c r="A895" s="229" t="s">
        <v>761</v>
      </c>
    </row>
    <row r="896">
      <c r="A896" s="229" t="s">
        <v>761</v>
      </c>
    </row>
    <row r="897">
      <c r="A897" s="229" t="s">
        <v>761</v>
      </c>
    </row>
    <row r="898">
      <c r="A898" s="229" t="s">
        <v>761</v>
      </c>
    </row>
    <row r="899">
      <c r="A899" s="229" t="s">
        <v>761</v>
      </c>
    </row>
    <row r="900">
      <c r="A900" s="229" t="s">
        <v>761</v>
      </c>
    </row>
    <row r="901">
      <c r="A901" s="229" t="s">
        <v>761</v>
      </c>
    </row>
    <row r="902">
      <c r="A902" s="229" t="s">
        <v>761</v>
      </c>
    </row>
    <row r="903">
      <c r="A903" s="229" t="s">
        <v>761</v>
      </c>
    </row>
    <row r="904">
      <c r="A904" s="229" t="s">
        <v>761</v>
      </c>
    </row>
    <row r="905">
      <c r="A905" s="229" t="s">
        <v>761</v>
      </c>
    </row>
    <row r="906">
      <c r="A906" s="229" t="s">
        <v>761</v>
      </c>
    </row>
    <row r="907">
      <c r="A907" s="229" t="s">
        <v>761</v>
      </c>
    </row>
    <row r="908">
      <c r="A908" s="229" t="s">
        <v>761</v>
      </c>
    </row>
    <row r="909">
      <c r="A909" s="229" t="s">
        <v>761</v>
      </c>
    </row>
    <row r="910">
      <c r="A910" s="229" t="s">
        <v>761</v>
      </c>
    </row>
    <row r="911">
      <c r="A911" s="229" t="s">
        <v>761</v>
      </c>
    </row>
    <row r="912">
      <c r="A912" s="229" t="s">
        <v>761</v>
      </c>
    </row>
    <row r="913">
      <c r="A913" s="229" t="s">
        <v>761</v>
      </c>
    </row>
    <row r="914">
      <c r="A914" s="229" t="s">
        <v>761</v>
      </c>
    </row>
    <row r="915">
      <c r="A915" s="229" t="s">
        <v>761</v>
      </c>
    </row>
    <row r="916">
      <c r="A916" s="229" t="s">
        <v>761</v>
      </c>
    </row>
    <row r="917">
      <c r="A917" s="229" t="s">
        <v>761</v>
      </c>
    </row>
    <row r="918">
      <c r="A918" s="229" t="s">
        <v>761</v>
      </c>
    </row>
    <row r="919">
      <c r="A919" s="229" t="s">
        <v>761</v>
      </c>
    </row>
    <row r="920">
      <c r="A920" s="229" t="s">
        <v>762</v>
      </c>
    </row>
    <row r="921">
      <c r="A921" s="229" t="s">
        <v>762</v>
      </c>
    </row>
    <row r="922">
      <c r="A922" s="229" t="s">
        <v>762</v>
      </c>
    </row>
    <row r="923">
      <c r="A923" s="229" t="s">
        <v>762</v>
      </c>
    </row>
    <row r="924">
      <c r="A924" s="229" t="s">
        <v>762</v>
      </c>
    </row>
    <row r="925">
      <c r="A925" s="229" t="s">
        <v>762</v>
      </c>
    </row>
    <row r="926">
      <c r="A926" s="229" t="s">
        <v>762</v>
      </c>
    </row>
    <row r="927">
      <c r="A927" s="229" t="s">
        <v>762</v>
      </c>
    </row>
    <row r="928">
      <c r="A928" s="229" t="s">
        <v>762</v>
      </c>
    </row>
    <row r="929">
      <c r="A929" s="229" t="s">
        <v>762</v>
      </c>
    </row>
    <row r="930">
      <c r="A930" s="229" t="s">
        <v>762</v>
      </c>
    </row>
    <row r="931">
      <c r="A931" s="229" t="s">
        <v>762</v>
      </c>
    </row>
    <row r="932">
      <c r="A932" s="229" t="s">
        <v>762</v>
      </c>
    </row>
    <row r="933">
      <c r="A933" s="229" t="s">
        <v>762</v>
      </c>
    </row>
    <row r="934">
      <c r="A934" s="229" t="s">
        <v>762</v>
      </c>
    </row>
    <row r="935">
      <c r="A935" s="229" t="s">
        <v>762</v>
      </c>
    </row>
    <row r="936">
      <c r="A936" s="229" t="s">
        <v>762</v>
      </c>
    </row>
    <row r="937">
      <c r="A937" s="229" t="s">
        <v>762</v>
      </c>
    </row>
    <row r="938">
      <c r="A938" s="229" t="s">
        <v>762</v>
      </c>
    </row>
    <row r="939">
      <c r="A939" s="229" t="s">
        <v>762</v>
      </c>
    </row>
    <row r="940">
      <c r="A940" s="229" t="s">
        <v>762</v>
      </c>
    </row>
    <row r="941">
      <c r="A941" s="229" t="s">
        <v>762</v>
      </c>
    </row>
    <row r="942">
      <c r="A942" s="229" t="s">
        <v>762</v>
      </c>
    </row>
    <row r="943">
      <c r="A943" s="229" t="s">
        <v>762</v>
      </c>
    </row>
    <row r="944">
      <c r="A944" s="229" t="s">
        <v>762</v>
      </c>
    </row>
    <row r="945">
      <c r="A945" s="229" t="s">
        <v>762</v>
      </c>
    </row>
    <row r="946">
      <c r="A946" s="229" t="s">
        <v>762</v>
      </c>
    </row>
    <row r="947">
      <c r="A947" s="229" t="s">
        <v>762</v>
      </c>
    </row>
    <row r="948">
      <c r="A948" s="229" t="s">
        <v>762</v>
      </c>
    </row>
    <row r="949">
      <c r="A949" s="229" t="s">
        <v>762</v>
      </c>
    </row>
    <row r="950">
      <c r="A950" s="229" t="s">
        <v>762</v>
      </c>
    </row>
    <row r="951">
      <c r="A951" s="229" t="s">
        <v>762</v>
      </c>
    </row>
    <row r="952">
      <c r="A952" s="229" t="s">
        <v>762</v>
      </c>
    </row>
    <row r="953">
      <c r="A953" s="229" t="s">
        <v>762</v>
      </c>
    </row>
    <row r="954">
      <c r="A954" s="229" t="s">
        <v>762</v>
      </c>
    </row>
    <row r="955">
      <c r="A955" s="229" t="s">
        <v>762</v>
      </c>
    </row>
    <row r="956">
      <c r="A956" s="229" t="s">
        <v>762</v>
      </c>
    </row>
    <row r="957">
      <c r="A957" s="229" t="s">
        <v>762</v>
      </c>
    </row>
    <row r="958">
      <c r="A958" s="229" t="s">
        <v>762</v>
      </c>
    </row>
    <row r="959">
      <c r="A959" s="229" t="s">
        <v>762</v>
      </c>
    </row>
    <row r="960">
      <c r="A960" s="229" t="s">
        <v>762</v>
      </c>
    </row>
    <row r="961">
      <c r="A961" s="229" t="s">
        <v>762</v>
      </c>
    </row>
    <row r="962">
      <c r="A962" s="229" t="s">
        <v>762</v>
      </c>
    </row>
    <row r="963">
      <c r="A963" s="229" t="s">
        <v>762</v>
      </c>
    </row>
    <row r="964">
      <c r="A964" s="229" t="s">
        <v>762</v>
      </c>
    </row>
    <row r="965">
      <c r="A965" s="229" t="s">
        <v>762</v>
      </c>
    </row>
    <row r="966">
      <c r="A966" s="229" t="s">
        <v>762</v>
      </c>
    </row>
    <row r="967">
      <c r="A967" s="229" t="s">
        <v>762</v>
      </c>
    </row>
    <row r="968">
      <c r="A968" s="229" t="s">
        <v>762</v>
      </c>
    </row>
    <row r="969">
      <c r="A969" s="229" t="s">
        <v>762</v>
      </c>
    </row>
    <row r="970">
      <c r="A970" s="229" t="s">
        <v>762</v>
      </c>
    </row>
    <row r="971">
      <c r="A971" s="229" t="s">
        <v>762</v>
      </c>
    </row>
    <row r="972">
      <c r="A972" s="229" t="s">
        <v>762</v>
      </c>
    </row>
    <row r="973">
      <c r="A973" s="229" t="s">
        <v>762</v>
      </c>
    </row>
    <row r="974">
      <c r="A974" s="229" t="s">
        <v>762</v>
      </c>
    </row>
    <row r="975">
      <c r="A975" s="229" t="s">
        <v>762</v>
      </c>
    </row>
    <row r="976">
      <c r="A976" s="229" t="s">
        <v>762</v>
      </c>
    </row>
    <row r="977">
      <c r="A977" s="229" t="s">
        <v>762</v>
      </c>
    </row>
    <row r="978">
      <c r="A978" s="229" t="s">
        <v>762</v>
      </c>
    </row>
    <row r="979">
      <c r="A979" s="229" t="s">
        <v>762</v>
      </c>
    </row>
    <row r="980">
      <c r="A980" s="229" t="s">
        <v>762</v>
      </c>
    </row>
    <row r="981">
      <c r="A981" s="229" t="s">
        <v>762</v>
      </c>
    </row>
    <row r="982">
      <c r="A982" s="229" t="s">
        <v>762</v>
      </c>
    </row>
    <row r="983">
      <c r="A983" s="229" t="s">
        <v>762</v>
      </c>
    </row>
    <row r="984">
      <c r="A984" s="229" t="s">
        <v>762</v>
      </c>
    </row>
    <row r="985">
      <c r="A985" s="229" t="s">
        <v>762</v>
      </c>
    </row>
    <row r="986">
      <c r="A986" s="229" t="s">
        <v>762</v>
      </c>
    </row>
    <row r="987">
      <c r="A987" s="229" t="s">
        <v>763</v>
      </c>
    </row>
    <row r="988">
      <c r="A988" s="229" t="s">
        <v>763</v>
      </c>
    </row>
    <row r="989">
      <c r="A989" s="229" t="s">
        <v>763</v>
      </c>
    </row>
    <row r="990">
      <c r="A990" s="229" t="s">
        <v>763</v>
      </c>
    </row>
    <row r="991">
      <c r="A991" s="229" t="s">
        <v>763</v>
      </c>
    </row>
    <row r="992">
      <c r="A992" s="229" t="s">
        <v>763</v>
      </c>
    </row>
    <row r="993">
      <c r="A993" s="229" t="s">
        <v>763</v>
      </c>
    </row>
    <row r="994">
      <c r="A994" s="229" t="s">
        <v>763</v>
      </c>
    </row>
    <row r="995">
      <c r="A995" s="229" t="s">
        <v>763</v>
      </c>
    </row>
    <row r="996">
      <c r="A996" s="229" t="s">
        <v>763</v>
      </c>
    </row>
    <row r="997">
      <c r="A997" s="229" t="s">
        <v>763</v>
      </c>
    </row>
    <row r="998">
      <c r="A998" s="229" t="s">
        <v>763</v>
      </c>
    </row>
    <row r="999">
      <c r="A999" s="229" t="s">
        <v>763</v>
      </c>
    </row>
    <row r="1000">
      <c r="A1000" s="229" t="s">
        <v>763</v>
      </c>
    </row>
    <row r="1001">
      <c r="A1001" s="229" t="s">
        <v>763</v>
      </c>
    </row>
    <row r="1002">
      <c r="A1002" s="229" t="s">
        <v>763</v>
      </c>
    </row>
    <row r="1003">
      <c r="A1003" s="229" t="s">
        <v>764</v>
      </c>
    </row>
    <row r="1004">
      <c r="A1004" s="229" t="s">
        <v>764</v>
      </c>
    </row>
    <row r="1005">
      <c r="A1005" s="229" t="s">
        <v>764</v>
      </c>
    </row>
    <row r="1006">
      <c r="A1006" s="229" t="s">
        <v>764</v>
      </c>
    </row>
    <row r="1007">
      <c r="A1007" s="229" t="s">
        <v>764</v>
      </c>
    </row>
    <row r="1008">
      <c r="A1008" s="229" t="s">
        <v>764</v>
      </c>
    </row>
    <row r="1009">
      <c r="A1009" s="229" t="s">
        <v>764</v>
      </c>
    </row>
    <row r="1010">
      <c r="A1010" s="229" t="s">
        <v>764</v>
      </c>
    </row>
    <row r="1011">
      <c r="A1011" s="229" t="s">
        <v>764</v>
      </c>
    </row>
    <row r="1012">
      <c r="A1012" s="229" t="s">
        <v>764</v>
      </c>
    </row>
    <row r="1013">
      <c r="A1013" s="229" t="s">
        <v>764</v>
      </c>
    </row>
    <row r="1014">
      <c r="A1014" s="229" t="s">
        <v>764</v>
      </c>
    </row>
    <row r="1015">
      <c r="A1015" s="229" t="s">
        <v>764</v>
      </c>
    </row>
    <row r="1016">
      <c r="A1016" s="229" t="s">
        <v>764</v>
      </c>
    </row>
    <row r="1017">
      <c r="A1017" s="229" t="s">
        <v>764</v>
      </c>
    </row>
    <row r="1018">
      <c r="A1018" s="229" t="s">
        <v>764</v>
      </c>
    </row>
    <row r="1019">
      <c r="A1019" s="229" t="s">
        <v>764</v>
      </c>
    </row>
    <row r="1020">
      <c r="A1020" s="229" t="s">
        <v>764</v>
      </c>
    </row>
    <row r="1021">
      <c r="A1021" s="229" t="s">
        <v>764</v>
      </c>
    </row>
    <row r="1022">
      <c r="A1022" s="229" t="s">
        <v>764</v>
      </c>
    </row>
    <row r="1023">
      <c r="A1023" s="229" t="s">
        <v>764</v>
      </c>
    </row>
    <row r="1024">
      <c r="A1024" s="229" t="s">
        <v>764</v>
      </c>
    </row>
    <row r="1025">
      <c r="A1025" s="229" t="s">
        <v>764</v>
      </c>
    </row>
    <row r="1026">
      <c r="A1026" s="229" t="s">
        <v>764</v>
      </c>
    </row>
    <row r="1027">
      <c r="A1027" s="229" t="s">
        <v>764</v>
      </c>
    </row>
    <row r="1028">
      <c r="A1028" s="229" t="s">
        <v>764</v>
      </c>
    </row>
    <row r="1029">
      <c r="A1029" s="229" t="s">
        <v>764</v>
      </c>
    </row>
    <row r="1030">
      <c r="A1030" s="229" t="s">
        <v>764</v>
      </c>
    </row>
    <row r="1031">
      <c r="A1031" s="229" t="s">
        <v>764</v>
      </c>
    </row>
    <row r="1032">
      <c r="A1032" s="229" t="s">
        <v>764</v>
      </c>
    </row>
    <row r="1033">
      <c r="A1033" s="229" t="s">
        <v>764</v>
      </c>
    </row>
    <row r="1034">
      <c r="A1034" s="229" t="s">
        <v>764</v>
      </c>
    </row>
    <row r="1035">
      <c r="A1035" s="229" t="s">
        <v>764</v>
      </c>
    </row>
    <row r="1036">
      <c r="A1036" s="229" t="s">
        <v>764</v>
      </c>
    </row>
    <row r="1037">
      <c r="A1037" s="229" t="s">
        <v>764</v>
      </c>
    </row>
    <row r="1038">
      <c r="A1038" s="229" t="s">
        <v>764</v>
      </c>
    </row>
    <row r="1039">
      <c r="A1039" s="229" t="s">
        <v>764</v>
      </c>
    </row>
    <row r="1040">
      <c r="A1040" s="229" t="s">
        <v>764</v>
      </c>
    </row>
    <row r="1041">
      <c r="A1041" s="229" t="s">
        <v>764</v>
      </c>
    </row>
    <row r="1042">
      <c r="A1042" s="229" t="s">
        <v>764</v>
      </c>
    </row>
    <row r="1043">
      <c r="A1043" s="229" t="s">
        <v>764</v>
      </c>
    </row>
    <row r="1044">
      <c r="A1044" s="229" t="s">
        <v>764</v>
      </c>
    </row>
    <row r="1045">
      <c r="A1045" s="229" t="s">
        <v>764</v>
      </c>
    </row>
    <row r="1046">
      <c r="A1046" s="229" t="s">
        <v>764</v>
      </c>
    </row>
    <row r="1047">
      <c r="A1047" s="229" t="s">
        <v>764</v>
      </c>
    </row>
    <row r="1048">
      <c r="A1048" s="229" t="s">
        <v>764</v>
      </c>
    </row>
    <row r="1049">
      <c r="A1049" s="229" t="s">
        <v>764</v>
      </c>
    </row>
    <row r="1050">
      <c r="A1050" s="229" t="s">
        <v>764</v>
      </c>
    </row>
    <row r="1051">
      <c r="A1051" s="229" t="s">
        <v>764</v>
      </c>
    </row>
    <row r="1052">
      <c r="A1052" s="229" t="s">
        <v>764</v>
      </c>
    </row>
    <row r="1053">
      <c r="A1053" s="229" t="s">
        <v>764</v>
      </c>
    </row>
    <row r="1054">
      <c r="A1054" s="229" t="s">
        <v>764</v>
      </c>
    </row>
    <row r="1055">
      <c r="A1055" s="229" t="s">
        <v>764</v>
      </c>
    </row>
    <row r="1056">
      <c r="A1056" s="229" t="s">
        <v>764</v>
      </c>
    </row>
    <row r="1057">
      <c r="A1057" s="229" t="s">
        <v>764</v>
      </c>
    </row>
    <row r="1058">
      <c r="A1058" s="229" t="s">
        <v>764</v>
      </c>
    </row>
    <row r="1059">
      <c r="A1059" s="229" t="s">
        <v>764</v>
      </c>
    </row>
    <row r="1060">
      <c r="A1060" s="229" t="s">
        <v>764</v>
      </c>
    </row>
    <row r="1061">
      <c r="A1061" s="229" t="s">
        <v>764</v>
      </c>
    </row>
    <row r="1062">
      <c r="A1062" s="229" t="s">
        <v>764</v>
      </c>
    </row>
    <row r="1063">
      <c r="A1063" s="229" t="s">
        <v>764</v>
      </c>
    </row>
    <row r="1064">
      <c r="A1064" s="229" t="s">
        <v>764</v>
      </c>
    </row>
    <row r="1065">
      <c r="A1065" s="229" t="s">
        <v>764</v>
      </c>
    </row>
    <row r="1066">
      <c r="A1066" s="229" t="s">
        <v>764</v>
      </c>
    </row>
    <row r="1067">
      <c r="A1067" s="229" t="s">
        <v>764</v>
      </c>
    </row>
    <row r="1068">
      <c r="A1068" s="229" t="s">
        <v>764</v>
      </c>
    </row>
    <row r="1069">
      <c r="A1069" s="229" t="s">
        <v>764</v>
      </c>
    </row>
    <row r="1070">
      <c r="A1070" s="229" t="s">
        <v>764</v>
      </c>
    </row>
    <row r="1071">
      <c r="A1071" s="229" t="s">
        <v>764</v>
      </c>
    </row>
    <row r="1072">
      <c r="A1072" s="229" t="s">
        <v>764</v>
      </c>
    </row>
    <row r="1073">
      <c r="A1073" s="229" t="s">
        <v>764</v>
      </c>
    </row>
    <row r="1074">
      <c r="A1074" s="229" t="s">
        <v>764</v>
      </c>
    </row>
    <row r="1075">
      <c r="A1075" s="229" t="s">
        <v>764</v>
      </c>
    </row>
    <row r="1076">
      <c r="A1076" s="229" t="s">
        <v>764</v>
      </c>
    </row>
    <row r="1077">
      <c r="A1077" s="229" t="s">
        <v>764</v>
      </c>
    </row>
    <row r="1078">
      <c r="A1078" s="229" t="s">
        <v>764</v>
      </c>
    </row>
    <row r="1079">
      <c r="A1079" s="229" t="s">
        <v>764</v>
      </c>
    </row>
    <row r="1080">
      <c r="A1080" s="229" t="s">
        <v>765</v>
      </c>
    </row>
    <row r="1081">
      <c r="A1081" s="229" t="s">
        <v>765</v>
      </c>
    </row>
    <row r="1082">
      <c r="A1082" s="229" t="s">
        <v>765</v>
      </c>
    </row>
    <row r="1083">
      <c r="A1083" s="229" t="s">
        <v>765</v>
      </c>
    </row>
    <row r="1084">
      <c r="A1084" s="229" t="s">
        <v>765</v>
      </c>
    </row>
    <row r="1085">
      <c r="A1085" s="229" t="s">
        <v>765</v>
      </c>
    </row>
    <row r="1086">
      <c r="A1086" s="229" t="s">
        <v>765</v>
      </c>
    </row>
    <row r="1087">
      <c r="A1087" s="229" t="s">
        <v>765</v>
      </c>
    </row>
    <row r="1088">
      <c r="A1088" s="229" t="s">
        <v>765</v>
      </c>
    </row>
    <row r="1089">
      <c r="A1089" s="229" t="s">
        <v>765</v>
      </c>
    </row>
    <row r="1090">
      <c r="A1090" s="229" t="s">
        <v>765</v>
      </c>
    </row>
    <row r="1091">
      <c r="A1091" s="229" t="s">
        <v>765</v>
      </c>
    </row>
    <row r="1092">
      <c r="A1092" s="229" t="s">
        <v>765</v>
      </c>
    </row>
    <row r="1093">
      <c r="A1093" s="229" t="s">
        <v>765</v>
      </c>
    </row>
    <row r="1094">
      <c r="A1094" s="229" t="s">
        <v>765</v>
      </c>
    </row>
    <row r="1095">
      <c r="A1095" s="229" t="s">
        <v>765</v>
      </c>
    </row>
    <row r="1096">
      <c r="A1096" s="229" t="s">
        <v>765</v>
      </c>
    </row>
    <row r="1097">
      <c r="A1097" s="229" t="s">
        <v>765</v>
      </c>
    </row>
    <row r="1098">
      <c r="A1098" s="229" t="s">
        <v>765</v>
      </c>
    </row>
    <row r="1099">
      <c r="A1099" s="229" t="s">
        <v>765</v>
      </c>
    </row>
    <row r="1100">
      <c r="A1100" s="229" t="s">
        <v>765</v>
      </c>
    </row>
    <row r="1101">
      <c r="A1101" s="229" t="s">
        <v>765</v>
      </c>
    </row>
    <row r="1102">
      <c r="A1102" s="229" t="s">
        <v>765</v>
      </c>
    </row>
    <row r="1103">
      <c r="A1103" s="229" t="s">
        <v>765</v>
      </c>
    </row>
    <row r="1104">
      <c r="A1104" s="229" t="s">
        <v>765</v>
      </c>
    </row>
    <row r="1105">
      <c r="A1105" s="229" t="s">
        <v>765</v>
      </c>
    </row>
    <row r="1106">
      <c r="A1106" s="229" t="s">
        <v>765</v>
      </c>
    </row>
    <row r="1107">
      <c r="A1107" s="229" t="s">
        <v>765</v>
      </c>
    </row>
    <row r="1108">
      <c r="A1108" s="229" t="s">
        <v>765</v>
      </c>
    </row>
    <row r="1109">
      <c r="A1109" s="229" t="s">
        <v>765</v>
      </c>
    </row>
    <row r="1110">
      <c r="A1110" s="229" t="s">
        <v>765</v>
      </c>
    </row>
    <row r="1111">
      <c r="A1111" s="229" t="s">
        <v>765</v>
      </c>
    </row>
    <row r="1112">
      <c r="A1112" s="229" t="s">
        <v>765</v>
      </c>
    </row>
    <row r="1113">
      <c r="A1113" s="229" t="s">
        <v>765</v>
      </c>
    </row>
    <row r="1114">
      <c r="A1114" s="229" t="s">
        <v>765</v>
      </c>
    </row>
    <row r="1115">
      <c r="A1115" s="229" t="s">
        <v>765</v>
      </c>
    </row>
    <row r="1116">
      <c r="A1116" s="229" t="s">
        <v>765</v>
      </c>
    </row>
    <row r="1117">
      <c r="A1117" s="229" t="s">
        <v>765</v>
      </c>
    </row>
    <row r="1118">
      <c r="A1118" s="229" t="s">
        <v>765</v>
      </c>
    </row>
    <row r="1119">
      <c r="A1119" s="229" t="s">
        <v>765</v>
      </c>
    </row>
    <row r="1120">
      <c r="A1120" s="229" t="s">
        <v>765</v>
      </c>
    </row>
    <row r="1121">
      <c r="A1121" s="229" t="s">
        <v>765</v>
      </c>
    </row>
    <row r="1122">
      <c r="A1122" s="229" t="s">
        <v>765</v>
      </c>
    </row>
    <row r="1123">
      <c r="A1123" s="229" t="s">
        <v>765</v>
      </c>
    </row>
    <row r="1124">
      <c r="A1124" s="229" t="s">
        <v>765</v>
      </c>
    </row>
    <row r="1125">
      <c r="A1125" s="229" t="s">
        <v>765</v>
      </c>
    </row>
    <row r="1126">
      <c r="A1126" s="229" t="s">
        <v>765</v>
      </c>
    </row>
    <row r="1127">
      <c r="A1127" s="229" t="s">
        <v>765</v>
      </c>
    </row>
    <row r="1128">
      <c r="A1128" s="229" t="s">
        <v>765</v>
      </c>
    </row>
    <row r="1129">
      <c r="A1129" s="229" t="s">
        <v>765</v>
      </c>
    </row>
    <row r="1130">
      <c r="A1130" s="229" t="s">
        <v>765</v>
      </c>
    </row>
    <row r="1131">
      <c r="A1131" s="229" t="s">
        <v>765</v>
      </c>
    </row>
    <row r="1132">
      <c r="A1132" s="229" t="s">
        <v>765</v>
      </c>
    </row>
    <row r="1133">
      <c r="A1133" s="229" t="s">
        <v>765</v>
      </c>
    </row>
    <row r="1134">
      <c r="A1134" s="229" t="s">
        <v>765</v>
      </c>
    </row>
    <row r="1135">
      <c r="A1135" s="229" t="s">
        <v>765</v>
      </c>
    </row>
    <row r="1136">
      <c r="A1136" s="229" t="s">
        <v>765</v>
      </c>
    </row>
    <row r="1137">
      <c r="A1137" s="229" t="s">
        <v>765</v>
      </c>
    </row>
    <row r="1138">
      <c r="A1138" s="229" t="s">
        <v>765</v>
      </c>
    </row>
    <row r="1139">
      <c r="A1139" s="229" t="s">
        <v>765</v>
      </c>
    </row>
    <row r="1140">
      <c r="A1140" s="229" t="s">
        <v>765</v>
      </c>
    </row>
    <row r="1141">
      <c r="A1141" s="229" t="s">
        <v>765</v>
      </c>
    </row>
    <row r="1142">
      <c r="A1142" s="229" t="s">
        <v>765</v>
      </c>
    </row>
    <row r="1143">
      <c r="A1143" s="229" t="s">
        <v>765</v>
      </c>
    </row>
    <row r="1144">
      <c r="A1144" s="229" t="s">
        <v>765</v>
      </c>
    </row>
    <row r="1145">
      <c r="A1145" s="229" t="s">
        <v>765</v>
      </c>
    </row>
    <row r="1146">
      <c r="A1146" s="229" t="s">
        <v>765</v>
      </c>
    </row>
    <row r="1147">
      <c r="A1147" s="229" t="s">
        <v>765</v>
      </c>
    </row>
    <row r="1148">
      <c r="A1148" s="229" t="s">
        <v>765</v>
      </c>
    </row>
    <row r="1149">
      <c r="A1149" s="229" t="s">
        <v>765</v>
      </c>
    </row>
    <row r="1150">
      <c r="A1150" s="229" t="s">
        <v>765</v>
      </c>
    </row>
    <row r="1151">
      <c r="A1151" s="229" t="s">
        <v>765</v>
      </c>
    </row>
    <row r="1152">
      <c r="A1152" s="229" t="s">
        <v>765</v>
      </c>
    </row>
    <row r="1153">
      <c r="A1153" s="229" t="s">
        <v>765</v>
      </c>
    </row>
    <row r="1154">
      <c r="A1154" s="229" t="s">
        <v>765</v>
      </c>
    </row>
    <row r="1155">
      <c r="A1155" s="229" t="s">
        <v>765</v>
      </c>
    </row>
    <row r="1156">
      <c r="A1156" s="229" t="s">
        <v>765</v>
      </c>
    </row>
    <row r="1157">
      <c r="A1157" s="229" t="s">
        <v>765</v>
      </c>
    </row>
    <row r="1158">
      <c r="A1158" s="229" t="s">
        <v>765</v>
      </c>
    </row>
    <row r="1159">
      <c r="A1159" s="229" t="s">
        <v>765</v>
      </c>
    </row>
    <row r="1160">
      <c r="A1160" s="229" t="s">
        <v>765</v>
      </c>
    </row>
    <row r="1161">
      <c r="A1161" s="229" t="s">
        <v>765</v>
      </c>
    </row>
    <row r="1162">
      <c r="A1162" s="229" t="s">
        <v>765</v>
      </c>
    </row>
    <row r="1163">
      <c r="A1163" s="229" t="s">
        <v>765</v>
      </c>
    </row>
    <row r="1164">
      <c r="A1164" s="229" t="s">
        <v>765</v>
      </c>
    </row>
    <row r="1165">
      <c r="A1165" s="229" t="s">
        <v>765</v>
      </c>
    </row>
    <row r="1166">
      <c r="A1166" s="229" t="s">
        <v>765</v>
      </c>
    </row>
    <row r="1167">
      <c r="A1167" s="229" t="s">
        <v>765</v>
      </c>
    </row>
    <row r="1168">
      <c r="A1168" s="229" t="s">
        <v>765</v>
      </c>
    </row>
    <row r="1169">
      <c r="A1169" s="229" t="s">
        <v>765</v>
      </c>
    </row>
    <row r="1170">
      <c r="A1170" s="229" t="s">
        <v>765</v>
      </c>
    </row>
    <row r="1171">
      <c r="A1171" s="229" t="s">
        <v>765</v>
      </c>
    </row>
    <row r="1172">
      <c r="A1172" s="229" t="s">
        <v>766</v>
      </c>
    </row>
    <row r="1173">
      <c r="A1173" s="229" t="s">
        <v>766</v>
      </c>
    </row>
    <row r="1174">
      <c r="A1174" s="229" t="s">
        <v>766</v>
      </c>
    </row>
    <row r="1175">
      <c r="A1175" s="229" t="s">
        <v>766</v>
      </c>
    </row>
    <row r="1176">
      <c r="A1176" s="229" t="s">
        <v>766</v>
      </c>
    </row>
    <row r="1177">
      <c r="A1177" s="229" t="s">
        <v>766</v>
      </c>
    </row>
    <row r="1178">
      <c r="A1178" s="229" t="s">
        <v>766</v>
      </c>
    </row>
    <row r="1179">
      <c r="A1179" s="229" t="s">
        <v>766</v>
      </c>
    </row>
    <row r="1180">
      <c r="A1180" s="229" t="s">
        <v>766</v>
      </c>
    </row>
    <row r="1181">
      <c r="A1181" s="229" t="s">
        <v>766</v>
      </c>
    </row>
    <row r="1182">
      <c r="A1182" s="229" t="s">
        <v>766</v>
      </c>
    </row>
    <row r="1183">
      <c r="A1183" s="229" t="s">
        <v>766</v>
      </c>
    </row>
    <row r="1184">
      <c r="A1184" s="229" t="s">
        <v>766</v>
      </c>
    </row>
    <row r="1185">
      <c r="A1185" s="229" t="s">
        <v>766</v>
      </c>
    </row>
    <row r="1186">
      <c r="A1186" s="229" t="s">
        <v>766</v>
      </c>
    </row>
    <row r="1187">
      <c r="A1187" s="229" t="s">
        <v>766</v>
      </c>
    </row>
    <row r="1188">
      <c r="A1188" s="229" t="s">
        <v>766</v>
      </c>
    </row>
    <row r="1189">
      <c r="A1189" s="229" t="s">
        <v>766</v>
      </c>
    </row>
    <row r="1190">
      <c r="A1190" s="229" t="s">
        <v>766</v>
      </c>
    </row>
    <row r="1191">
      <c r="A1191" s="229" t="s">
        <v>766</v>
      </c>
    </row>
    <row r="1192">
      <c r="A1192" s="229" t="s">
        <v>766</v>
      </c>
    </row>
    <row r="1193">
      <c r="A1193" s="229" t="s">
        <v>766</v>
      </c>
    </row>
    <row r="1194">
      <c r="A1194" s="229" t="s">
        <v>766</v>
      </c>
    </row>
    <row r="1195">
      <c r="A1195" s="229" t="s">
        <v>766</v>
      </c>
    </row>
    <row r="1196">
      <c r="A1196" s="229" t="s">
        <v>766</v>
      </c>
    </row>
    <row r="1197">
      <c r="A1197" s="229" t="s">
        <v>766</v>
      </c>
    </row>
    <row r="1198">
      <c r="A1198" s="229" t="s">
        <v>766</v>
      </c>
    </row>
    <row r="1199">
      <c r="A1199" s="229" t="s">
        <v>766</v>
      </c>
    </row>
    <row r="1200">
      <c r="A1200" s="229" t="s">
        <v>766</v>
      </c>
    </row>
    <row r="1201">
      <c r="A1201" s="229" t="s">
        <v>766</v>
      </c>
    </row>
    <row r="1202">
      <c r="A1202" s="229" t="s">
        <v>766</v>
      </c>
    </row>
    <row r="1203">
      <c r="A1203" s="229" t="s">
        <v>766</v>
      </c>
    </row>
    <row r="1204">
      <c r="A1204" s="229" t="s">
        <v>766</v>
      </c>
    </row>
    <row r="1205">
      <c r="A1205" s="229" t="s">
        <v>766</v>
      </c>
    </row>
    <row r="1206">
      <c r="A1206" s="229" t="s">
        <v>766</v>
      </c>
    </row>
    <row r="1207">
      <c r="A1207" s="229" t="s">
        <v>766</v>
      </c>
    </row>
    <row r="1208">
      <c r="A1208" s="229" t="s">
        <v>766</v>
      </c>
    </row>
    <row r="1209">
      <c r="A1209" s="229" t="s">
        <v>766</v>
      </c>
    </row>
    <row r="1210">
      <c r="A1210" s="229" t="s">
        <v>766</v>
      </c>
    </row>
    <row r="1211">
      <c r="A1211" s="229" t="s">
        <v>766</v>
      </c>
    </row>
    <row r="1212">
      <c r="A1212" s="229" t="s">
        <v>766</v>
      </c>
    </row>
    <row r="1213">
      <c r="A1213" s="229" t="s">
        <v>766</v>
      </c>
    </row>
    <row r="1214">
      <c r="A1214" s="229" t="s">
        <v>766</v>
      </c>
    </row>
    <row r="1215">
      <c r="A1215" s="229" t="s">
        <v>766</v>
      </c>
    </row>
    <row r="1216">
      <c r="A1216" s="229" t="s">
        <v>766</v>
      </c>
    </row>
    <row r="1217">
      <c r="A1217" s="229" t="s">
        <v>766</v>
      </c>
    </row>
    <row r="1218">
      <c r="A1218" s="229" t="s">
        <v>766</v>
      </c>
    </row>
    <row r="1219">
      <c r="A1219" s="229" t="s">
        <v>766</v>
      </c>
    </row>
    <row r="1220">
      <c r="A1220" s="229" t="s">
        <v>766</v>
      </c>
    </row>
    <row r="1221">
      <c r="A1221" s="229" t="s">
        <v>766</v>
      </c>
    </row>
    <row r="1222">
      <c r="A1222" s="229" t="s">
        <v>766</v>
      </c>
    </row>
    <row r="1223">
      <c r="A1223" s="229" t="s">
        <v>766</v>
      </c>
    </row>
    <row r="1224">
      <c r="A1224" s="229" t="s">
        <v>766</v>
      </c>
    </row>
    <row r="1225">
      <c r="A1225" s="229" t="s">
        <v>766</v>
      </c>
    </row>
    <row r="1226">
      <c r="A1226" s="229" t="s">
        <v>766</v>
      </c>
    </row>
    <row r="1227">
      <c r="A1227" s="229" t="s">
        <v>766</v>
      </c>
    </row>
    <row r="1228">
      <c r="A1228" s="229" t="s">
        <v>766</v>
      </c>
    </row>
    <row r="1229">
      <c r="A1229" s="229" t="s">
        <v>766</v>
      </c>
    </row>
    <row r="1230">
      <c r="A1230" s="229" t="s">
        <v>766</v>
      </c>
    </row>
    <row r="1231">
      <c r="A1231" s="229" t="s">
        <v>766</v>
      </c>
    </row>
    <row r="1232">
      <c r="A1232" s="229" t="s">
        <v>766</v>
      </c>
    </row>
    <row r="1233">
      <c r="A1233" s="229" t="s">
        <v>766</v>
      </c>
    </row>
    <row r="1234">
      <c r="A1234" s="229" t="s">
        <v>766</v>
      </c>
    </row>
    <row r="1235">
      <c r="A1235" s="229" t="s">
        <v>766</v>
      </c>
    </row>
    <row r="1236">
      <c r="A1236" s="229" t="s">
        <v>766</v>
      </c>
    </row>
    <row r="1237">
      <c r="A1237" s="229" t="s">
        <v>766</v>
      </c>
    </row>
    <row r="1238">
      <c r="A1238" s="229" t="s">
        <v>766</v>
      </c>
    </row>
    <row r="1239">
      <c r="A1239" s="229" t="s">
        <v>766</v>
      </c>
    </row>
    <row r="1240">
      <c r="A1240" s="229" t="s">
        <v>766</v>
      </c>
    </row>
    <row r="1241">
      <c r="A1241" s="229" t="s">
        <v>766</v>
      </c>
    </row>
    <row r="1242">
      <c r="A1242" s="229" t="s">
        <v>766</v>
      </c>
    </row>
    <row r="1243">
      <c r="A1243" s="229" t="s">
        <v>766</v>
      </c>
    </row>
    <row r="1244">
      <c r="A1244" s="229" t="s">
        <v>766</v>
      </c>
    </row>
    <row r="1245">
      <c r="A1245" s="229" t="s">
        <v>766</v>
      </c>
    </row>
    <row r="1246">
      <c r="A1246" s="229" t="s">
        <v>766</v>
      </c>
    </row>
    <row r="1247">
      <c r="A1247" s="229" t="s">
        <v>766</v>
      </c>
    </row>
    <row r="1248">
      <c r="A1248" s="229" t="s">
        <v>766</v>
      </c>
    </row>
    <row r="1249">
      <c r="A1249" s="229" t="s">
        <v>766</v>
      </c>
    </row>
    <row r="1250">
      <c r="A1250" s="229" t="s">
        <v>766</v>
      </c>
    </row>
    <row r="1251">
      <c r="A1251" s="229" t="s">
        <v>766</v>
      </c>
    </row>
    <row r="1252">
      <c r="A1252" s="229" t="s">
        <v>766</v>
      </c>
    </row>
    <row r="1253">
      <c r="A1253" s="229" t="s">
        <v>766</v>
      </c>
    </row>
    <row r="1254">
      <c r="A1254" s="229" t="s">
        <v>766</v>
      </c>
    </row>
    <row r="1255">
      <c r="A1255" s="229" t="s">
        <v>766</v>
      </c>
    </row>
    <row r="1256">
      <c r="A1256" s="229" t="s">
        <v>766</v>
      </c>
    </row>
    <row r="1257">
      <c r="A1257" s="229" t="s">
        <v>766</v>
      </c>
    </row>
    <row r="1258">
      <c r="A1258" s="229" t="s">
        <v>766</v>
      </c>
    </row>
    <row r="1259">
      <c r="A1259" s="229" t="s">
        <v>766</v>
      </c>
    </row>
    <row r="1260">
      <c r="A1260" s="229" t="s">
        <v>767</v>
      </c>
    </row>
    <row r="1261">
      <c r="A1261" s="229" t="s">
        <v>767</v>
      </c>
    </row>
    <row r="1262">
      <c r="A1262" s="229" t="s">
        <v>767</v>
      </c>
    </row>
    <row r="1263">
      <c r="A1263" s="229" t="s">
        <v>767</v>
      </c>
    </row>
    <row r="1264">
      <c r="A1264" s="229" t="s">
        <v>767</v>
      </c>
    </row>
    <row r="1265">
      <c r="A1265" s="229" t="s">
        <v>767</v>
      </c>
    </row>
    <row r="1266">
      <c r="A1266" s="229" t="s">
        <v>767</v>
      </c>
    </row>
    <row r="1267">
      <c r="A1267" s="229" t="s">
        <v>767</v>
      </c>
    </row>
    <row r="1268">
      <c r="A1268" s="229" t="s">
        <v>767</v>
      </c>
    </row>
    <row r="1269">
      <c r="A1269" s="229" t="s">
        <v>767</v>
      </c>
    </row>
    <row r="1270">
      <c r="A1270" s="229" t="s">
        <v>767</v>
      </c>
    </row>
    <row r="1271">
      <c r="A1271" s="229" t="s">
        <v>767</v>
      </c>
    </row>
    <row r="1272">
      <c r="A1272" s="229" t="s">
        <v>767</v>
      </c>
    </row>
    <row r="1273">
      <c r="A1273" s="229" t="s">
        <v>767</v>
      </c>
    </row>
    <row r="1274">
      <c r="A1274" s="229" t="s">
        <v>767</v>
      </c>
    </row>
    <row r="1275">
      <c r="A1275" s="229" t="s">
        <v>767</v>
      </c>
    </row>
    <row r="1276">
      <c r="A1276" s="229" t="s">
        <v>767</v>
      </c>
    </row>
    <row r="1277">
      <c r="A1277" s="229" t="s">
        <v>767</v>
      </c>
    </row>
    <row r="1278">
      <c r="A1278" s="229" t="s">
        <v>767</v>
      </c>
    </row>
    <row r="1279">
      <c r="A1279" s="229" t="s">
        <v>767</v>
      </c>
    </row>
    <row r="1280">
      <c r="A1280" s="229" t="s">
        <v>767</v>
      </c>
    </row>
    <row r="1281">
      <c r="A1281" s="229" t="s">
        <v>767</v>
      </c>
    </row>
    <row r="1282">
      <c r="A1282" s="229" t="s">
        <v>767</v>
      </c>
    </row>
    <row r="1283">
      <c r="A1283" s="229" t="s">
        <v>767</v>
      </c>
    </row>
    <row r="1284">
      <c r="A1284" s="229" t="s">
        <v>767</v>
      </c>
    </row>
    <row r="1285">
      <c r="A1285" s="229" t="s">
        <v>767</v>
      </c>
    </row>
    <row r="1286">
      <c r="A1286" s="229" t="s">
        <v>767</v>
      </c>
    </row>
    <row r="1287">
      <c r="A1287" s="229" t="s">
        <v>767</v>
      </c>
    </row>
    <row r="1288">
      <c r="A1288" s="229" t="s">
        <v>767</v>
      </c>
    </row>
    <row r="1289">
      <c r="A1289" s="229" t="s">
        <v>767</v>
      </c>
    </row>
    <row r="1290">
      <c r="A1290" s="229" t="s">
        <v>767</v>
      </c>
    </row>
    <row r="1291">
      <c r="A1291" s="229" t="s">
        <v>767</v>
      </c>
    </row>
    <row r="1292">
      <c r="A1292" s="229" t="s">
        <v>767</v>
      </c>
    </row>
    <row r="1293">
      <c r="A1293" s="229" t="s">
        <v>767</v>
      </c>
    </row>
    <row r="1294">
      <c r="A1294" s="229" t="s">
        <v>767</v>
      </c>
    </row>
    <row r="1295">
      <c r="A1295" s="229" t="s">
        <v>767</v>
      </c>
    </row>
    <row r="1296">
      <c r="A1296" s="229" t="s">
        <v>767</v>
      </c>
    </row>
    <row r="1297">
      <c r="A1297" s="229" t="s">
        <v>767</v>
      </c>
    </row>
    <row r="1298">
      <c r="A1298" s="229" t="s">
        <v>767</v>
      </c>
    </row>
    <row r="1299">
      <c r="A1299" s="229" t="s">
        <v>767</v>
      </c>
    </row>
    <row r="1300">
      <c r="A1300" s="229" t="s">
        <v>767</v>
      </c>
    </row>
    <row r="1301">
      <c r="A1301" s="229" t="s">
        <v>767</v>
      </c>
    </row>
    <row r="1302">
      <c r="A1302" s="229" t="s">
        <v>767</v>
      </c>
    </row>
    <row r="1303">
      <c r="A1303" s="229" t="s">
        <v>767</v>
      </c>
    </row>
    <row r="1304">
      <c r="A1304" s="229" t="s">
        <v>767</v>
      </c>
    </row>
    <row r="1305">
      <c r="A1305" s="229" t="s">
        <v>767</v>
      </c>
    </row>
    <row r="1306">
      <c r="A1306" s="229" t="s">
        <v>767</v>
      </c>
    </row>
    <row r="1307">
      <c r="A1307" s="229" t="s">
        <v>767</v>
      </c>
    </row>
    <row r="1308">
      <c r="A1308" s="229" t="s">
        <v>767</v>
      </c>
    </row>
    <row r="1309">
      <c r="A1309" s="229" t="s">
        <v>767</v>
      </c>
    </row>
    <row r="1310">
      <c r="A1310" s="229" t="s">
        <v>767</v>
      </c>
    </row>
    <row r="1311">
      <c r="A1311" s="229" t="s">
        <v>767</v>
      </c>
    </row>
    <row r="1312">
      <c r="A1312" s="229" t="s">
        <v>767</v>
      </c>
    </row>
    <row r="1313">
      <c r="A1313" s="229" t="s">
        <v>767</v>
      </c>
    </row>
    <row r="1314">
      <c r="A1314" s="229" t="s">
        <v>767</v>
      </c>
    </row>
    <row r="1315">
      <c r="A1315" s="229" t="s">
        <v>767</v>
      </c>
    </row>
    <row r="1316">
      <c r="A1316" s="229" t="s">
        <v>767</v>
      </c>
    </row>
    <row r="1317">
      <c r="A1317" s="229" t="s">
        <v>767</v>
      </c>
    </row>
    <row r="1318">
      <c r="A1318" s="229" t="s">
        <v>767</v>
      </c>
    </row>
    <row r="1319">
      <c r="A1319" s="229" t="s">
        <v>767</v>
      </c>
    </row>
    <row r="1320">
      <c r="A1320" s="229" t="s">
        <v>767</v>
      </c>
    </row>
    <row r="1321">
      <c r="A1321" s="229" t="s">
        <v>767</v>
      </c>
    </row>
    <row r="1322">
      <c r="A1322" s="229" t="s">
        <v>767</v>
      </c>
    </row>
    <row r="1323">
      <c r="A1323" s="229" t="s">
        <v>767</v>
      </c>
    </row>
    <row r="1324">
      <c r="A1324" s="229" t="s">
        <v>767</v>
      </c>
    </row>
    <row r="1325">
      <c r="A1325" s="229" t="s">
        <v>767</v>
      </c>
    </row>
    <row r="1326">
      <c r="A1326" s="229" t="s">
        <v>767</v>
      </c>
    </row>
    <row r="1327">
      <c r="A1327" s="229" t="s">
        <v>767</v>
      </c>
    </row>
    <row r="1328">
      <c r="A1328" s="229" t="s">
        <v>767</v>
      </c>
    </row>
    <row r="1329">
      <c r="A1329" s="229" t="s">
        <v>767</v>
      </c>
    </row>
    <row r="1330">
      <c r="A1330" s="229" t="s">
        <v>767</v>
      </c>
    </row>
    <row r="1331">
      <c r="A1331" s="229" t="s">
        <v>767</v>
      </c>
    </row>
    <row r="1332">
      <c r="A1332" s="229" t="s">
        <v>767</v>
      </c>
    </row>
    <row r="1333">
      <c r="A1333" s="229" t="s">
        <v>767</v>
      </c>
    </row>
    <row r="1334">
      <c r="A1334" s="229" t="s">
        <v>767</v>
      </c>
    </row>
    <row r="1335">
      <c r="A1335" s="229" t="s">
        <v>767</v>
      </c>
    </row>
    <row r="1336">
      <c r="A1336" s="229" t="s">
        <v>767</v>
      </c>
    </row>
    <row r="1337">
      <c r="A1337" s="229" t="s">
        <v>767</v>
      </c>
    </row>
    <row r="1338">
      <c r="A1338" s="229" t="s">
        <v>767</v>
      </c>
    </row>
    <row r="1339">
      <c r="A1339" s="229" t="s">
        <v>767</v>
      </c>
    </row>
    <row r="1340">
      <c r="A1340" s="229" t="s">
        <v>767</v>
      </c>
    </row>
    <row r="1341">
      <c r="A1341" s="229" t="s">
        <v>767</v>
      </c>
    </row>
    <row r="1342">
      <c r="A1342" s="229" t="s">
        <v>767</v>
      </c>
    </row>
    <row r="1343">
      <c r="A1343" s="229" t="s">
        <v>767</v>
      </c>
    </row>
    <row r="1344">
      <c r="A1344" s="229" t="s">
        <v>767</v>
      </c>
    </row>
    <row r="1345">
      <c r="A1345" s="229" t="s">
        <v>767</v>
      </c>
    </row>
    <row r="1346">
      <c r="A1346" s="229" t="s">
        <v>767</v>
      </c>
    </row>
    <row r="1347">
      <c r="A1347" s="229" t="s">
        <v>767</v>
      </c>
    </row>
    <row r="1348">
      <c r="A1348" s="229" t="s">
        <v>767</v>
      </c>
    </row>
    <row r="1349">
      <c r="A1349" s="229" t="s">
        <v>767</v>
      </c>
    </row>
    <row r="1350">
      <c r="A1350" s="229" t="s">
        <v>767</v>
      </c>
    </row>
    <row r="1351">
      <c r="A1351" s="229" t="s">
        <v>767</v>
      </c>
    </row>
    <row r="1352">
      <c r="A1352" s="229" t="s">
        <v>767</v>
      </c>
    </row>
    <row r="1353">
      <c r="A1353" s="229" t="s">
        <v>767</v>
      </c>
    </row>
    <row r="1354">
      <c r="A1354" s="229" t="s">
        <v>767</v>
      </c>
    </row>
    <row r="1355">
      <c r="A1355" s="229" t="s">
        <v>767</v>
      </c>
    </row>
    <row r="1356">
      <c r="A1356" s="229" t="s">
        <v>767</v>
      </c>
    </row>
    <row r="1357">
      <c r="A1357" s="229" t="s">
        <v>767</v>
      </c>
    </row>
    <row r="1358">
      <c r="A1358" s="229" t="s">
        <v>767</v>
      </c>
    </row>
    <row r="1359">
      <c r="A1359" s="229" t="s">
        <v>767</v>
      </c>
    </row>
    <row r="1360">
      <c r="A1360" s="229" t="s">
        <v>767</v>
      </c>
    </row>
    <row r="1361">
      <c r="A1361" s="229" t="s">
        <v>767</v>
      </c>
    </row>
    <row r="1362">
      <c r="A1362" s="229" t="s">
        <v>767</v>
      </c>
    </row>
    <row r="1363">
      <c r="A1363" s="229" t="s">
        <v>767</v>
      </c>
    </row>
    <row r="1364">
      <c r="A1364" s="229" t="s">
        <v>767</v>
      </c>
    </row>
    <row r="1365">
      <c r="A1365" s="229" t="s">
        <v>767</v>
      </c>
    </row>
    <row r="1366">
      <c r="A1366" s="229" t="s">
        <v>767</v>
      </c>
    </row>
    <row r="1367">
      <c r="A1367" s="229" t="s">
        <v>767</v>
      </c>
    </row>
    <row r="1368">
      <c r="A1368" s="229" t="s">
        <v>171</v>
      </c>
    </row>
    <row r="1369">
      <c r="A1369" s="229" t="s">
        <v>171</v>
      </c>
    </row>
    <row r="1370">
      <c r="A1370" s="229" t="s">
        <v>171</v>
      </c>
    </row>
    <row r="1371">
      <c r="A1371" s="229" t="s">
        <v>171</v>
      </c>
    </row>
    <row r="1372">
      <c r="A1372" s="229" t="s">
        <v>171</v>
      </c>
    </row>
    <row r="1373">
      <c r="A1373" s="229" t="s">
        <v>171</v>
      </c>
    </row>
    <row r="1374">
      <c r="A1374" s="229" t="s">
        <v>171</v>
      </c>
    </row>
    <row r="1375">
      <c r="A1375" s="229" t="s">
        <v>171</v>
      </c>
    </row>
    <row r="1376">
      <c r="A1376" s="229" t="s">
        <v>171</v>
      </c>
    </row>
    <row r="1377">
      <c r="A1377" s="229" t="s">
        <v>171</v>
      </c>
    </row>
    <row r="1378">
      <c r="A1378" s="229" t="s">
        <v>171</v>
      </c>
    </row>
    <row r="1379">
      <c r="A1379" s="229" t="s">
        <v>171</v>
      </c>
    </row>
    <row r="1380">
      <c r="A1380" s="229" t="s">
        <v>171</v>
      </c>
    </row>
    <row r="1381">
      <c r="A1381" s="229" t="s">
        <v>171</v>
      </c>
    </row>
    <row r="1382">
      <c r="A1382" s="229" t="s">
        <v>171</v>
      </c>
    </row>
    <row r="1383">
      <c r="A1383" s="229" t="s">
        <v>171</v>
      </c>
    </row>
    <row r="1384">
      <c r="A1384" s="229" t="s">
        <v>171</v>
      </c>
    </row>
    <row r="1385">
      <c r="A1385" s="229" t="s">
        <v>171</v>
      </c>
    </row>
    <row r="1386">
      <c r="A1386" s="229" t="s">
        <v>171</v>
      </c>
    </row>
    <row r="1387">
      <c r="A1387" s="229" t="s">
        <v>171</v>
      </c>
    </row>
    <row r="1388">
      <c r="A1388" s="229" t="s">
        <v>171</v>
      </c>
    </row>
    <row r="1389">
      <c r="A1389" s="229" t="s">
        <v>171</v>
      </c>
    </row>
    <row r="1390">
      <c r="A1390" s="229" t="s">
        <v>171</v>
      </c>
    </row>
    <row r="1391">
      <c r="A1391" s="229" t="s">
        <v>171</v>
      </c>
    </row>
    <row r="1392">
      <c r="A1392" s="229" t="s">
        <v>171</v>
      </c>
    </row>
    <row r="1393">
      <c r="A1393" s="229" t="s">
        <v>171</v>
      </c>
    </row>
    <row r="1394">
      <c r="A1394" s="229" t="s">
        <v>171</v>
      </c>
    </row>
    <row r="1395">
      <c r="A1395" s="229" t="s">
        <v>171</v>
      </c>
    </row>
    <row r="1396">
      <c r="A1396" s="229" t="s">
        <v>171</v>
      </c>
    </row>
    <row r="1397">
      <c r="A1397" s="229" t="s">
        <v>171</v>
      </c>
    </row>
    <row r="1398">
      <c r="A1398" s="229" t="s">
        <v>171</v>
      </c>
    </row>
    <row r="1399">
      <c r="A1399" s="229" t="s">
        <v>171</v>
      </c>
    </row>
    <row r="1400">
      <c r="A1400" s="229" t="s">
        <v>171</v>
      </c>
    </row>
    <row r="1401">
      <c r="A1401" s="229" t="s">
        <v>768</v>
      </c>
    </row>
    <row r="1402">
      <c r="A1402" s="229" t="s">
        <v>768</v>
      </c>
    </row>
    <row r="1403">
      <c r="A1403" s="229" t="s">
        <v>768</v>
      </c>
    </row>
    <row r="1404">
      <c r="A1404" s="229" t="s">
        <v>768</v>
      </c>
    </row>
    <row r="1405">
      <c r="A1405" s="229" t="s">
        <v>768</v>
      </c>
    </row>
    <row r="1406">
      <c r="A1406" s="229" t="s">
        <v>768</v>
      </c>
    </row>
    <row r="1407">
      <c r="A1407" s="229" t="s">
        <v>768</v>
      </c>
    </row>
    <row r="1408">
      <c r="A1408" s="229" t="s">
        <v>768</v>
      </c>
    </row>
    <row r="1409">
      <c r="A1409" s="229" t="s">
        <v>768</v>
      </c>
    </row>
    <row r="1410">
      <c r="A1410" s="229" t="s">
        <v>768</v>
      </c>
    </row>
    <row r="1411">
      <c r="A1411" s="229" t="s">
        <v>768</v>
      </c>
    </row>
    <row r="1412">
      <c r="A1412" s="229" t="s">
        <v>768</v>
      </c>
    </row>
    <row r="1413">
      <c r="A1413" s="229" t="s">
        <v>768</v>
      </c>
    </row>
    <row r="1414">
      <c r="A1414" s="229" t="s">
        <v>768</v>
      </c>
    </row>
    <row r="1415">
      <c r="A1415" s="229" t="s">
        <v>768</v>
      </c>
    </row>
    <row r="1416">
      <c r="A1416" s="229" t="s">
        <v>768</v>
      </c>
    </row>
    <row r="1417">
      <c r="A1417" s="229" t="s">
        <v>768</v>
      </c>
    </row>
    <row r="1418">
      <c r="A1418" s="229" t="s">
        <v>769</v>
      </c>
    </row>
    <row r="1419">
      <c r="A1419" s="229" t="s">
        <v>769</v>
      </c>
    </row>
    <row r="1420">
      <c r="A1420" s="229" t="s">
        <v>769</v>
      </c>
    </row>
    <row r="1421">
      <c r="A1421" s="229" t="s">
        <v>769</v>
      </c>
    </row>
    <row r="1422">
      <c r="A1422" s="229" t="s">
        <v>769</v>
      </c>
    </row>
    <row r="1423">
      <c r="A1423" s="229" t="s">
        <v>769</v>
      </c>
    </row>
    <row r="1424">
      <c r="A1424" s="229" t="s">
        <v>769</v>
      </c>
    </row>
    <row r="1425">
      <c r="A1425" s="229" t="s">
        <v>769</v>
      </c>
    </row>
    <row r="1426">
      <c r="A1426" s="229" t="s">
        <v>769</v>
      </c>
    </row>
    <row r="1427">
      <c r="A1427" s="229" t="s">
        <v>769</v>
      </c>
    </row>
    <row r="1428">
      <c r="A1428" s="229" t="s">
        <v>769</v>
      </c>
    </row>
    <row r="1429">
      <c r="A1429" s="229" t="s">
        <v>769</v>
      </c>
    </row>
    <row r="1430">
      <c r="A1430" s="229" t="s">
        <v>769</v>
      </c>
    </row>
    <row r="1431">
      <c r="A1431" s="229" t="s">
        <v>769</v>
      </c>
    </row>
    <row r="1432">
      <c r="A1432" s="229" t="s">
        <v>769</v>
      </c>
    </row>
    <row r="1433">
      <c r="A1433" s="229" t="s">
        <v>769</v>
      </c>
    </row>
    <row r="1434">
      <c r="A1434" s="229" t="s">
        <v>769</v>
      </c>
    </row>
    <row r="1435">
      <c r="A1435" s="229" t="s">
        <v>769</v>
      </c>
    </row>
    <row r="1436">
      <c r="A1436" s="229" t="s">
        <v>769</v>
      </c>
    </row>
    <row r="1437">
      <c r="A1437" s="229" t="s">
        <v>769</v>
      </c>
    </row>
    <row r="1438">
      <c r="A1438" s="229" t="s">
        <v>769</v>
      </c>
    </row>
    <row r="1439">
      <c r="A1439" s="229" t="s">
        <v>769</v>
      </c>
    </row>
    <row r="1440">
      <c r="A1440" s="229" t="s">
        <v>769</v>
      </c>
    </row>
    <row r="1441">
      <c r="A1441" s="229" t="s">
        <v>769</v>
      </c>
    </row>
    <row r="1442">
      <c r="A1442" s="229" t="s">
        <v>769</v>
      </c>
    </row>
    <row r="1443">
      <c r="A1443" s="229" t="s">
        <v>769</v>
      </c>
    </row>
    <row r="1444">
      <c r="A1444" s="229" t="s">
        <v>769</v>
      </c>
    </row>
    <row r="1445">
      <c r="A1445" s="229" t="s">
        <v>769</v>
      </c>
    </row>
    <row r="1446">
      <c r="A1446" s="229" t="s">
        <v>769</v>
      </c>
    </row>
    <row r="1447">
      <c r="A1447" s="229" t="s">
        <v>769</v>
      </c>
    </row>
    <row r="1448">
      <c r="A1448" s="229" t="s">
        <v>769</v>
      </c>
    </row>
    <row r="1449">
      <c r="A1449" s="229" t="s">
        <v>769</v>
      </c>
    </row>
    <row r="1450">
      <c r="A1450" s="229" t="s">
        <v>769</v>
      </c>
    </row>
    <row r="1451">
      <c r="A1451" s="229" t="s">
        <v>769</v>
      </c>
    </row>
    <row r="1452">
      <c r="A1452" s="229" t="s">
        <v>769</v>
      </c>
    </row>
    <row r="1453">
      <c r="A1453" s="229" t="s">
        <v>769</v>
      </c>
    </row>
    <row r="1454">
      <c r="A1454" s="229" t="s">
        <v>769</v>
      </c>
    </row>
    <row r="1455">
      <c r="A1455" s="229" t="s">
        <v>769</v>
      </c>
    </row>
    <row r="1456">
      <c r="A1456" s="229" t="s">
        <v>769</v>
      </c>
    </row>
    <row r="1457">
      <c r="A1457" s="229" t="s">
        <v>769</v>
      </c>
    </row>
    <row r="1458">
      <c r="A1458" s="229" t="s">
        <v>769</v>
      </c>
    </row>
    <row r="1459">
      <c r="A1459" s="229" t="s">
        <v>769</v>
      </c>
    </row>
    <row r="1460">
      <c r="A1460" s="229" t="s">
        <v>769</v>
      </c>
    </row>
    <row r="1461">
      <c r="A1461" s="229" t="s">
        <v>769</v>
      </c>
    </row>
    <row r="1462">
      <c r="A1462" s="229" t="s">
        <v>769</v>
      </c>
    </row>
    <row r="1463">
      <c r="A1463" s="229" t="s">
        <v>769</v>
      </c>
    </row>
    <row r="1464">
      <c r="A1464" s="229" t="s">
        <v>769</v>
      </c>
    </row>
    <row r="1465">
      <c r="A1465" s="229" t="s">
        <v>769</v>
      </c>
    </row>
    <row r="1466">
      <c r="A1466" s="229" t="s">
        <v>769</v>
      </c>
    </row>
    <row r="1467">
      <c r="A1467" s="229" t="s">
        <v>769</v>
      </c>
    </row>
    <row r="1468">
      <c r="A1468" s="229" t="s">
        <v>770</v>
      </c>
    </row>
    <row r="1469">
      <c r="A1469" s="229" t="s">
        <v>770</v>
      </c>
    </row>
    <row r="1470">
      <c r="A1470" s="229" t="s">
        <v>770</v>
      </c>
    </row>
    <row r="1471">
      <c r="A1471" s="229" t="s">
        <v>770</v>
      </c>
    </row>
    <row r="1472">
      <c r="A1472" s="229" t="s">
        <v>770</v>
      </c>
    </row>
    <row r="1473">
      <c r="A1473" s="229" t="s">
        <v>770</v>
      </c>
    </row>
    <row r="1474">
      <c r="A1474" s="229" t="s">
        <v>770</v>
      </c>
    </row>
    <row r="1475">
      <c r="A1475" s="229" t="s">
        <v>770</v>
      </c>
    </row>
    <row r="1476">
      <c r="A1476" s="229" t="s">
        <v>770</v>
      </c>
    </row>
    <row r="1477">
      <c r="A1477" s="229" t="s">
        <v>770</v>
      </c>
    </row>
    <row r="1478">
      <c r="A1478" s="229" t="s">
        <v>770</v>
      </c>
    </row>
    <row r="1479">
      <c r="A1479" s="229" t="s">
        <v>770</v>
      </c>
    </row>
    <row r="1480">
      <c r="A1480" s="229" t="s">
        <v>770</v>
      </c>
    </row>
    <row r="1481">
      <c r="A1481" s="229" t="s">
        <v>770</v>
      </c>
    </row>
    <row r="1482">
      <c r="A1482" s="229" t="s">
        <v>770</v>
      </c>
    </row>
    <row r="1483">
      <c r="A1483" s="229" t="s">
        <v>770</v>
      </c>
    </row>
    <row r="1484">
      <c r="A1484" s="229" t="s">
        <v>770</v>
      </c>
    </row>
    <row r="1485">
      <c r="A1485" s="229" t="s">
        <v>770</v>
      </c>
    </row>
    <row r="1486">
      <c r="A1486" s="229" t="s">
        <v>770</v>
      </c>
    </row>
    <row r="1487">
      <c r="A1487" s="229" t="s">
        <v>770</v>
      </c>
    </row>
    <row r="1488">
      <c r="A1488" s="229" t="s">
        <v>770</v>
      </c>
    </row>
    <row r="1489">
      <c r="A1489" s="229" t="s">
        <v>770</v>
      </c>
    </row>
    <row r="1490">
      <c r="A1490" s="229" t="s">
        <v>770</v>
      </c>
    </row>
    <row r="1491">
      <c r="A1491" s="229" t="s">
        <v>770</v>
      </c>
    </row>
    <row r="1492">
      <c r="A1492" s="229" t="s">
        <v>770</v>
      </c>
    </row>
    <row r="1493">
      <c r="A1493" s="229" t="s">
        <v>770</v>
      </c>
    </row>
    <row r="1494">
      <c r="A1494" s="229" t="s">
        <v>770</v>
      </c>
    </row>
    <row r="1495">
      <c r="A1495" s="229" t="s">
        <v>770</v>
      </c>
    </row>
    <row r="1496">
      <c r="A1496" s="229" t="s">
        <v>770</v>
      </c>
    </row>
    <row r="1497">
      <c r="A1497" s="229" t="s">
        <v>770</v>
      </c>
    </row>
    <row r="1498">
      <c r="A1498" s="229" t="s">
        <v>770</v>
      </c>
    </row>
    <row r="1499">
      <c r="A1499" s="229" t="s">
        <v>770</v>
      </c>
    </row>
    <row r="1500">
      <c r="A1500" s="229" t="s">
        <v>770</v>
      </c>
    </row>
    <row r="1501">
      <c r="A1501" s="229" t="s">
        <v>770</v>
      </c>
    </row>
    <row r="1502">
      <c r="A1502" s="229" t="s">
        <v>770</v>
      </c>
    </row>
    <row r="1503">
      <c r="A1503" s="229" t="s">
        <v>770</v>
      </c>
    </row>
    <row r="1504">
      <c r="A1504" s="229" t="s">
        <v>770</v>
      </c>
    </row>
    <row r="1505">
      <c r="A1505" s="229" t="s">
        <v>770</v>
      </c>
    </row>
    <row r="1506">
      <c r="A1506" s="229" t="s">
        <v>770</v>
      </c>
    </row>
    <row r="1507">
      <c r="A1507" s="229" t="s">
        <v>770</v>
      </c>
    </row>
    <row r="1508">
      <c r="A1508" s="229" t="s">
        <v>770</v>
      </c>
    </row>
    <row r="1509">
      <c r="A1509" s="229" t="s">
        <v>770</v>
      </c>
    </row>
    <row r="1510">
      <c r="A1510" s="229" t="s">
        <v>770</v>
      </c>
    </row>
    <row r="1511">
      <c r="A1511" s="229" t="s">
        <v>770</v>
      </c>
    </row>
    <row r="1512">
      <c r="A1512" s="229" t="s">
        <v>770</v>
      </c>
    </row>
    <row r="1513">
      <c r="A1513" s="229" t="s">
        <v>770</v>
      </c>
    </row>
    <row r="1514">
      <c r="A1514" s="229" t="s">
        <v>770</v>
      </c>
    </row>
    <row r="1515">
      <c r="A1515" s="229" t="s">
        <v>770</v>
      </c>
    </row>
    <row r="1516">
      <c r="A1516" s="229" t="s">
        <v>770</v>
      </c>
    </row>
    <row r="1517">
      <c r="A1517" s="229" t="s">
        <v>770</v>
      </c>
    </row>
    <row r="1518">
      <c r="A1518" s="229" t="s">
        <v>770</v>
      </c>
    </row>
    <row r="1519">
      <c r="A1519" s="229" t="s">
        <v>770</v>
      </c>
    </row>
    <row r="1520">
      <c r="A1520" s="229" t="s">
        <v>770</v>
      </c>
    </row>
    <row r="1521">
      <c r="A1521" s="229" t="s">
        <v>770</v>
      </c>
    </row>
    <row r="1522">
      <c r="A1522" s="229" t="s">
        <v>770</v>
      </c>
    </row>
    <row r="1523">
      <c r="A1523" s="229" t="s">
        <v>770</v>
      </c>
    </row>
    <row r="1524">
      <c r="A1524" s="229" t="s">
        <v>770</v>
      </c>
    </row>
    <row r="1525">
      <c r="A1525" s="229" t="s">
        <v>770</v>
      </c>
    </row>
    <row r="1526">
      <c r="A1526" s="229" t="s">
        <v>770</v>
      </c>
    </row>
    <row r="1527">
      <c r="A1527" s="229" t="s">
        <v>770</v>
      </c>
    </row>
    <row r="1528">
      <c r="A1528" s="229" t="s">
        <v>770</v>
      </c>
    </row>
    <row r="1529">
      <c r="A1529" s="229" t="s">
        <v>770</v>
      </c>
    </row>
    <row r="1530">
      <c r="A1530" s="229" t="s">
        <v>770</v>
      </c>
    </row>
    <row r="1531">
      <c r="A1531" s="229" t="s">
        <v>770</v>
      </c>
    </row>
    <row r="1532">
      <c r="A1532" s="229" t="s">
        <v>770</v>
      </c>
    </row>
    <row r="1533">
      <c r="A1533" s="229" t="s">
        <v>770</v>
      </c>
    </row>
    <row r="1534">
      <c r="A1534" s="229" t="s">
        <v>770</v>
      </c>
    </row>
    <row r="1535">
      <c r="A1535" s="229" t="s">
        <v>770</v>
      </c>
    </row>
    <row r="1536">
      <c r="A1536" s="229" t="s">
        <v>770</v>
      </c>
    </row>
    <row r="1537">
      <c r="A1537" s="229" t="s">
        <v>770</v>
      </c>
    </row>
    <row r="1538">
      <c r="A1538" s="229" t="s">
        <v>770</v>
      </c>
    </row>
    <row r="1539">
      <c r="A1539" s="229" t="s">
        <v>770</v>
      </c>
    </row>
    <row r="1540">
      <c r="A1540" s="229" t="s">
        <v>770</v>
      </c>
    </row>
    <row r="1541">
      <c r="A1541" s="229" t="s">
        <v>770</v>
      </c>
    </row>
    <row r="1542">
      <c r="A1542" s="229" t="s">
        <v>770</v>
      </c>
    </row>
    <row r="1543">
      <c r="A1543" s="229" t="s">
        <v>770</v>
      </c>
    </row>
    <row r="1544">
      <c r="A1544" s="229" t="s">
        <v>770</v>
      </c>
    </row>
    <row r="1545">
      <c r="A1545" s="229" t="s">
        <v>770</v>
      </c>
    </row>
    <row r="1546">
      <c r="A1546" s="229" t="s">
        <v>770</v>
      </c>
    </row>
    <row r="1547">
      <c r="A1547" s="229" t="s">
        <v>770</v>
      </c>
    </row>
    <row r="1548">
      <c r="A1548" s="229" t="s">
        <v>770</v>
      </c>
    </row>
    <row r="1549">
      <c r="A1549" s="229" t="s">
        <v>770</v>
      </c>
    </row>
    <row r="1550">
      <c r="A1550" s="229" t="s">
        <v>770</v>
      </c>
    </row>
    <row r="1551">
      <c r="A1551" s="229" t="s">
        <v>770</v>
      </c>
    </row>
    <row r="1552">
      <c r="A1552" s="229" t="s">
        <v>770</v>
      </c>
    </row>
    <row r="1553">
      <c r="A1553" s="229" t="s">
        <v>770</v>
      </c>
    </row>
    <row r="1554">
      <c r="A1554" s="229" t="s">
        <v>770</v>
      </c>
    </row>
    <row r="1555">
      <c r="A1555" s="229" t="s">
        <v>770</v>
      </c>
    </row>
    <row r="1556">
      <c r="A1556" s="229" t="s">
        <v>771</v>
      </c>
    </row>
    <row r="1557">
      <c r="A1557" s="229" t="s">
        <v>771</v>
      </c>
    </row>
    <row r="1558">
      <c r="A1558" s="229" t="s">
        <v>771</v>
      </c>
    </row>
    <row r="1559">
      <c r="A1559" s="229" t="s">
        <v>771</v>
      </c>
    </row>
    <row r="1560">
      <c r="A1560" s="229" t="s">
        <v>771</v>
      </c>
    </row>
    <row r="1561">
      <c r="A1561" s="229" t="s">
        <v>771</v>
      </c>
    </row>
    <row r="1562">
      <c r="A1562" s="229" t="s">
        <v>771</v>
      </c>
    </row>
    <row r="1563">
      <c r="A1563" s="229" t="s">
        <v>771</v>
      </c>
    </row>
    <row r="1564">
      <c r="A1564" s="229" t="s">
        <v>771</v>
      </c>
    </row>
    <row r="1565">
      <c r="A1565" s="229" t="s">
        <v>771</v>
      </c>
    </row>
    <row r="1566">
      <c r="A1566" s="229" t="s">
        <v>771</v>
      </c>
    </row>
    <row r="1567">
      <c r="A1567" s="229" t="s">
        <v>771</v>
      </c>
    </row>
    <row r="1568">
      <c r="A1568" s="229" t="s">
        <v>771</v>
      </c>
    </row>
    <row r="1569">
      <c r="A1569" s="229" t="s">
        <v>771</v>
      </c>
    </row>
    <row r="1570">
      <c r="A1570" s="229" t="s">
        <v>771</v>
      </c>
    </row>
    <row r="1571">
      <c r="A1571" s="229" t="s">
        <v>771</v>
      </c>
    </row>
    <row r="1572">
      <c r="A1572" s="229" t="s">
        <v>771</v>
      </c>
    </row>
    <row r="1573">
      <c r="A1573" s="229" t="s">
        <v>771</v>
      </c>
    </row>
    <row r="1574">
      <c r="A1574" s="229" t="s">
        <v>771</v>
      </c>
    </row>
    <row r="1575">
      <c r="A1575" s="229" t="s">
        <v>771</v>
      </c>
    </row>
    <row r="1576">
      <c r="A1576" s="229" t="s">
        <v>771</v>
      </c>
    </row>
    <row r="1577">
      <c r="A1577" s="229" t="s">
        <v>771</v>
      </c>
    </row>
    <row r="1578">
      <c r="A1578" s="229" t="s">
        <v>771</v>
      </c>
    </row>
    <row r="1579">
      <c r="A1579" s="229" t="s">
        <v>771</v>
      </c>
    </row>
    <row r="1580">
      <c r="A1580" s="229" t="s">
        <v>771</v>
      </c>
    </row>
    <row r="1581">
      <c r="A1581" s="229" t="s">
        <v>771</v>
      </c>
    </row>
    <row r="1582">
      <c r="A1582" s="229" t="s">
        <v>771</v>
      </c>
    </row>
    <row r="1583">
      <c r="A1583" s="229" t="s">
        <v>771</v>
      </c>
    </row>
    <row r="1584">
      <c r="A1584" s="229" t="s">
        <v>771</v>
      </c>
    </row>
    <row r="1585">
      <c r="A1585" s="229" t="s">
        <v>771</v>
      </c>
    </row>
    <row r="1586">
      <c r="A1586" s="229" t="s">
        <v>771</v>
      </c>
    </row>
    <row r="1587">
      <c r="A1587" s="229" t="s">
        <v>771</v>
      </c>
    </row>
    <row r="1588">
      <c r="A1588" s="229" t="s">
        <v>771</v>
      </c>
    </row>
    <row r="1589">
      <c r="A1589" s="229" t="s">
        <v>771</v>
      </c>
    </row>
    <row r="1590">
      <c r="A1590" s="229" t="s">
        <v>771</v>
      </c>
    </row>
    <row r="1591">
      <c r="A1591" s="229" t="s">
        <v>771</v>
      </c>
    </row>
    <row r="1592">
      <c r="A1592" s="229" t="s">
        <v>771</v>
      </c>
    </row>
    <row r="1593">
      <c r="A1593" s="229" t="s">
        <v>771</v>
      </c>
    </row>
    <row r="1594">
      <c r="A1594" s="229" t="s">
        <v>771</v>
      </c>
    </row>
    <row r="1595">
      <c r="A1595" s="229" t="s">
        <v>771</v>
      </c>
    </row>
    <row r="1596">
      <c r="A1596" s="229" t="s">
        <v>771</v>
      </c>
    </row>
    <row r="1597">
      <c r="A1597" s="229" t="s">
        <v>771</v>
      </c>
    </row>
    <row r="1598">
      <c r="A1598" s="229" t="s">
        <v>771</v>
      </c>
    </row>
    <row r="1599">
      <c r="A1599" s="229" t="s">
        <v>771</v>
      </c>
    </row>
    <row r="1600">
      <c r="A1600" s="229" t="s">
        <v>771</v>
      </c>
    </row>
    <row r="1601">
      <c r="A1601" s="229" t="s">
        <v>771</v>
      </c>
    </row>
    <row r="1602">
      <c r="A1602" s="229" t="s">
        <v>771</v>
      </c>
    </row>
    <row r="1603">
      <c r="A1603" s="229" t="s">
        <v>771</v>
      </c>
    </row>
    <row r="1604">
      <c r="A1604" s="229" t="s">
        <v>771</v>
      </c>
    </row>
    <row r="1605">
      <c r="A1605" s="229" t="s">
        <v>771</v>
      </c>
    </row>
    <row r="1606">
      <c r="A1606" s="229" t="s">
        <v>771</v>
      </c>
    </row>
    <row r="1607">
      <c r="A1607" s="229" t="s">
        <v>771</v>
      </c>
    </row>
    <row r="1608">
      <c r="A1608" s="229" t="s">
        <v>771</v>
      </c>
    </row>
    <row r="1609">
      <c r="A1609" s="229" t="s">
        <v>771</v>
      </c>
    </row>
    <row r="1610">
      <c r="A1610" s="229" t="s">
        <v>771</v>
      </c>
    </row>
    <row r="1611">
      <c r="A1611" s="229" t="s">
        <v>771</v>
      </c>
    </row>
    <row r="1612">
      <c r="A1612" s="229" t="s">
        <v>771</v>
      </c>
    </row>
    <row r="1613">
      <c r="A1613" s="229" t="s">
        <v>771</v>
      </c>
    </row>
    <row r="1614">
      <c r="A1614" s="229" t="s">
        <v>771</v>
      </c>
    </row>
    <row r="1615">
      <c r="A1615" s="229" t="s">
        <v>771</v>
      </c>
    </row>
    <row r="1616">
      <c r="A1616" s="229" t="s">
        <v>771</v>
      </c>
    </row>
    <row r="1617">
      <c r="A1617" s="229" t="s">
        <v>771</v>
      </c>
    </row>
    <row r="1618">
      <c r="A1618" s="229" t="s">
        <v>771</v>
      </c>
    </row>
    <row r="1619">
      <c r="A1619" s="229" t="s">
        <v>771</v>
      </c>
    </row>
    <row r="1620">
      <c r="A1620" s="229" t="s">
        <v>771</v>
      </c>
    </row>
    <row r="1621">
      <c r="A1621" s="229" t="s">
        <v>771</v>
      </c>
    </row>
    <row r="1622">
      <c r="A1622" s="229" t="s">
        <v>771</v>
      </c>
    </row>
    <row r="1623">
      <c r="A1623" s="229" t="s">
        <v>771</v>
      </c>
    </row>
    <row r="1624">
      <c r="A1624" s="229" t="s">
        <v>771</v>
      </c>
    </row>
    <row r="1625">
      <c r="A1625" s="229" t="s">
        <v>771</v>
      </c>
    </row>
    <row r="1626">
      <c r="A1626" s="229" t="s">
        <v>771</v>
      </c>
    </row>
    <row r="1627">
      <c r="A1627" s="229" t="s">
        <v>771</v>
      </c>
    </row>
    <row r="1628">
      <c r="A1628" s="229" t="s">
        <v>771</v>
      </c>
    </row>
    <row r="1629">
      <c r="A1629" s="229" t="s">
        <v>771</v>
      </c>
    </row>
    <row r="1630">
      <c r="A1630" s="229" t="s">
        <v>771</v>
      </c>
    </row>
    <row r="1631">
      <c r="A1631" s="229" t="s">
        <v>771</v>
      </c>
    </row>
    <row r="1632">
      <c r="A1632" s="229" t="s">
        <v>771</v>
      </c>
    </row>
    <row r="1633">
      <c r="A1633" s="229" t="s">
        <v>771</v>
      </c>
    </row>
    <row r="1634">
      <c r="A1634" s="229" t="s">
        <v>771</v>
      </c>
    </row>
    <row r="1635">
      <c r="A1635" s="229" t="s">
        <v>771</v>
      </c>
    </row>
    <row r="1636">
      <c r="A1636" s="229" t="s">
        <v>771</v>
      </c>
    </row>
    <row r="1637">
      <c r="A1637" s="229" t="s">
        <v>771</v>
      </c>
    </row>
    <row r="1638">
      <c r="A1638" s="229" t="s">
        <v>771</v>
      </c>
    </row>
    <row r="1639">
      <c r="A1639" s="229" t="s">
        <v>771</v>
      </c>
    </row>
    <row r="1640">
      <c r="A1640" s="229" t="s">
        <v>771</v>
      </c>
    </row>
    <row r="1641">
      <c r="A1641" s="229" t="s">
        <v>771</v>
      </c>
    </row>
    <row r="1642">
      <c r="A1642" s="229" t="s">
        <v>771</v>
      </c>
    </row>
    <row r="1643">
      <c r="A1643" s="229" t="s">
        <v>771</v>
      </c>
    </row>
    <row r="1644">
      <c r="A1644" s="229" t="s">
        <v>771</v>
      </c>
    </row>
    <row r="1645">
      <c r="A1645" s="229" t="s">
        <v>771</v>
      </c>
    </row>
    <row r="1646">
      <c r="A1646" s="229" t="s">
        <v>771</v>
      </c>
    </row>
    <row r="1647">
      <c r="A1647" s="229" t="s">
        <v>771</v>
      </c>
    </row>
    <row r="1648">
      <c r="A1648" s="229" t="s">
        <v>771</v>
      </c>
    </row>
    <row r="1649">
      <c r="A1649" s="229" t="s">
        <v>771</v>
      </c>
    </row>
    <row r="1650">
      <c r="A1650" s="229" t="s">
        <v>771</v>
      </c>
    </row>
    <row r="1651">
      <c r="A1651" s="229" t="s">
        <v>771</v>
      </c>
    </row>
    <row r="1652">
      <c r="A1652" s="229" t="s">
        <v>771</v>
      </c>
    </row>
    <row r="1653">
      <c r="A1653" s="229" t="s">
        <v>771</v>
      </c>
    </row>
    <row r="1654">
      <c r="A1654" s="229" t="s">
        <v>771</v>
      </c>
    </row>
    <row r="1655">
      <c r="A1655" s="229" t="s">
        <v>771</v>
      </c>
    </row>
    <row r="1656">
      <c r="A1656" s="229" t="s">
        <v>771</v>
      </c>
    </row>
    <row r="1657">
      <c r="A1657" s="229" t="s">
        <v>771</v>
      </c>
    </row>
    <row r="1658">
      <c r="A1658" s="229" t="s">
        <v>771</v>
      </c>
    </row>
    <row r="1659">
      <c r="A1659" s="229" t="s">
        <v>771</v>
      </c>
    </row>
    <row r="1660">
      <c r="A1660" s="229" t="s">
        <v>771</v>
      </c>
    </row>
    <row r="1661">
      <c r="A1661" s="229" t="s">
        <v>771</v>
      </c>
    </row>
    <row r="1662">
      <c r="A1662" s="229" t="s">
        <v>771</v>
      </c>
    </row>
    <row r="1663">
      <c r="A1663" s="229" t="s">
        <v>771</v>
      </c>
    </row>
    <row r="1664">
      <c r="A1664" s="229" t="s">
        <v>771</v>
      </c>
    </row>
    <row r="1665">
      <c r="A1665" s="229" t="s">
        <v>771</v>
      </c>
    </row>
    <row r="1666">
      <c r="A1666" s="229" t="s">
        <v>771</v>
      </c>
    </row>
    <row r="1667">
      <c r="A1667" s="229" t="s">
        <v>772</v>
      </c>
    </row>
    <row r="1668">
      <c r="A1668" s="229" t="s">
        <v>772</v>
      </c>
    </row>
    <row r="1669">
      <c r="A1669" s="229" t="s">
        <v>772</v>
      </c>
    </row>
    <row r="1670">
      <c r="A1670" s="229" t="s">
        <v>772</v>
      </c>
    </row>
    <row r="1671">
      <c r="A1671" s="229" t="s">
        <v>772</v>
      </c>
    </row>
    <row r="1672">
      <c r="A1672" s="229" t="s">
        <v>772</v>
      </c>
    </row>
    <row r="1673">
      <c r="A1673" s="229" t="s">
        <v>772</v>
      </c>
    </row>
    <row r="1674">
      <c r="A1674" s="229" t="s">
        <v>772</v>
      </c>
    </row>
    <row r="1675">
      <c r="A1675" s="229" t="s">
        <v>772</v>
      </c>
    </row>
    <row r="1676">
      <c r="A1676" s="229" t="s">
        <v>772</v>
      </c>
    </row>
    <row r="1677">
      <c r="A1677" s="229" t="s">
        <v>772</v>
      </c>
    </row>
    <row r="1678">
      <c r="A1678" s="229" t="s">
        <v>772</v>
      </c>
    </row>
    <row r="1679">
      <c r="A1679" s="229" t="s">
        <v>772</v>
      </c>
    </row>
    <row r="1680">
      <c r="A1680" s="229" t="s">
        <v>772</v>
      </c>
    </row>
    <row r="1681">
      <c r="A1681" s="229" t="s">
        <v>772</v>
      </c>
    </row>
    <row r="1682">
      <c r="A1682" s="229" t="s">
        <v>772</v>
      </c>
    </row>
    <row r="1683">
      <c r="A1683" s="229" t="s">
        <v>772</v>
      </c>
    </row>
    <row r="1684">
      <c r="A1684" s="229" t="s">
        <v>772</v>
      </c>
    </row>
    <row r="1685">
      <c r="A1685" s="229" t="s">
        <v>772</v>
      </c>
    </row>
    <row r="1686">
      <c r="A1686" s="229" t="s">
        <v>772</v>
      </c>
    </row>
    <row r="1687">
      <c r="A1687" s="229" t="s">
        <v>772</v>
      </c>
    </row>
    <row r="1688">
      <c r="A1688" s="229" t="s">
        <v>772</v>
      </c>
    </row>
    <row r="1689">
      <c r="A1689" s="229" t="s">
        <v>772</v>
      </c>
    </row>
    <row r="1690">
      <c r="A1690" s="229" t="s">
        <v>772</v>
      </c>
    </row>
    <row r="1691">
      <c r="A1691" s="229" t="s">
        <v>772</v>
      </c>
    </row>
    <row r="1692">
      <c r="A1692" s="229" t="s">
        <v>772</v>
      </c>
    </row>
    <row r="1693">
      <c r="A1693" s="229" t="s">
        <v>772</v>
      </c>
    </row>
    <row r="1694">
      <c r="A1694" s="229" t="s">
        <v>772</v>
      </c>
    </row>
    <row r="1695">
      <c r="A1695" s="229" t="s">
        <v>772</v>
      </c>
    </row>
    <row r="1696">
      <c r="A1696" s="229" t="s">
        <v>772</v>
      </c>
    </row>
    <row r="1697">
      <c r="A1697" s="229" t="s">
        <v>772</v>
      </c>
    </row>
    <row r="1698">
      <c r="A1698" s="229" t="s">
        <v>772</v>
      </c>
    </row>
    <row r="1699">
      <c r="A1699" s="229" t="s">
        <v>772</v>
      </c>
    </row>
    <row r="1700">
      <c r="A1700" s="229" t="s">
        <v>772</v>
      </c>
    </row>
    <row r="1701">
      <c r="A1701" s="229" t="s">
        <v>772</v>
      </c>
    </row>
    <row r="1702">
      <c r="A1702" s="229" t="s">
        <v>772</v>
      </c>
    </row>
    <row r="1703">
      <c r="A1703" s="229" t="s">
        <v>772</v>
      </c>
    </row>
    <row r="1704">
      <c r="A1704" s="229" t="s">
        <v>772</v>
      </c>
    </row>
    <row r="1705">
      <c r="A1705" s="229" t="s">
        <v>772</v>
      </c>
    </row>
    <row r="1706">
      <c r="A1706" s="229" t="s">
        <v>772</v>
      </c>
    </row>
    <row r="1707">
      <c r="A1707" s="229" t="s">
        <v>772</v>
      </c>
    </row>
    <row r="1708">
      <c r="A1708" s="229" t="s">
        <v>772</v>
      </c>
    </row>
    <row r="1709">
      <c r="A1709" s="229" t="s">
        <v>772</v>
      </c>
    </row>
    <row r="1710">
      <c r="A1710" s="229" t="s">
        <v>772</v>
      </c>
    </row>
    <row r="1711">
      <c r="A1711" s="229" t="s">
        <v>772</v>
      </c>
    </row>
    <row r="1712">
      <c r="A1712" s="229" t="s">
        <v>772</v>
      </c>
    </row>
    <row r="1713">
      <c r="A1713" s="229" t="s">
        <v>772</v>
      </c>
    </row>
    <row r="1714">
      <c r="A1714" s="229" t="s">
        <v>772</v>
      </c>
    </row>
    <row r="1715">
      <c r="A1715" s="229" t="s">
        <v>772</v>
      </c>
    </row>
    <row r="1716">
      <c r="A1716" s="229" t="s">
        <v>772</v>
      </c>
    </row>
    <row r="1717">
      <c r="A1717" s="229" t="s">
        <v>772</v>
      </c>
    </row>
    <row r="1718">
      <c r="A1718" s="229" t="s">
        <v>772</v>
      </c>
    </row>
    <row r="1719">
      <c r="A1719" s="229" t="s">
        <v>772</v>
      </c>
    </row>
    <row r="1720">
      <c r="A1720" s="229" t="s">
        <v>772</v>
      </c>
    </row>
    <row r="1721">
      <c r="A1721" s="229" t="s">
        <v>772</v>
      </c>
    </row>
    <row r="1722">
      <c r="A1722" s="229" t="s">
        <v>772</v>
      </c>
    </row>
    <row r="1723">
      <c r="A1723" s="229" t="s">
        <v>772</v>
      </c>
    </row>
    <row r="1724">
      <c r="A1724" s="229" t="s">
        <v>772</v>
      </c>
    </row>
    <row r="1725">
      <c r="A1725" s="229" t="s">
        <v>772</v>
      </c>
    </row>
    <row r="1726">
      <c r="A1726" s="229" t="s">
        <v>772</v>
      </c>
    </row>
    <row r="1727">
      <c r="A1727" s="229" t="s">
        <v>772</v>
      </c>
    </row>
    <row r="1728">
      <c r="A1728" s="229" t="s">
        <v>772</v>
      </c>
    </row>
    <row r="1729">
      <c r="A1729" s="229" t="s">
        <v>772</v>
      </c>
    </row>
    <row r="1730">
      <c r="A1730" s="229" t="s">
        <v>772</v>
      </c>
    </row>
    <row r="1731">
      <c r="A1731" s="229" t="s">
        <v>772</v>
      </c>
    </row>
    <row r="1732">
      <c r="A1732" s="229" t="s">
        <v>772</v>
      </c>
    </row>
    <row r="1733">
      <c r="A1733" s="229" t="s">
        <v>772</v>
      </c>
    </row>
    <row r="1734">
      <c r="A1734" s="229" t="s">
        <v>772</v>
      </c>
    </row>
    <row r="1735">
      <c r="A1735" s="229" t="s">
        <v>772</v>
      </c>
    </row>
    <row r="1736">
      <c r="A1736" s="229" t="s">
        <v>772</v>
      </c>
    </row>
    <row r="1737">
      <c r="A1737" s="229" t="s">
        <v>772</v>
      </c>
    </row>
    <row r="1738">
      <c r="A1738" s="229" t="s">
        <v>772</v>
      </c>
    </row>
    <row r="1739">
      <c r="A1739" s="229" t="s">
        <v>772</v>
      </c>
    </row>
    <row r="1740">
      <c r="A1740" s="229" t="s">
        <v>772</v>
      </c>
    </row>
    <row r="1741">
      <c r="A1741" s="229" t="s">
        <v>772</v>
      </c>
    </row>
    <row r="1742">
      <c r="A1742" s="229" t="s">
        <v>772</v>
      </c>
    </row>
    <row r="1743">
      <c r="A1743" s="229" t="s">
        <v>772</v>
      </c>
    </row>
    <row r="1744">
      <c r="A1744" s="229" t="s">
        <v>772</v>
      </c>
    </row>
    <row r="1745">
      <c r="A1745" s="229" t="s">
        <v>772</v>
      </c>
    </row>
    <row r="1746">
      <c r="A1746" s="229" t="s">
        <v>772</v>
      </c>
    </row>
    <row r="1747">
      <c r="A1747" s="229" t="s">
        <v>772</v>
      </c>
    </row>
    <row r="1748">
      <c r="A1748" s="229" t="s">
        <v>772</v>
      </c>
    </row>
    <row r="1749">
      <c r="A1749" s="229" t="s">
        <v>772</v>
      </c>
    </row>
    <row r="1750">
      <c r="A1750" s="229" t="s">
        <v>772</v>
      </c>
    </row>
    <row r="1751">
      <c r="A1751" s="229" t="s">
        <v>772</v>
      </c>
    </row>
    <row r="1752">
      <c r="A1752" s="229" t="s">
        <v>772</v>
      </c>
    </row>
    <row r="1753">
      <c r="A1753" s="229" t="s">
        <v>772</v>
      </c>
    </row>
    <row r="1754">
      <c r="A1754" s="229" t="s">
        <v>772</v>
      </c>
    </row>
    <row r="1755">
      <c r="A1755" s="229" t="s">
        <v>772</v>
      </c>
    </row>
    <row r="1756">
      <c r="A1756" s="229" t="s">
        <v>772</v>
      </c>
    </row>
    <row r="1757">
      <c r="A1757" s="229" t="s">
        <v>772</v>
      </c>
    </row>
    <row r="1758">
      <c r="A1758" s="229" t="s">
        <v>772</v>
      </c>
    </row>
    <row r="1759">
      <c r="A1759" s="229" t="s">
        <v>772</v>
      </c>
    </row>
    <row r="1760">
      <c r="A1760" s="229" t="s">
        <v>772</v>
      </c>
    </row>
    <row r="1761">
      <c r="A1761" s="229" t="s">
        <v>772</v>
      </c>
    </row>
    <row r="1762">
      <c r="A1762" s="229" t="s">
        <v>772</v>
      </c>
    </row>
    <row r="1763">
      <c r="A1763" s="229" t="s">
        <v>772</v>
      </c>
    </row>
    <row r="1764">
      <c r="A1764" s="229" t="s">
        <v>772</v>
      </c>
    </row>
    <row r="1765">
      <c r="A1765" s="229" t="s">
        <v>772</v>
      </c>
    </row>
    <row r="1766">
      <c r="A1766" s="229" t="s">
        <v>772</v>
      </c>
    </row>
    <row r="1767">
      <c r="A1767" s="229" t="s">
        <v>772</v>
      </c>
    </row>
    <row r="1768">
      <c r="A1768" s="229" t="s">
        <v>772</v>
      </c>
    </row>
    <row r="1769">
      <c r="A1769" s="229" t="s">
        <v>772</v>
      </c>
    </row>
    <row r="1770">
      <c r="A1770" s="229" t="s">
        <v>772</v>
      </c>
    </row>
    <row r="1771">
      <c r="A1771" s="229" t="s">
        <v>772</v>
      </c>
    </row>
    <row r="1772">
      <c r="A1772" s="229" t="s">
        <v>772</v>
      </c>
    </row>
    <row r="1773">
      <c r="A1773" s="229" t="s">
        <v>772</v>
      </c>
    </row>
    <row r="1774">
      <c r="A1774" s="229" t="s">
        <v>772</v>
      </c>
    </row>
    <row r="1775">
      <c r="A1775" s="229" t="s">
        <v>772</v>
      </c>
    </row>
    <row r="1776">
      <c r="A1776" s="229" t="s">
        <v>772</v>
      </c>
    </row>
    <row r="1777">
      <c r="A1777" s="229" t="s">
        <v>772</v>
      </c>
    </row>
    <row r="1778">
      <c r="A1778" s="229" t="s">
        <v>772</v>
      </c>
    </row>
    <row r="1779">
      <c r="A1779" s="229" t="s">
        <v>772</v>
      </c>
    </row>
    <row r="1780">
      <c r="A1780" s="229" t="s">
        <v>772</v>
      </c>
    </row>
    <row r="1781">
      <c r="A1781" s="229" t="s">
        <v>772</v>
      </c>
    </row>
    <row r="1782">
      <c r="A1782" s="229" t="s">
        <v>772</v>
      </c>
    </row>
    <row r="1783">
      <c r="A1783" s="229" t="s">
        <v>772</v>
      </c>
    </row>
    <row r="1784">
      <c r="A1784" s="229" t="s">
        <v>772</v>
      </c>
    </row>
    <row r="1785">
      <c r="A1785" s="229" t="s">
        <v>772</v>
      </c>
    </row>
    <row r="1786">
      <c r="A1786" s="229" t="s">
        <v>772</v>
      </c>
    </row>
    <row r="1787">
      <c r="A1787" s="229" t="s">
        <v>772</v>
      </c>
    </row>
    <row r="1788">
      <c r="A1788" s="229" t="s">
        <v>772</v>
      </c>
    </row>
    <row r="1789">
      <c r="A1789" s="229" t="s">
        <v>772</v>
      </c>
    </row>
    <row r="1790">
      <c r="A1790" s="229" t="s">
        <v>772</v>
      </c>
    </row>
    <row r="1791">
      <c r="A1791" s="229" t="s">
        <v>772</v>
      </c>
    </row>
    <row r="1792">
      <c r="A1792" s="229" t="s">
        <v>772</v>
      </c>
    </row>
    <row r="1793">
      <c r="A1793" s="229" t="s">
        <v>772</v>
      </c>
    </row>
    <row r="1794">
      <c r="A1794" s="229" t="s">
        <v>772</v>
      </c>
    </row>
    <row r="1795">
      <c r="A1795" s="229" t="s">
        <v>772</v>
      </c>
    </row>
    <row r="1796">
      <c r="A1796" s="229" t="s">
        <v>772</v>
      </c>
    </row>
    <row r="1797">
      <c r="A1797" s="229" t="s">
        <v>772</v>
      </c>
    </row>
    <row r="1798">
      <c r="A1798" s="229" t="s">
        <v>772</v>
      </c>
    </row>
    <row r="1799">
      <c r="A1799" s="229" t="s">
        <v>772</v>
      </c>
    </row>
    <row r="1800">
      <c r="A1800" s="229" t="s">
        <v>772</v>
      </c>
    </row>
    <row r="1801">
      <c r="A1801" s="229" t="s">
        <v>772</v>
      </c>
    </row>
    <row r="1802">
      <c r="A1802" s="229" t="s">
        <v>772</v>
      </c>
    </row>
    <row r="1803">
      <c r="A1803" s="229" t="s">
        <v>772</v>
      </c>
    </row>
    <row r="1804">
      <c r="A1804" s="229" t="s">
        <v>772</v>
      </c>
    </row>
    <row r="1805">
      <c r="A1805" s="229" t="s">
        <v>772</v>
      </c>
    </row>
    <row r="1806">
      <c r="A1806" s="229" t="s">
        <v>772</v>
      </c>
    </row>
    <row r="1807">
      <c r="A1807" s="229" t="s">
        <v>772</v>
      </c>
    </row>
    <row r="1808">
      <c r="A1808" s="229" t="s">
        <v>772</v>
      </c>
    </row>
    <row r="1809">
      <c r="A1809" s="229" t="s">
        <v>772</v>
      </c>
    </row>
    <row r="1810">
      <c r="A1810" s="229" t="s">
        <v>772</v>
      </c>
    </row>
    <row r="1811">
      <c r="A1811" s="229" t="s">
        <v>772</v>
      </c>
    </row>
    <row r="1812">
      <c r="A1812" s="229" t="s">
        <v>772</v>
      </c>
    </row>
    <row r="1813">
      <c r="A1813" s="229" t="s">
        <v>772</v>
      </c>
    </row>
    <row r="1814">
      <c r="A1814" s="229" t="s">
        <v>772</v>
      </c>
    </row>
    <row r="1815">
      <c r="A1815" s="229" t="s">
        <v>772</v>
      </c>
    </row>
    <row r="1816">
      <c r="A1816" s="229" t="s">
        <v>772</v>
      </c>
    </row>
    <row r="1817">
      <c r="A1817" s="229" t="s">
        <v>772</v>
      </c>
    </row>
    <row r="1818">
      <c r="A1818" s="229" t="s">
        <v>772</v>
      </c>
    </row>
    <row r="1819">
      <c r="A1819" s="229" t="s">
        <v>772</v>
      </c>
    </row>
    <row r="1820">
      <c r="A1820" s="229" t="s">
        <v>772</v>
      </c>
    </row>
    <row r="1821">
      <c r="A1821" s="229" t="s">
        <v>772</v>
      </c>
    </row>
    <row r="1822">
      <c r="A1822" s="229" t="s">
        <v>772</v>
      </c>
    </row>
    <row r="1823">
      <c r="A1823" s="229" t="s">
        <v>774</v>
      </c>
    </row>
    <row r="1824">
      <c r="A1824" s="229" t="s">
        <v>774</v>
      </c>
    </row>
    <row r="1825">
      <c r="A1825" s="229" t="s">
        <v>774</v>
      </c>
    </row>
    <row r="1826">
      <c r="A1826" s="229" t="s">
        <v>774</v>
      </c>
    </row>
    <row r="1827">
      <c r="A1827" s="229" t="s">
        <v>774</v>
      </c>
    </row>
    <row r="1828">
      <c r="A1828" s="229" t="s">
        <v>774</v>
      </c>
    </row>
    <row r="1829">
      <c r="A1829" s="229" t="s">
        <v>774</v>
      </c>
    </row>
    <row r="1830">
      <c r="A1830" s="229" t="s">
        <v>774</v>
      </c>
    </row>
    <row r="1831">
      <c r="A1831" s="229" t="s">
        <v>774</v>
      </c>
    </row>
    <row r="1832">
      <c r="A1832" s="229" t="s">
        <v>774</v>
      </c>
    </row>
    <row r="1833">
      <c r="A1833" s="229" t="s">
        <v>774</v>
      </c>
    </row>
    <row r="1834">
      <c r="A1834" s="229" t="s">
        <v>774</v>
      </c>
    </row>
    <row r="1835">
      <c r="A1835" s="229" t="s">
        <v>774</v>
      </c>
    </row>
    <row r="1836">
      <c r="A1836" s="229" t="s">
        <v>774</v>
      </c>
    </row>
    <row r="1837">
      <c r="A1837" s="229" t="s">
        <v>774</v>
      </c>
    </row>
    <row r="1838">
      <c r="A1838" s="229" t="s">
        <v>774</v>
      </c>
    </row>
    <row r="1839">
      <c r="A1839" s="229" t="s">
        <v>774</v>
      </c>
    </row>
    <row r="1840">
      <c r="A1840" s="229" t="s">
        <v>774</v>
      </c>
    </row>
    <row r="1841">
      <c r="A1841" s="229" t="s">
        <v>774</v>
      </c>
    </row>
    <row r="1842">
      <c r="A1842" s="229" t="s">
        <v>774</v>
      </c>
    </row>
    <row r="1843">
      <c r="A1843" s="229" t="s">
        <v>774</v>
      </c>
    </row>
    <row r="1844">
      <c r="A1844" s="229" t="s">
        <v>774</v>
      </c>
    </row>
    <row r="1845">
      <c r="A1845" s="229" t="s">
        <v>774</v>
      </c>
    </row>
    <row r="1846">
      <c r="A1846" s="229" t="s">
        <v>774</v>
      </c>
    </row>
    <row r="1847">
      <c r="A1847" s="229" t="s">
        <v>774</v>
      </c>
    </row>
    <row r="1848">
      <c r="A1848" s="229" t="s">
        <v>774</v>
      </c>
    </row>
    <row r="1849">
      <c r="A1849" s="229" t="s">
        <v>774</v>
      </c>
    </row>
    <row r="1850">
      <c r="A1850" s="229" t="s">
        <v>774</v>
      </c>
    </row>
    <row r="1851">
      <c r="A1851" s="229" t="s">
        <v>774</v>
      </c>
    </row>
    <row r="1852">
      <c r="A1852" s="229" t="s">
        <v>774</v>
      </c>
    </row>
    <row r="1853">
      <c r="A1853" s="229" t="s">
        <v>774</v>
      </c>
    </row>
    <row r="1854">
      <c r="A1854" s="229" t="s">
        <v>774</v>
      </c>
    </row>
    <row r="1855">
      <c r="A1855" s="229" t="s">
        <v>774</v>
      </c>
    </row>
    <row r="1856">
      <c r="A1856" s="229" t="s">
        <v>774</v>
      </c>
    </row>
    <row r="1857">
      <c r="A1857" s="229" t="s">
        <v>774</v>
      </c>
    </row>
    <row r="1858">
      <c r="A1858" s="229" t="s">
        <v>774</v>
      </c>
    </row>
    <row r="1859">
      <c r="A1859" s="229" t="s">
        <v>774</v>
      </c>
    </row>
    <row r="1860">
      <c r="A1860" s="229" t="s">
        <v>774</v>
      </c>
    </row>
    <row r="1861">
      <c r="A1861" s="229" t="s">
        <v>774</v>
      </c>
    </row>
    <row r="1862">
      <c r="A1862" s="229" t="s">
        <v>774</v>
      </c>
    </row>
    <row r="1863">
      <c r="A1863" s="229" t="s">
        <v>774</v>
      </c>
    </row>
    <row r="1864">
      <c r="A1864" s="229" t="s">
        <v>774</v>
      </c>
    </row>
    <row r="1865">
      <c r="A1865" s="229" t="s">
        <v>774</v>
      </c>
    </row>
    <row r="1866">
      <c r="A1866" s="229" t="s">
        <v>774</v>
      </c>
    </row>
    <row r="1867">
      <c r="A1867" s="229" t="s">
        <v>774</v>
      </c>
    </row>
    <row r="1868">
      <c r="A1868" s="229" t="s">
        <v>774</v>
      </c>
    </row>
    <row r="1869">
      <c r="A1869" s="229" t="s">
        <v>774</v>
      </c>
    </row>
    <row r="1870">
      <c r="A1870" s="229" t="s">
        <v>774</v>
      </c>
    </row>
    <row r="1871">
      <c r="A1871" s="229" t="s">
        <v>776</v>
      </c>
    </row>
    <row r="1872">
      <c r="A1872" s="229" t="s">
        <v>776</v>
      </c>
    </row>
    <row r="1873">
      <c r="A1873" s="229" t="s">
        <v>776</v>
      </c>
    </row>
    <row r="1874">
      <c r="A1874" s="229" t="s">
        <v>776</v>
      </c>
    </row>
    <row r="1875">
      <c r="A1875" s="229" t="s">
        <v>776</v>
      </c>
    </row>
    <row r="1876">
      <c r="A1876" s="229" t="s">
        <v>777</v>
      </c>
    </row>
    <row r="1877">
      <c r="A1877" s="229" t="s">
        <v>777</v>
      </c>
    </row>
    <row r="1878">
      <c r="A1878" s="229" t="s">
        <v>777</v>
      </c>
    </row>
    <row r="1879">
      <c r="A1879" s="229" t="s">
        <v>777</v>
      </c>
    </row>
    <row r="1880">
      <c r="A1880" s="229" t="s">
        <v>777</v>
      </c>
    </row>
    <row r="1881">
      <c r="A1881" s="229" t="s">
        <v>777</v>
      </c>
    </row>
    <row r="1882">
      <c r="A1882" s="229" t="s">
        <v>777</v>
      </c>
    </row>
    <row r="1883">
      <c r="A1883" s="229" t="s">
        <v>777</v>
      </c>
    </row>
    <row r="1884">
      <c r="A1884" s="229" t="s">
        <v>777</v>
      </c>
    </row>
    <row r="1885">
      <c r="A1885" s="229" t="s">
        <v>777</v>
      </c>
    </row>
    <row r="1886">
      <c r="A1886" s="229" t="s">
        <v>777</v>
      </c>
    </row>
    <row r="1887">
      <c r="A1887" s="229" t="s">
        <v>777</v>
      </c>
    </row>
    <row r="1888">
      <c r="A1888" s="229" t="s">
        <v>777</v>
      </c>
    </row>
    <row r="1889">
      <c r="A1889" s="229" t="s">
        <v>777</v>
      </c>
    </row>
    <row r="1890">
      <c r="A1890" s="229" t="s">
        <v>777</v>
      </c>
    </row>
    <row r="1891">
      <c r="A1891" s="229" t="s">
        <v>777</v>
      </c>
    </row>
    <row r="1892">
      <c r="A1892" s="229" t="s">
        <v>777</v>
      </c>
    </row>
    <row r="1893">
      <c r="A1893" s="229" t="s">
        <v>777</v>
      </c>
    </row>
    <row r="1894">
      <c r="A1894" s="229" t="s">
        <v>777</v>
      </c>
    </row>
    <row r="1895">
      <c r="A1895" s="229" t="s">
        <v>777</v>
      </c>
    </row>
    <row r="1896">
      <c r="A1896" s="229" t="s">
        <v>777</v>
      </c>
    </row>
    <row r="1897">
      <c r="A1897" s="229" t="s">
        <v>777</v>
      </c>
    </row>
    <row r="1898">
      <c r="A1898" s="229" t="s">
        <v>777</v>
      </c>
    </row>
    <row r="1899">
      <c r="A1899" s="229" t="s">
        <v>777</v>
      </c>
    </row>
    <row r="1900">
      <c r="A1900" s="229" t="s">
        <v>777</v>
      </c>
    </row>
    <row r="1901">
      <c r="A1901" s="229" t="s">
        <v>777</v>
      </c>
    </row>
    <row r="1902">
      <c r="A1902" s="229" t="s">
        <v>777</v>
      </c>
    </row>
    <row r="1903">
      <c r="A1903" s="229" t="s">
        <v>777</v>
      </c>
    </row>
    <row r="1904">
      <c r="A1904" s="229" t="s">
        <v>777</v>
      </c>
    </row>
    <row r="1905">
      <c r="A1905" s="229" t="s">
        <v>777</v>
      </c>
    </row>
    <row r="1906">
      <c r="A1906" s="229" t="s">
        <v>777</v>
      </c>
    </row>
    <row r="1907">
      <c r="A1907" s="229" t="s">
        <v>777</v>
      </c>
    </row>
    <row r="1908">
      <c r="A1908" s="229" t="s">
        <v>777</v>
      </c>
    </row>
    <row r="1909">
      <c r="A1909" s="229" t="s">
        <v>777</v>
      </c>
    </row>
    <row r="1910">
      <c r="A1910" s="229" t="s">
        <v>777</v>
      </c>
    </row>
    <row r="1911">
      <c r="A1911" s="229" t="s">
        <v>777</v>
      </c>
    </row>
    <row r="1912">
      <c r="A1912" s="229" t="s">
        <v>777</v>
      </c>
    </row>
    <row r="1913">
      <c r="A1913" s="229" t="s">
        <v>777</v>
      </c>
    </row>
    <row r="1914">
      <c r="A1914" s="229" t="s">
        <v>777</v>
      </c>
    </row>
    <row r="1915">
      <c r="A1915" s="229" t="s">
        <v>777</v>
      </c>
    </row>
    <row r="1916">
      <c r="A1916" s="229" t="s">
        <v>777</v>
      </c>
    </row>
    <row r="1917">
      <c r="A1917" s="229" t="s">
        <v>777</v>
      </c>
    </row>
    <row r="1918">
      <c r="A1918" s="229" t="s">
        <v>777</v>
      </c>
    </row>
    <row r="1919">
      <c r="A1919" s="229" t="s">
        <v>777</v>
      </c>
    </row>
    <row r="1920">
      <c r="A1920" s="229" t="s">
        <v>777</v>
      </c>
    </row>
    <row r="1921">
      <c r="A1921" s="229" t="s">
        <v>777</v>
      </c>
    </row>
    <row r="1922">
      <c r="A1922" s="229" t="s">
        <v>777</v>
      </c>
    </row>
    <row r="1923">
      <c r="A1923" s="229" t="s">
        <v>777</v>
      </c>
    </row>
    <row r="1924">
      <c r="A1924" s="229" t="s">
        <v>777</v>
      </c>
    </row>
    <row r="1925">
      <c r="A1925" s="229" t="s">
        <v>777</v>
      </c>
    </row>
    <row r="1926">
      <c r="A1926" s="229" t="s">
        <v>777</v>
      </c>
    </row>
    <row r="1927">
      <c r="A1927" s="229" t="s">
        <v>777</v>
      </c>
    </row>
    <row r="1928">
      <c r="A1928" s="229" t="s">
        <v>777</v>
      </c>
    </row>
    <row r="1929">
      <c r="A1929" s="229" t="s">
        <v>777</v>
      </c>
    </row>
    <row r="1930">
      <c r="A1930" s="229" t="s">
        <v>777</v>
      </c>
    </row>
    <row r="1931">
      <c r="A1931" s="229" t="s">
        <v>777</v>
      </c>
    </row>
    <row r="1932">
      <c r="A1932" s="229" t="s">
        <v>777</v>
      </c>
    </row>
    <row r="1933">
      <c r="A1933" s="229" t="s">
        <v>777</v>
      </c>
    </row>
    <row r="1934">
      <c r="A1934" s="229" t="s">
        <v>777</v>
      </c>
    </row>
    <row r="1935">
      <c r="A1935" s="229" t="s">
        <v>777</v>
      </c>
    </row>
    <row r="1936">
      <c r="A1936" s="229" t="s">
        <v>777</v>
      </c>
    </row>
    <row r="1937">
      <c r="A1937" s="229" t="s">
        <v>777</v>
      </c>
    </row>
    <row r="1938">
      <c r="A1938" s="229" t="s">
        <v>777</v>
      </c>
    </row>
    <row r="1939">
      <c r="A1939" s="229" t="s">
        <v>777</v>
      </c>
    </row>
    <row r="1940">
      <c r="A1940" s="229" t="s">
        <v>777</v>
      </c>
    </row>
    <row r="1941">
      <c r="A1941" s="229" t="s">
        <v>777</v>
      </c>
    </row>
    <row r="1942">
      <c r="A1942" s="229" t="s">
        <v>777</v>
      </c>
    </row>
    <row r="1943">
      <c r="A1943" s="229" t="s">
        <v>777</v>
      </c>
    </row>
    <row r="1944">
      <c r="A1944" s="229" t="s">
        <v>777</v>
      </c>
    </row>
    <row r="1945">
      <c r="A1945" s="229" t="s">
        <v>777</v>
      </c>
    </row>
    <row r="1946">
      <c r="A1946" s="229" t="s">
        <v>777</v>
      </c>
    </row>
    <row r="1947">
      <c r="A1947" s="229" t="s">
        <v>777</v>
      </c>
    </row>
    <row r="1948">
      <c r="A1948" s="229" t="s">
        <v>777</v>
      </c>
    </row>
    <row r="1949">
      <c r="A1949" s="229" t="s">
        <v>777</v>
      </c>
    </row>
    <row r="1950">
      <c r="A1950" s="229" t="s">
        <v>777</v>
      </c>
    </row>
    <row r="1951">
      <c r="A1951" s="229" t="s">
        <v>777</v>
      </c>
    </row>
    <row r="1952">
      <c r="A1952" s="229" t="s">
        <v>777</v>
      </c>
    </row>
    <row r="1953">
      <c r="A1953" s="229" t="s">
        <v>777</v>
      </c>
    </row>
    <row r="1954">
      <c r="A1954" s="229" t="s">
        <v>777</v>
      </c>
    </row>
    <row r="1955">
      <c r="A1955" s="229" t="s">
        <v>777</v>
      </c>
    </row>
    <row r="1956">
      <c r="A1956" s="229" t="s">
        <v>777</v>
      </c>
    </row>
    <row r="1957">
      <c r="A1957" s="229" t="s">
        <v>777</v>
      </c>
    </row>
    <row r="1958">
      <c r="A1958" s="229" t="s">
        <v>777</v>
      </c>
    </row>
    <row r="1959">
      <c r="A1959" s="229" t="s">
        <v>777</v>
      </c>
    </row>
    <row r="1960">
      <c r="A1960" s="229" t="s">
        <v>777</v>
      </c>
    </row>
    <row r="1961">
      <c r="A1961" s="229" t="s">
        <v>777</v>
      </c>
    </row>
    <row r="1962">
      <c r="A1962" s="229" t="s">
        <v>777</v>
      </c>
    </row>
    <row r="1963">
      <c r="A1963" s="229" t="s">
        <v>777</v>
      </c>
    </row>
    <row r="1964">
      <c r="A1964" s="229" t="s">
        <v>777</v>
      </c>
    </row>
    <row r="1965">
      <c r="A1965" s="229" t="s">
        <v>777</v>
      </c>
    </row>
    <row r="1966">
      <c r="A1966" s="229" t="s">
        <v>777</v>
      </c>
    </row>
    <row r="1967">
      <c r="A1967" s="229" t="s">
        <v>777</v>
      </c>
    </row>
    <row r="1968">
      <c r="A1968" s="229" t="s">
        <v>777</v>
      </c>
    </row>
    <row r="1969">
      <c r="A1969" s="229" t="s">
        <v>777</v>
      </c>
    </row>
    <row r="1970">
      <c r="A1970" s="229" t="s">
        <v>777</v>
      </c>
    </row>
    <row r="1971">
      <c r="A1971" s="229" t="s">
        <v>777</v>
      </c>
    </row>
    <row r="1972">
      <c r="A1972" s="229" t="s">
        <v>777</v>
      </c>
    </row>
    <row r="1973">
      <c r="A1973" s="229" t="s">
        <v>777</v>
      </c>
    </row>
    <row r="1974">
      <c r="A1974" s="229" t="s">
        <v>777</v>
      </c>
    </row>
    <row r="1975">
      <c r="A1975" s="229" t="s">
        <v>777</v>
      </c>
    </row>
    <row r="1976">
      <c r="A1976" s="229" t="s">
        <v>777</v>
      </c>
    </row>
    <row r="1977">
      <c r="A1977" s="229" t="s">
        <v>777</v>
      </c>
    </row>
    <row r="1978">
      <c r="A1978" s="229" t="s">
        <v>777</v>
      </c>
    </row>
    <row r="1979">
      <c r="A1979" s="229" t="s">
        <v>777</v>
      </c>
    </row>
    <row r="1980">
      <c r="A1980" s="229" t="s">
        <v>777</v>
      </c>
    </row>
    <row r="1981">
      <c r="A1981" s="229" t="s">
        <v>777</v>
      </c>
    </row>
    <row r="1982">
      <c r="A1982" s="229" t="s">
        <v>777</v>
      </c>
    </row>
    <row r="1983">
      <c r="A1983" s="229" t="s">
        <v>777</v>
      </c>
    </row>
    <row r="1984">
      <c r="A1984" s="229" t="s">
        <v>777</v>
      </c>
    </row>
    <row r="1985">
      <c r="A1985" s="229" t="s">
        <v>777</v>
      </c>
    </row>
    <row r="1986">
      <c r="A1986" s="229" t="s">
        <v>777</v>
      </c>
    </row>
    <row r="1987">
      <c r="A1987" s="229" t="s">
        <v>780</v>
      </c>
    </row>
    <row r="1988">
      <c r="A1988" s="229" t="s">
        <v>780</v>
      </c>
    </row>
    <row r="1989">
      <c r="A1989" s="229" t="s">
        <v>780</v>
      </c>
    </row>
    <row r="1990">
      <c r="A1990" s="229" t="s">
        <v>780</v>
      </c>
    </row>
    <row r="1991">
      <c r="A1991" s="229" t="s">
        <v>780</v>
      </c>
    </row>
    <row r="1992">
      <c r="A1992" s="229" t="s">
        <v>780</v>
      </c>
    </row>
    <row r="1993">
      <c r="A1993" s="229" t="s">
        <v>780</v>
      </c>
    </row>
    <row r="1994">
      <c r="A1994" s="229" t="s">
        <v>780</v>
      </c>
    </row>
    <row r="1995">
      <c r="A1995" s="229" t="s">
        <v>780</v>
      </c>
    </row>
    <row r="1996">
      <c r="A1996" s="229" t="s">
        <v>780</v>
      </c>
    </row>
    <row r="1997">
      <c r="A1997" s="229" t="s">
        <v>780</v>
      </c>
    </row>
    <row r="1998">
      <c r="A1998" s="229" t="s">
        <v>780</v>
      </c>
    </row>
    <row r="1999">
      <c r="A1999" s="229" t="s">
        <v>780</v>
      </c>
    </row>
    <row r="2000">
      <c r="A2000" s="229" t="s">
        <v>780</v>
      </c>
    </row>
    <row r="2001">
      <c r="A2001" s="229" t="s">
        <v>780</v>
      </c>
    </row>
    <row r="2002">
      <c r="A2002" s="229" t="s">
        <v>780</v>
      </c>
    </row>
    <row r="2003">
      <c r="A2003" s="229" t="s">
        <v>780</v>
      </c>
    </row>
    <row r="2004">
      <c r="A2004" s="229" t="s">
        <v>780</v>
      </c>
    </row>
    <row r="2005">
      <c r="A2005" s="229" t="s">
        <v>780</v>
      </c>
    </row>
    <row r="2006">
      <c r="A2006" s="229" t="s">
        <v>780</v>
      </c>
    </row>
    <row r="2007">
      <c r="A2007" s="229" t="s">
        <v>780</v>
      </c>
    </row>
    <row r="2008">
      <c r="A2008" s="229" t="s">
        <v>780</v>
      </c>
    </row>
    <row r="2009">
      <c r="A2009" s="229" t="s">
        <v>780</v>
      </c>
    </row>
    <row r="2010">
      <c r="A2010" s="229" t="s">
        <v>780</v>
      </c>
    </row>
    <row r="2011">
      <c r="A2011" s="229" t="s">
        <v>780</v>
      </c>
    </row>
    <row r="2012">
      <c r="A2012" s="229" t="s">
        <v>780</v>
      </c>
    </row>
    <row r="2013">
      <c r="A2013" s="229" t="s">
        <v>780</v>
      </c>
    </row>
    <row r="2014">
      <c r="A2014" s="229" t="s">
        <v>780</v>
      </c>
    </row>
    <row r="2015">
      <c r="A2015" s="229" t="s">
        <v>780</v>
      </c>
    </row>
    <row r="2016">
      <c r="A2016" s="229" t="s">
        <v>780</v>
      </c>
    </row>
    <row r="2017">
      <c r="A2017" s="229" t="s">
        <v>780</v>
      </c>
    </row>
    <row r="2018">
      <c r="A2018" s="229" t="s">
        <v>780</v>
      </c>
    </row>
    <row r="2019">
      <c r="A2019" s="229" t="s">
        <v>780</v>
      </c>
    </row>
    <row r="2020">
      <c r="A2020" s="229" t="s">
        <v>780</v>
      </c>
    </row>
    <row r="2021">
      <c r="A2021" s="229" t="s">
        <v>780</v>
      </c>
    </row>
    <row r="2022">
      <c r="A2022" s="229" t="s">
        <v>780</v>
      </c>
    </row>
    <row r="2023">
      <c r="A2023" s="229" t="s">
        <v>780</v>
      </c>
    </row>
    <row r="2024">
      <c r="A2024" s="229" t="s">
        <v>780</v>
      </c>
    </row>
    <row r="2025">
      <c r="A2025" s="229" t="s">
        <v>780</v>
      </c>
    </row>
    <row r="2026">
      <c r="A2026" s="229" t="s">
        <v>780</v>
      </c>
    </row>
    <row r="2027">
      <c r="A2027" s="229" t="s">
        <v>780</v>
      </c>
    </row>
    <row r="2028">
      <c r="A2028" s="229" t="s">
        <v>780</v>
      </c>
    </row>
    <row r="2029">
      <c r="A2029" s="229" t="s">
        <v>780</v>
      </c>
    </row>
    <row r="2030">
      <c r="A2030" s="229" t="s">
        <v>780</v>
      </c>
    </row>
    <row r="2031">
      <c r="A2031" s="229" t="s">
        <v>780</v>
      </c>
    </row>
    <row r="2032">
      <c r="A2032" s="229" t="s">
        <v>780</v>
      </c>
    </row>
    <row r="2033">
      <c r="A2033" s="229" t="s">
        <v>780</v>
      </c>
    </row>
    <row r="2034">
      <c r="A2034" s="229" t="s">
        <v>780</v>
      </c>
    </row>
    <row r="2035">
      <c r="A2035" s="229" t="s">
        <v>780</v>
      </c>
    </row>
    <row r="2036">
      <c r="A2036" s="229" t="s">
        <v>780</v>
      </c>
    </row>
    <row r="2037">
      <c r="A2037" s="229" t="s">
        <v>780</v>
      </c>
    </row>
    <row r="2038">
      <c r="A2038" s="229" t="s">
        <v>780</v>
      </c>
    </row>
    <row r="2039">
      <c r="A2039" s="229" t="s">
        <v>780</v>
      </c>
    </row>
    <row r="2040">
      <c r="A2040" s="229" t="s">
        <v>780</v>
      </c>
    </row>
    <row r="2041">
      <c r="A2041" s="229" t="s">
        <v>780</v>
      </c>
    </row>
    <row r="2042">
      <c r="A2042" s="229" t="s">
        <v>780</v>
      </c>
    </row>
    <row r="2043">
      <c r="A2043" s="229" t="s">
        <v>780</v>
      </c>
    </row>
    <row r="2044">
      <c r="A2044" s="229" t="s">
        <v>780</v>
      </c>
    </row>
    <row r="2045">
      <c r="A2045" s="229" t="s">
        <v>780</v>
      </c>
    </row>
    <row r="2046">
      <c r="A2046" s="229" t="s">
        <v>780</v>
      </c>
    </row>
    <row r="2047">
      <c r="A2047" s="229" t="s">
        <v>780</v>
      </c>
    </row>
    <row r="2048">
      <c r="A2048" s="229" t="s">
        <v>780</v>
      </c>
    </row>
    <row r="2049">
      <c r="A2049" s="229" t="s">
        <v>780</v>
      </c>
    </row>
    <row r="2050">
      <c r="A2050" s="229" t="s">
        <v>780</v>
      </c>
    </row>
    <row r="2051">
      <c r="A2051" s="229" t="s">
        <v>780</v>
      </c>
    </row>
    <row r="2052">
      <c r="A2052" s="229" t="s">
        <v>780</v>
      </c>
    </row>
    <row r="2053">
      <c r="A2053" s="229" t="s">
        <v>780</v>
      </c>
    </row>
    <row r="2054">
      <c r="A2054" s="229" t="s">
        <v>780</v>
      </c>
    </row>
    <row r="2055">
      <c r="A2055" s="229" t="s">
        <v>780</v>
      </c>
    </row>
    <row r="2056">
      <c r="A2056" s="229" t="s">
        <v>780</v>
      </c>
    </row>
    <row r="2057">
      <c r="A2057" s="229" t="s">
        <v>780</v>
      </c>
    </row>
    <row r="2058">
      <c r="A2058" s="229" t="s">
        <v>780</v>
      </c>
    </row>
    <row r="2059">
      <c r="A2059" s="229" t="s">
        <v>780</v>
      </c>
    </row>
    <row r="2060">
      <c r="A2060" s="229" t="s">
        <v>780</v>
      </c>
    </row>
    <row r="2061">
      <c r="A2061" s="229" t="s">
        <v>780</v>
      </c>
    </row>
    <row r="2062">
      <c r="A2062" s="229" t="s">
        <v>780</v>
      </c>
    </row>
    <row r="2063">
      <c r="A2063" s="229" t="s">
        <v>780</v>
      </c>
    </row>
    <row r="2064">
      <c r="A2064" s="229" t="s">
        <v>780</v>
      </c>
    </row>
    <row r="2065">
      <c r="A2065" s="229" t="s">
        <v>780</v>
      </c>
    </row>
    <row r="2066">
      <c r="A2066" s="229" t="s">
        <v>782</v>
      </c>
    </row>
    <row r="2067">
      <c r="A2067" s="229" t="s">
        <v>782</v>
      </c>
    </row>
    <row r="2068">
      <c r="A2068" s="229" t="s">
        <v>782</v>
      </c>
    </row>
    <row r="2069">
      <c r="A2069" s="229" t="s">
        <v>782</v>
      </c>
    </row>
    <row r="2070">
      <c r="A2070" s="229" t="s">
        <v>782</v>
      </c>
    </row>
    <row r="2071">
      <c r="A2071" s="229" t="s">
        <v>782</v>
      </c>
    </row>
    <row r="2072">
      <c r="A2072" s="229" t="s">
        <v>782</v>
      </c>
    </row>
    <row r="2073">
      <c r="A2073" s="229" t="s">
        <v>782</v>
      </c>
    </row>
    <row r="2074">
      <c r="A2074" s="229" t="s">
        <v>782</v>
      </c>
    </row>
    <row r="2075">
      <c r="A2075" s="229" t="s">
        <v>782</v>
      </c>
    </row>
    <row r="2076">
      <c r="A2076" s="229" t="s">
        <v>782</v>
      </c>
    </row>
    <row r="2077">
      <c r="A2077" s="229" t="s">
        <v>782</v>
      </c>
    </row>
    <row r="2078">
      <c r="A2078" s="229" t="s">
        <v>782</v>
      </c>
    </row>
    <row r="2079">
      <c r="A2079" s="229" t="s">
        <v>782</v>
      </c>
    </row>
    <row r="2080">
      <c r="A2080" s="229" t="s">
        <v>782</v>
      </c>
    </row>
    <row r="2081">
      <c r="A2081" s="229" t="s">
        <v>782</v>
      </c>
    </row>
    <row r="2082">
      <c r="A2082" s="229" t="s">
        <v>782</v>
      </c>
    </row>
    <row r="2083">
      <c r="A2083" s="229" t="s">
        <v>782</v>
      </c>
    </row>
    <row r="2084">
      <c r="A2084" s="229" t="s">
        <v>782</v>
      </c>
    </row>
    <row r="2085">
      <c r="A2085" s="229" t="s">
        <v>782</v>
      </c>
    </row>
    <row r="2086">
      <c r="A2086" s="229" t="s">
        <v>782</v>
      </c>
    </row>
    <row r="2087">
      <c r="A2087" s="229" t="s">
        <v>782</v>
      </c>
    </row>
    <row r="2088">
      <c r="A2088" s="229" t="s">
        <v>782</v>
      </c>
    </row>
    <row r="2089">
      <c r="A2089" s="229" t="s">
        <v>782</v>
      </c>
    </row>
    <row r="2090">
      <c r="A2090" s="229" t="s">
        <v>782</v>
      </c>
    </row>
    <row r="2091">
      <c r="A2091" s="229" t="s">
        <v>782</v>
      </c>
    </row>
    <row r="2092">
      <c r="A2092" s="229" t="s">
        <v>782</v>
      </c>
    </row>
    <row r="2093">
      <c r="A2093" s="229" t="s">
        <v>782</v>
      </c>
    </row>
    <row r="2094">
      <c r="A2094" s="229" t="s">
        <v>782</v>
      </c>
    </row>
    <row r="2095">
      <c r="A2095" s="229" t="s">
        <v>782</v>
      </c>
    </row>
    <row r="2096">
      <c r="A2096" s="229" t="s">
        <v>782</v>
      </c>
    </row>
    <row r="2097">
      <c r="A2097" s="229" t="s">
        <v>782</v>
      </c>
    </row>
    <row r="2098">
      <c r="A2098" s="229" t="s">
        <v>782</v>
      </c>
    </row>
    <row r="2099">
      <c r="A2099" s="229" t="s">
        <v>782</v>
      </c>
    </row>
    <row r="2100">
      <c r="A2100" s="229" t="s">
        <v>782</v>
      </c>
    </row>
    <row r="2101">
      <c r="A2101" s="229" t="s">
        <v>782</v>
      </c>
    </row>
    <row r="2102">
      <c r="A2102" s="229" t="s">
        <v>782</v>
      </c>
    </row>
    <row r="2103">
      <c r="A2103" s="229" t="s">
        <v>782</v>
      </c>
    </row>
    <row r="2104">
      <c r="A2104" s="229" t="s">
        <v>782</v>
      </c>
    </row>
    <row r="2105">
      <c r="A2105" s="229" t="s">
        <v>782</v>
      </c>
    </row>
    <row r="2106">
      <c r="A2106" s="229" t="s">
        <v>782</v>
      </c>
    </row>
    <row r="2107">
      <c r="A2107" s="229" t="s">
        <v>782</v>
      </c>
    </row>
    <row r="2108">
      <c r="A2108" s="229" t="s">
        <v>782</v>
      </c>
    </row>
    <row r="2109">
      <c r="A2109" s="229" t="s">
        <v>782</v>
      </c>
    </row>
    <row r="2110">
      <c r="A2110" s="229" t="s">
        <v>782</v>
      </c>
    </row>
    <row r="2111">
      <c r="A2111" s="229" t="s">
        <v>782</v>
      </c>
    </row>
    <row r="2112">
      <c r="A2112" s="229" t="s">
        <v>782</v>
      </c>
    </row>
    <row r="2113">
      <c r="A2113" s="229" t="s">
        <v>782</v>
      </c>
    </row>
    <row r="2114">
      <c r="A2114" s="229" t="s">
        <v>782</v>
      </c>
    </row>
    <row r="2115">
      <c r="A2115" s="229" t="s">
        <v>782</v>
      </c>
    </row>
    <row r="2116">
      <c r="A2116" s="229" t="s">
        <v>782</v>
      </c>
    </row>
    <row r="2117">
      <c r="A2117" s="229" t="s">
        <v>782</v>
      </c>
    </row>
    <row r="2118">
      <c r="A2118" s="229" t="s">
        <v>782</v>
      </c>
    </row>
    <row r="2119">
      <c r="A2119" s="229" t="s">
        <v>782</v>
      </c>
    </row>
    <row r="2120">
      <c r="A2120" s="229" t="s">
        <v>782</v>
      </c>
    </row>
    <row r="2121">
      <c r="A2121" s="229" t="s">
        <v>782</v>
      </c>
    </row>
    <row r="2122">
      <c r="A2122" s="229" t="s">
        <v>782</v>
      </c>
    </row>
    <row r="2123">
      <c r="A2123" s="229" t="s">
        <v>782</v>
      </c>
    </row>
    <row r="2124">
      <c r="A2124" s="229" t="s">
        <v>782</v>
      </c>
    </row>
    <row r="2125">
      <c r="A2125" s="229" t="s">
        <v>782</v>
      </c>
    </row>
    <row r="2126">
      <c r="A2126" s="229" t="s">
        <v>782</v>
      </c>
    </row>
    <row r="2127">
      <c r="A2127" s="229" t="s">
        <v>782</v>
      </c>
    </row>
    <row r="2128">
      <c r="A2128" s="229" t="s">
        <v>782</v>
      </c>
    </row>
    <row r="2129">
      <c r="A2129" s="229" t="s">
        <v>782</v>
      </c>
    </row>
    <row r="2130">
      <c r="A2130" s="229" t="s">
        <v>782</v>
      </c>
    </row>
    <row r="2131">
      <c r="A2131" s="229" t="s">
        <v>782</v>
      </c>
    </row>
    <row r="2132">
      <c r="A2132" s="229" t="s">
        <v>782</v>
      </c>
    </row>
    <row r="2133">
      <c r="A2133" s="229" t="s">
        <v>782</v>
      </c>
    </row>
    <row r="2134">
      <c r="A2134" s="229" t="s">
        <v>782</v>
      </c>
    </row>
    <row r="2135">
      <c r="A2135" s="229" t="s">
        <v>782</v>
      </c>
    </row>
    <row r="2136">
      <c r="A2136" s="229" t="s">
        <v>782</v>
      </c>
    </row>
    <row r="2137">
      <c r="A2137" s="229" t="s">
        <v>782</v>
      </c>
    </row>
    <row r="2138">
      <c r="A2138" s="229" t="s">
        <v>782</v>
      </c>
    </row>
    <row r="2139">
      <c r="A2139" s="229" t="s">
        <v>782</v>
      </c>
    </row>
    <row r="2140">
      <c r="A2140" s="229" t="s">
        <v>782</v>
      </c>
    </row>
    <row r="2141">
      <c r="A2141" s="229" t="s">
        <v>782</v>
      </c>
    </row>
    <row r="2142">
      <c r="A2142" s="229" t="s">
        <v>782</v>
      </c>
    </row>
    <row r="2143">
      <c r="A2143" s="229" t="s">
        <v>782</v>
      </c>
    </row>
    <row r="2144">
      <c r="A2144" s="229" t="s">
        <v>782</v>
      </c>
    </row>
    <row r="2145">
      <c r="A2145" s="229" t="s">
        <v>782</v>
      </c>
    </row>
    <row r="2146">
      <c r="A2146" s="229" t="s">
        <v>782</v>
      </c>
    </row>
    <row r="2147">
      <c r="A2147" s="229" t="s">
        <v>782</v>
      </c>
    </row>
    <row r="2148">
      <c r="A2148" s="229" t="s">
        <v>782</v>
      </c>
    </row>
    <row r="2149">
      <c r="A2149" s="229" t="s">
        <v>782</v>
      </c>
    </row>
    <row r="2150">
      <c r="A2150" s="229" t="s">
        <v>782</v>
      </c>
    </row>
    <row r="2151">
      <c r="A2151" s="229" t="s">
        <v>782</v>
      </c>
    </row>
    <row r="2152">
      <c r="A2152" s="229" t="s">
        <v>782</v>
      </c>
    </row>
    <row r="2153">
      <c r="A2153" s="229" t="s">
        <v>782</v>
      </c>
    </row>
    <row r="2154">
      <c r="A2154" s="229" t="s">
        <v>782</v>
      </c>
    </row>
    <row r="2155">
      <c r="A2155" s="229" t="s">
        <v>782</v>
      </c>
    </row>
    <row r="2156">
      <c r="A2156" s="229" t="s">
        <v>782</v>
      </c>
    </row>
    <row r="2157">
      <c r="A2157" s="229" t="s">
        <v>782</v>
      </c>
    </row>
    <row r="2158">
      <c r="A2158" s="229" t="s">
        <v>782</v>
      </c>
    </row>
    <row r="2159">
      <c r="A2159" s="229" t="s">
        <v>782</v>
      </c>
    </row>
    <row r="2160">
      <c r="A2160" s="229" t="s">
        <v>782</v>
      </c>
    </row>
    <row r="2161">
      <c r="A2161" s="229" t="s">
        <v>782</v>
      </c>
    </row>
    <row r="2162">
      <c r="A2162" s="229" t="s">
        <v>782</v>
      </c>
    </row>
    <row r="2163">
      <c r="A2163" s="229" t="s">
        <v>782</v>
      </c>
    </row>
    <row r="2164">
      <c r="A2164" s="229" t="s">
        <v>782</v>
      </c>
    </row>
    <row r="2165">
      <c r="A2165" s="229" t="s">
        <v>782</v>
      </c>
    </row>
    <row r="2166">
      <c r="A2166" s="229" t="s">
        <v>782</v>
      </c>
    </row>
    <row r="2167">
      <c r="A2167" s="229" t="s">
        <v>782</v>
      </c>
    </row>
    <row r="2168">
      <c r="A2168" s="229" t="s">
        <v>782</v>
      </c>
    </row>
    <row r="2169">
      <c r="A2169" s="229" t="s">
        <v>782</v>
      </c>
    </row>
    <row r="2170">
      <c r="A2170" s="229" t="s">
        <v>782</v>
      </c>
    </row>
    <row r="2171">
      <c r="A2171" s="229" t="s">
        <v>782</v>
      </c>
    </row>
    <row r="2172">
      <c r="A2172" s="229" t="s">
        <v>782</v>
      </c>
    </row>
    <row r="2173">
      <c r="A2173" s="229" t="s">
        <v>782</v>
      </c>
    </row>
    <row r="2174">
      <c r="A2174" s="229" t="s">
        <v>782</v>
      </c>
    </row>
    <row r="2175">
      <c r="A2175" s="229" t="s">
        <v>782</v>
      </c>
    </row>
    <row r="2176">
      <c r="A2176" s="229" t="s">
        <v>782</v>
      </c>
    </row>
    <row r="2177">
      <c r="A2177" s="229" t="s">
        <v>782</v>
      </c>
    </row>
    <row r="2178">
      <c r="A2178" s="229" t="s">
        <v>782</v>
      </c>
    </row>
    <row r="2179">
      <c r="A2179" s="229" t="s">
        <v>782</v>
      </c>
    </row>
    <row r="2180">
      <c r="A2180" s="229" t="s">
        <v>782</v>
      </c>
    </row>
    <row r="2181">
      <c r="A2181" s="229" t="s">
        <v>782</v>
      </c>
    </row>
    <row r="2182">
      <c r="A2182" s="229" t="s">
        <v>782</v>
      </c>
    </row>
    <row r="2183">
      <c r="A2183" s="229" t="s">
        <v>782</v>
      </c>
    </row>
    <row r="2184">
      <c r="A2184" s="229" t="s">
        <v>782</v>
      </c>
    </row>
    <row r="2185">
      <c r="A2185" s="229" t="s">
        <v>782</v>
      </c>
    </row>
    <row r="2186">
      <c r="A2186" s="229" t="s">
        <v>782</v>
      </c>
    </row>
    <row r="2187">
      <c r="A2187" s="229" t="s">
        <v>782</v>
      </c>
    </row>
    <row r="2188">
      <c r="A2188" s="229" t="s">
        <v>782</v>
      </c>
    </row>
    <row r="2189">
      <c r="A2189" s="229" t="s">
        <v>782</v>
      </c>
    </row>
    <row r="2190">
      <c r="A2190" s="229" t="s">
        <v>782</v>
      </c>
    </row>
    <row r="2191">
      <c r="A2191" s="229" t="s">
        <v>782</v>
      </c>
    </row>
    <row r="2192">
      <c r="A2192" s="229" t="s">
        <v>782</v>
      </c>
    </row>
    <row r="2193">
      <c r="A2193" s="229" t="s">
        <v>782</v>
      </c>
    </row>
    <row r="2194">
      <c r="A2194" s="229" t="s">
        <v>782</v>
      </c>
    </row>
    <row r="2195">
      <c r="A2195" s="229" t="s">
        <v>782</v>
      </c>
    </row>
    <row r="2196">
      <c r="A2196" s="229" t="s">
        <v>782</v>
      </c>
    </row>
    <row r="2197">
      <c r="A2197" s="229" t="s">
        <v>782</v>
      </c>
    </row>
    <row r="2198">
      <c r="A2198" s="229" t="s">
        <v>783</v>
      </c>
    </row>
    <row r="2199">
      <c r="A2199" s="229" t="s">
        <v>783</v>
      </c>
    </row>
    <row r="2200">
      <c r="A2200" s="229" t="s">
        <v>783</v>
      </c>
    </row>
    <row r="2201">
      <c r="A2201" s="229" t="s">
        <v>783</v>
      </c>
    </row>
    <row r="2202">
      <c r="A2202" s="229" t="s">
        <v>783</v>
      </c>
    </row>
    <row r="2203">
      <c r="A2203" s="229" t="s">
        <v>783</v>
      </c>
    </row>
    <row r="2204">
      <c r="A2204" s="229" t="s">
        <v>783</v>
      </c>
    </row>
    <row r="2205">
      <c r="A2205" s="229" t="s">
        <v>783</v>
      </c>
    </row>
    <row r="2206">
      <c r="A2206" s="229" t="s">
        <v>783</v>
      </c>
    </row>
    <row r="2207">
      <c r="A2207" s="229" t="s">
        <v>783</v>
      </c>
    </row>
    <row r="2208">
      <c r="A2208" s="229" t="s">
        <v>783</v>
      </c>
    </row>
    <row r="2209">
      <c r="A2209" s="229" t="s">
        <v>783</v>
      </c>
    </row>
    <row r="2210">
      <c r="A2210" s="229" t="s">
        <v>783</v>
      </c>
    </row>
    <row r="2211">
      <c r="A2211" s="229" t="s">
        <v>783</v>
      </c>
    </row>
    <row r="2212">
      <c r="A2212" s="229" t="s">
        <v>783</v>
      </c>
    </row>
    <row r="2213">
      <c r="A2213" s="229" t="s">
        <v>783</v>
      </c>
    </row>
    <row r="2214">
      <c r="A2214" s="229" t="s">
        <v>783</v>
      </c>
    </row>
    <row r="2215">
      <c r="A2215" s="229" t="s">
        <v>783</v>
      </c>
    </row>
    <row r="2216">
      <c r="A2216" s="229" t="s">
        <v>783</v>
      </c>
    </row>
    <row r="2217">
      <c r="A2217" s="229" t="s">
        <v>783</v>
      </c>
    </row>
    <row r="2218">
      <c r="A2218" s="229" t="s">
        <v>783</v>
      </c>
    </row>
    <row r="2219">
      <c r="A2219" s="229" t="s">
        <v>783</v>
      </c>
    </row>
    <row r="2220">
      <c r="A2220" s="229" t="s">
        <v>783</v>
      </c>
    </row>
    <row r="2221">
      <c r="A2221" s="229" t="s">
        <v>783</v>
      </c>
    </row>
    <row r="2222">
      <c r="A2222" s="229" t="s">
        <v>783</v>
      </c>
    </row>
    <row r="2223">
      <c r="A2223" s="229" t="s">
        <v>783</v>
      </c>
    </row>
    <row r="2224">
      <c r="A2224" s="229" t="s">
        <v>783</v>
      </c>
    </row>
    <row r="2225">
      <c r="A2225" s="229" t="s">
        <v>783</v>
      </c>
    </row>
    <row r="2226">
      <c r="A2226" s="229" t="s">
        <v>783</v>
      </c>
    </row>
    <row r="2227">
      <c r="A2227" s="229" t="s">
        <v>783</v>
      </c>
    </row>
    <row r="2228">
      <c r="A2228" s="229" t="s">
        <v>783</v>
      </c>
    </row>
    <row r="2229">
      <c r="A2229" s="229" t="s">
        <v>783</v>
      </c>
    </row>
    <row r="2230">
      <c r="A2230" s="229" t="s">
        <v>783</v>
      </c>
    </row>
    <row r="2231">
      <c r="A2231" s="229" t="s">
        <v>783</v>
      </c>
    </row>
    <row r="2232">
      <c r="A2232" s="229" t="s">
        <v>783</v>
      </c>
    </row>
    <row r="2233">
      <c r="A2233" s="229" t="s">
        <v>783</v>
      </c>
    </row>
    <row r="2234">
      <c r="A2234" s="229" t="s">
        <v>783</v>
      </c>
    </row>
    <row r="2235">
      <c r="A2235" s="229" t="s">
        <v>783</v>
      </c>
    </row>
    <row r="2236">
      <c r="A2236" s="229" t="s">
        <v>783</v>
      </c>
    </row>
    <row r="2237">
      <c r="A2237" s="229" t="s">
        <v>783</v>
      </c>
    </row>
    <row r="2238">
      <c r="A2238" s="229" t="s">
        <v>783</v>
      </c>
    </row>
    <row r="2239">
      <c r="A2239" s="229" t="s">
        <v>783</v>
      </c>
    </row>
    <row r="2240">
      <c r="A2240" s="229" t="s">
        <v>783</v>
      </c>
    </row>
    <row r="2241">
      <c r="A2241" s="229" t="s">
        <v>783</v>
      </c>
    </row>
    <row r="2242">
      <c r="A2242" s="229" t="s">
        <v>783</v>
      </c>
    </row>
    <row r="2243">
      <c r="A2243" s="229" t="s">
        <v>783</v>
      </c>
    </row>
    <row r="2244">
      <c r="A2244" s="229" t="s">
        <v>783</v>
      </c>
    </row>
    <row r="2245">
      <c r="A2245" s="229" t="s">
        <v>783</v>
      </c>
    </row>
    <row r="2246">
      <c r="A2246" s="229" t="s">
        <v>783</v>
      </c>
    </row>
    <row r="2247">
      <c r="A2247" s="229" t="s">
        <v>783</v>
      </c>
    </row>
    <row r="2248">
      <c r="A2248" s="229" t="s">
        <v>783</v>
      </c>
    </row>
    <row r="2249">
      <c r="A2249" s="229" t="s">
        <v>783</v>
      </c>
    </row>
    <row r="2250">
      <c r="A2250" s="229" t="s">
        <v>783</v>
      </c>
    </row>
    <row r="2251">
      <c r="A2251" s="229" t="s">
        <v>783</v>
      </c>
    </row>
    <row r="2252">
      <c r="A2252" s="229" t="s">
        <v>783</v>
      </c>
    </row>
    <row r="2253">
      <c r="A2253" s="229" t="s">
        <v>783</v>
      </c>
    </row>
    <row r="2254">
      <c r="A2254" s="229" t="s">
        <v>783</v>
      </c>
    </row>
    <row r="2255">
      <c r="A2255" s="229" t="s">
        <v>783</v>
      </c>
    </row>
    <row r="2256">
      <c r="A2256" s="229" t="s">
        <v>783</v>
      </c>
    </row>
    <row r="2257">
      <c r="A2257" s="229" t="s">
        <v>783</v>
      </c>
    </row>
    <row r="2258">
      <c r="A2258" s="229" t="s">
        <v>783</v>
      </c>
    </row>
    <row r="2259">
      <c r="A2259" s="229" t="s">
        <v>783</v>
      </c>
    </row>
    <row r="2260">
      <c r="A2260" s="229" t="s">
        <v>783</v>
      </c>
    </row>
    <row r="2261">
      <c r="A2261" s="229" t="s">
        <v>783</v>
      </c>
    </row>
    <row r="2262">
      <c r="A2262" s="229" t="s">
        <v>783</v>
      </c>
    </row>
    <row r="2263">
      <c r="A2263" s="229" t="s">
        <v>783</v>
      </c>
    </row>
    <row r="2264">
      <c r="A2264" s="229" t="s">
        <v>783</v>
      </c>
    </row>
    <row r="2265">
      <c r="A2265" s="229" t="s">
        <v>783</v>
      </c>
    </row>
    <row r="2266">
      <c r="A2266" s="229" t="s">
        <v>783</v>
      </c>
    </row>
    <row r="2267">
      <c r="A2267" s="229" t="s">
        <v>783</v>
      </c>
    </row>
    <row r="2268">
      <c r="A2268" s="229" t="s">
        <v>783</v>
      </c>
    </row>
    <row r="2269">
      <c r="A2269" s="229" t="s">
        <v>783</v>
      </c>
    </row>
    <row r="2270">
      <c r="A2270" s="229" t="s">
        <v>783</v>
      </c>
    </row>
    <row r="2271">
      <c r="A2271" s="229" t="s">
        <v>783</v>
      </c>
    </row>
    <row r="2272">
      <c r="A2272" s="229" t="s">
        <v>783</v>
      </c>
    </row>
    <row r="2273">
      <c r="A2273" s="229" t="s">
        <v>783</v>
      </c>
    </row>
    <row r="2274">
      <c r="A2274" s="229" t="s">
        <v>783</v>
      </c>
    </row>
    <row r="2275">
      <c r="A2275" s="229" t="s">
        <v>783</v>
      </c>
    </row>
    <row r="2276">
      <c r="A2276" s="229" t="s">
        <v>783</v>
      </c>
    </row>
    <row r="2277">
      <c r="A2277" s="229" t="s">
        <v>783</v>
      </c>
    </row>
    <row r="2278">
      <c r="A2278" s="229" t="s">
        <v>783</v>
      </c>
    </row>
    <row r="2279">
      <c r="A2279" s="229" t="s">
        <v>783</v>
      </c>
    </row>
    <row r="2280">
      <c r="A2280" s="229" t="s">
        <v>783</v>
      </c>
    </row>
    <row r="2281">
      <c r="A2281" s="229" t="s">
        <v>783</v>
      </c>
    </row>
    <row r="2282">
      <c r="A2282" s="229" t="s">
        <v>783</v>
      </c>
    </row>
    <row r="2283">
      <c r="A2283" s="229" t="s">
        <v>783</v>
      </c>
    </row>
    <row r="2284">
      <c r="A2284" s="229" t="s">
        <v>783</v>
      </c>
    </row>
    <row r="2285">
      <c r="A2285" s="229" t="s">
        <v>783</v>
      </c>
    </row>
    <row r="2286">
      <c r="A2286" s="229" t="s">
        <v>783</v>
      </c>
    </row>
    <row r="2287">
      <c r="A2287" s="229" t="s">
        <v>783</v>
      </c>
    </row>
    <row r="2288">
      <c r="A2288" s="229" t="s">
        <v>783</v>
      </c>
    </row>
    <row r="2289">
      <c r="A2289" s="229" t="s">
        <v>783</v>
      </c>
    </row>
    <row r="2290">
      <c r="A2290" s="229" t="s">
        <v>783</v>
      </c>
    </row>
    <row r="2291">
      <c r="A2291" s="229" t="s">
        <v>783</v>
      </c>
    </row>
    <row r="2292">
      <c r="A2292" s="229" t="s">
        <v>783</v>
      </c>
    </row>
    <row r="2293">
      <c r="A2293" s="229" t="s">
        <v>783</v>
      </c>
    </row>
    <row r="2294">
      <c r="A2294" s="229" t="s">
        <v>783</v>
      </c>
    </row>
    <row r="2295">
      <c r="A2295" s="229" t="s">
        <v>783</v>
      </c>
    </row>
    <row r="2296">
      <c r="A2296" s="229" t="s">
        <v>783</v>
      </c>
    </row>
    <row r="2297">
      <c r="A2297" s="229" t="s">
        <v>783</v>
      </c>
    </row>
    <row r="2298">
      <c r="A2298" s="229" t="s">
        <v>783</v>
      </c>
    </row>
    <row r="2299">
      <c r="A2299" s="229" t="s">
        <v>783</v>
      </c>
    </row>
    <row r="2300">
      <c r="A2300" s="229" t="s">
        <v>783</v>
      </c>
    </row>
    <row r="2301">
      <c r="A2301" s="229" t="s">
        <v>783</v>
      </c>
    </row>
    <row r="2302">
      <c r="A2302" s="229" t="s">
        <v>783</v>
      </c>
    </row>
    <row r="2303">
      <c r="A2303" s="229" t="s">
        <v>783</v>
      </c>
    </row>
    <row r="2304">
      <c r="A2304" s="229" t="s">
        <v>783</v>
      </c>
    </row>
    <row r="2305">
      <c r="A2305" s="229" t="s">
        <v>783</v>
      </c>
    </row>
    <row r="2306">
      <c r="A2306" s="229" t="s">
        <v>783</v>
      </c>
    </row>
    <row r="2307">
      <c r="A2307" s="229" t="s">
        <v>783</v>
      </c>
    </row>
    <row r="2308">
      <c r="A2308" s="229" t="s">
        <v>783</v>
      </c>
    </row>
    <row r="2309">
      <c r="A2309" s="229" t="s">
        <v>783</v>
      </c>
    </row>
    <row r="2310">
      <c r="A2310" s="229" t="s">
        <v>783</v>
      </c>
    </row>
    <row r="2311">
      <c r="A2311" s="229" t="s">
        <v>783</v>
      </c>
    </row>
    <row r="2312">
      <c r="A2312" s="229" t="s">
        <v>783</v>
      </c>
    </row>
    <row r="2313">
      <c r="A2313" s="229" t="s">
        <v>783</v>
      </c>
    </row>
    <row r="2314">
      <c r="A2314" s="229" t="s">
        <v>783</v>
      </c>
    </row>
    <row r="2315">
      <c r="A2315" s="229" t="s">
        <v>783</v>
      </c>
    </row>
    <row r="2316">
      <c r="A2316" s="229" t="s">
        <v>783</v>
      </c>
    </row>
    <row r="2317">
      <c r="A2317" s="229" t="s">
        <v>783</v>
      </c>
    </row>
    <row r="2318">
      <c r="A2318" s="229" t="s">
        <v>783</v>
      </c>
    </row>
    <row r="2319">
      <c r="A2319" s="229" t="s">
        <v>783</v>
      </c>
    </row>
    <row r="2320">
      <c r="A2320" s="229" t="s">
        <v>783</v>
      </c>
    </row>
    <row r="2321">
      <c r="A2321" s="229" t="s">
        <v>783</v>
      </c>
    </row>
    <row r="2322">
      <c r="A2322" s="229" t="s">
        <v>783</v>
      </c>
    </row>
    <row r="2323">
      <c r="A2323" s="229" t="s">
        <v>783</v>
      </c>
    </row>
    <row r="2324">
      <c r="A2324" s="229" t="s">
        <v>783</v>
      </c>
    </row>
    <row r="2325">
      <c r="A2325" s="229" t="s">
        <v>783</v>
      </c>
    </row>
    <row r="2326">
      <c r="A2326" s="229" t="s">
        <v>783</v>
      </c>
    </row>
    <row r="2327">
      <c r="A2327" s="229" t="s">
        <v>783</v>
      </c>
    </row>
    <row r="2328">
      <c r="A2328" s="229" t="s">
        <v>783</v>
      </c>
    </row>
    <row r="2329">
      <c r="A2329" s="229" t="s">
        <v>783</v>
      </c>
    </row>
    <row r="2330">
      <c r="A2330" s="229" t="s">
        <v>783</v>
      </c>
    </row>
    <row r="2331">
      <c r="A2331" s="229" t="s">
        <v>783</v>
      </c>
    </row>
    <row r="2332">
      <c r="A2332" s="229" t="s">
        <v>783</v>
      </c>
    </row>
    <row r="2333">
      <c r="A2333" s="229" t="s">
        <v>783</v>
      </c>
    </row>
    <row r="2334">
      <c r="A2334" s="229" t="s">
        <v>783</v>
      </c>
    </row>
    <row r="2335">
      <c r="A2335" s="229" t="s">
        <v>783</v>
      </c>
    </row>
    <row r="2336">
      <c r="A2336" s="229" t="s">
        <v>783</v>
      </c>
    </row>
    <row r="2337">
      <c r="A2337" s="229" t="s">
        <v>783</v>
      </c>
    </row>
    <row r="2338">
      <c r="A2338" s="229" t="s">
        <v>783</v>
      </c>
    </row>
    <row r="2339">
      <c r="A2339" s="229" t="s">
        <v>783</v>
      </c>
    </row>
    <row r="2340">
      <c r="A2340" s="229" t="s">
        <v>783</v>
      </c>
    </row>
    <row r="2341">
      <c r="A2341" s="229" t="s">
        <v>783</v>
      </c>
    </row>
    <row r="2342">
      <c r="A2342" s="229" t="s">
        <v>783</v>
      </c>
    </row>
    <row r="2343">
      <c r="A2343" s="229" t="s">
        <v>783</v>
      </c>
    </row>
    <row r="2344">
      <c r="A2344" s="229" t="s">
        <v>783</v>
      </c>
    </row>
    <row r="2345">
      <c r="A2345" s="229" t="s">
        <v>783</v>
      </c>
    </row>
    <row r="2346">
      <c r="A2346" s="229" t="s">
        <v>783</v>
      </c>
    </row>
    <row r="2347">
      <c r="A2347" s="229" t="s">
        <v>783</v>
      </c>
    </row>
    <row r="2348">
      <c r="A2348" s="229" t="s">
        <v>783</v>
      </c>
    </row>
    <row r="2349">
      <c r="A2349" s="229" t="s">
        <v>783</v>
      </c>
    </row>
    <row r="2350">
      <c r="A2350" s="229" t="s">
        <v>783</v>
      </c>
    </row>
    <row r="2351">
      <c r="A2351" s="229" t="s">
        <v>783</v>
      </c>
    </row>
    <row r="2352">
      <c r="A2352" s="229" t="s">
        <v>783</v>
      </c>
    </row>
    <row r="2353">
      <c r="A2353" s="229" t="s">
        <v>783</v>
      </c>
    </row>
    <row r="2354">
      <c r="A2354" s="229" t="s">
        <v>783</v>
      </c>
    </row>
    <row r="2355">
      <c r="A2355" s="229" t="s">
        <v>783</v>
      </c>
    </row>
    <row r="2356">
      <c r="A2356" s="229" t="s">
        <v>783</v>
      </c>
    </row>
    <row r="2357">
      <c r="A2357" s="229" t="s">
        <v>783</v>
      </c>
    </row>
    <row r="2358">
      <c r="A2358" s="229" t="s">
        <v>783</v>
      </c>
    </row>
    <row r="2359">
      <c r="A2359" s="229" t="s">
        <v>783</v>
      </c>
    </row>
    <row r="2360">
      <c r="A2360" s="229" t="s">
        <v>783</v>
      </c>
    </row>
    <row r="2361">
      <c r="A2361" s="229" t="s">
        <v>783</v>
      </c>
    </row>
    <row r="2362">
      <c r="A2362" s="229" t="s">
        <v>783</v>
      </c>
    </row>
    <row r="2363">
      <c r="A2363" s="229" t="s">
        <v>783</v>
      </c>
    </row>
    <row r="2364">
      <c r="A2364" s="229" t="s">
        <v>783</v>
      </c>
    </row>
    <row r="2365">
      <c r="A2365" s="229" t="s">
        <v>783</v>
      </c>
    </row>
    <row r="2366">
      <c r="A2366" s="229" t="s">
        <v>783</v>
      </c>
    </row>
    <row r="2367">
      <c r="A2367" s="229" t="s">
        <v>784</v>
      </c>
    </row>
    <row r="2368">
      <c r="A2368" s="229" t="s">
        <v>784</v>
      </c>
    </row>
    <row r="2369">
      <c r="A2369" s="229" t="s">
        <v>784</v>
      </c>
    </row>
    <row r="2370">
      <c r="A2370" s="229" t="s">
        <v>784</v>
      </c>
    </row>
    <row r="2371">
      <c r="A2371" s="229" t="s">
        <v>784</v>
      </c>
    </row>
    <row r="2372">
      <c r="A2372" s="229" t="s">
        <v>784</v>
      </c>
    </row>
    <row r="2373">
      <c r="A2373" s="229" t="s">
        <v>784</v>
      </c>
    </row>
    <row r="2374">
      <c r="A2374" s="229" t="s">
        <v>784</v>
      </c>
    </row>
    <row r="2375">
      <c r="A2375" s="229" t="s">
        <v>784</v>
      </c>
    </row>
    <row r="2376">
      <c r="A2376" s="229" t="s">
        <v>784</v>
      </c>
    </row>
    <row r="2377">
      <c r="A2377" s="229" t="s">
        <v>784</v>
      </c>
    </row>
    <row r="2378">
      <c r="A2378" s="229" t="s">
        <v>784</v>
      </c>
    </row>
    <row r="2379">
      <c r="A2379" s="229" t="s">
        <v>784</v>
      </c>
    </row>
    <row r="2380">
      <c r="A2380" s="229" t="s">
        <v>784</v>
      </c>
    </row>
    <row r="2381">
      <c r="A2381" s="229" t="s">
        <v>784</v>
      </c>
    </row>
    <row r="2382">
      <c r="A2382" s="229" t="s">
        <v>784</v>
      </c>
    </row>
    <row r="2383">
      <c r="A2383" s="229" t="s">
        <v>784</v>
      </c>
    </row>
    <row r="2384">
      <c r="A2384" s="229" t="s">
        <v>784</v>
      </c>
    </row>
    <row r="2385">
      <c r="A2385" s="229" t="s">
        <v>784</v>
      </c>
    </row>
    <row r="2386">
      <c r="A2386" s="229" t="s">
        <v>784</v>
      </c>
    </row>
    <row r="2387">
      <c r="A2387" s="229" t="s">
        <v>784</v>
      </c>
    </row>
    <row r="2388">
      <c r="A2388" s="229" t="s">
        <v>784</v>
      </c>
    </row>
    <row r="2389">
      <c r="A2389" s="229" t="s">
        <v>784</v>
      </c>
    </row>
    <row r="2390">
      <c r="A2390" s="229" t="s">
        <v>784</v>
      </c>
    </row>
    <row r="2391">
      <c r="A2391" s="229" t="s">
        <v>784</v>
      </c>
    </row>
    <row r="2392">
      <c r="A2392" s="229" t="s">
        <v>784</v>
      </c>
    </row>
    <row r="2393">
      <c r="A2393" s="229" t="s">
        <v>784</v>
      </c>
    </row>
    <row r="2394">
      <c r="A2394" s="229" t="s">
        <v>784</v>
      </c>
    </row>
    <row r="2395">
      <c r="A2395" s="229" t="s">
        <v>784</v>
      </c>
    </row>
    <row r="2396">
      <c r="A2396" s="229" t="s">
        <v>784</v>
      </c>
    </row>
    <row r="2397">
      <c r="A2397" s="229" t="s">
        <v>784</v>
      </c>
    </row>
    <row r="2398">
      <c r="A2398" s="229" t="s">
        <v>784</v>
      </c>
    </row>
    <row r="2399">
      <c r="A2399" s="229" t="s">
        <v>784</v>
      </c>
    </row>
    <row r="2400">
      <c r="A2400" s="229" t="s">
        <v>784</v>
      </c>
    </row>
    <row r="2401">
      <c r="A2401" s="229" t="s">
        <v>784</v>
      </c>
    </row>
    <row r="2402">
      <c r="A2402" s="229" t="s">
        <v>784</v>
      </c>
    </row>
    <row r="2403">
      <c r="A2403" s="229" t="s">
        <v>784</v>
      </c>
    </row>
    <row r="2404">
      <c r="A2404" s="229" t="s">
        <v>784</v>
      </c>
    </row>
    <row r="2405">
      <c r="A2405" s="229" t="s">
        <v>784</v>
      </c>
    </row>
    <row r="2406">
      <c r="A2406" s="229" t="s">
        <v>784</v>
      </c>
    </row>
    <row r="2407">
      <c r="A2407" s="229" t="s">
        <v>784</v>
      </c>
    </row>
    <row r="2408">
      <c r="A2408" s="229" t="s">
        <v>784</v>
      </c>
    </row>
    <row r="2409">
      <c r="A2409" s="229" t="s">
        <v>784</v>
      </c>
    </row>
    <row r="2410">
      <c r="A2410" s="229" t="s">
        <v>784</v>
      </c>
    </row>
    <row r="2411">
      <c r="A2411" s="229" t="s">
        <v>784</v>
      </c>
    </row>
    <row r="2412">
      <c r="A2412" s="229" t="s">
        <v>784</v>
      </c>
    </row>
    <row r="2413">
      <c r="A2413" s="229" t="s">
        <v>784</v>
      </c>
    </row>
    <row r="2414">
      <c r="A2414" s="229" t="s">
        <v>784</v>
      </c>
    </row>
    <row r="2415">
      <c r="A2415" s="229" t="s">
        <v>784</v>
      </c>
    </row>
    <row r="2416">
      <c r="A2416" s="229" t="s">
        <v>784</v>
      </c>
    </row>
    <row r="2417">
      <c r="A2417" s="229" t="s">
        <v>784</v>
      </c>
    </row>
    <row r="2418">
      <c r="A2418" s="229" t="s">
        <v>784</v>
      </c>
    </row>
    <row r="2419">
      <c r="A2419" s="229" t="s">
        <v>784</v>
      </c>
    </row>
    <row r="2420">
      <c r="A2420" s="229" t="s">
        <v>784</v>
      </c>
    </row>
    <row r="2421">
      <c r="A2421" s="229" t="s">
        <v>784</v>
      </c>
    </row>
    <row r="2422">
      <c r="A2422" s="229" t="s">
        <v>784</v>
      </c>
    </row>
    <row r="2423">
      <c r="A2423" s="229" t="s">
        <v>784</v>
      </c>
    </row>
    <row r="2424">
      <c r="A2424" s="229" t="s">
        <v>784</v>
      </c>
    </row>
    <row r="2425">
      <c r="A2425" s="229" t="s">
        <v>784</v>
      </c>
    </row>
    <row r="2426">
      <c r="A2426" s="229" t="s">
        <v>784</v>
      </c>
    </row>
    <row r="2427">
      <c r="A2427" s="229" t="s">
        <v>784</v>
      </c>
    </row>
    <row r="2428">
      <c r="A2428" s="229" t="s">
        <v>784</v>
      </c>
    </row>
    <row r="2429">
      <c r="A2429" s="229" t="s">
        <v>784</v>
      </c>
    </row>
    <row r="2430">
      <c r="A2430" s="229" t="s">
        <v>784</v>
      </c>
    </row>
    <row r="2431">
      <c r="A2431" s="229" t="s">
        <v>784</v>
      </c>
    </row>
    <row r="2432">
      <c r="A2432" s="229" t="s">
        <v>784</v>
      </c>
    </row>
    <row r="2433">
      <c r="A2433" s="229" t="s">
        <v>784</v>
      </c>
    </row>
    <row r="2434">
      <c r="A2434" s="229" t="s">
        <v>784</v>
      </c>
    </row>
    <row r="2435">
      <c r="A2435" s="229" t="s">
        <v>784</v>
      </c>
    </row>
    <row r="2436">
      <c r="A2436" s="229" t="s">
        <v>784</v>
      </c>
    </row>
    <row r="2437">
      <c r="A2437" s="229" t="s">
        <v>784</v>
      </c>
    </row>
    <row r="2438">
      <c r="A2438" s="229" t="s">
        <v>784</v>
      </c>
    </row>
    <row r="2439">
      <c r="A2439" s="229" t="s">
        <v>784</v>
      </c>
    </row>
    <row r="2440">
      <c r="A2440" s="229" t="s">
        <v>784</v>
      </c>
    </row>
    <row r="2441">
      <c r="A2441" s="229" t="s">
        <v>784</v>
      </c>
    </row>
    <row r="2442">
      <c r="A2442" s="229" t="s">
        <v>784</v>
      </c>
    </row>
    <row r="2443">
      <c r="A2443" s="229" t="s">
        <v>784</v>
      </c>
    </row>
    <row r="2444">
      <c r="A2444" s="229" t="s">
        <v>784</v>
      </c>
    </row>
    <row r="2445">
      <c r="A2445" s="229" t="s">
        <v>784</v>
      </c>
    </row>
    <row r="2446">
      <c r="A2446" s="229" t="s">
        <v>784</v>
      </c>
    </row>
    <row r="2447">
      <c r="A2447" s="229" t="s">
        <v>784</v>
      </c>
    </row>
    <row r="2448">
      <c r="A2448" s="229" t="s">
        <v>784</v>
      </c>
    </row>
    <row r="2449">
      <c r="A2449" s="229" t="s">
        <v>784</v>
      </c>
    </row>
    <row r="2450">
      <c r="A2450" s="229" t="s">
        <v>784</v>
      </c>
    </row>
    <row r="2451">
      <c r="A2451" s="229" t="s">
        <v>784</v>
      </c>
    </row>
    <row r="2452">
      <c r="A2452" s="229" t="s">
        <v>784</v>
      </c>
    </row>
    <row r="2453">
      <c r="A2453" s="229" t="s">
        <v>784</v>
      </c>
    </row>
    <row r="2454">
      <c r="A2454" s="229" t="s">
        <v>784</v>
      </c>
    </row>
    <row r="2455">
      <c r="A2455" s="229" t="s">
        <v>784</v>
      </c>
    </row>
    <row r="2456">
      <c r="A2456" s="229" t="s">
        <v>784</v>
      </c>
    </row>
    <row r="2457">
      <c r="A2457" s="229" t="s">
        <v>784</v>
      </c>
    </row>
    <row r="2458">
      <c r="A2458" s="229" t="s">
        <v>784</v>
      </c>
    </row>
    <row r="2459">
      <c r="A2459" s="229" t="s">
        <v>784</v>
      </c>
    </row>
    <row r="2460">
      <c r="A2460" s="229" t="s">
        <v>784</v>
      </c>
    </row>
    <row r="2461">
      <c r="A2461" s="229" t="s">
        <v>784</v>
      </c>
    </row>
    <row r="2462">
      <c r="A2462" s="229" t="s">
        <v>784</v>
      </c>
    </row>
    <row r="2463">
      <c r="A2463" s="229" t="s">
        <v>784</v>
      </c>
    </row>
    <row r="2464">
      <c r="A2464" s="229" t="s">
        <v>784</v>
      </c>
    </row>
    <row r="2465">
      <c r="A2465" s="229" t="s">
        <v>784</v>
      </c>
    </row>
    <row r="2466">
      <c r="A2466" s="229" t="s">
        <v>784</v>
      </c>
    </row>
    <row r="2467">
      <c r="A2467" s="229" t="s">
        <v>784</v>
      </c>
    </row>
    <row r="2468">
      <c r="A2468" s="229" t="s">
        <v>784</v>
      </c>
    </row>
    <row r="2469">
      <c r="A2469" s="229" t="s">
        <v>784</v>
      </c>
    </row>
    <row r="2470">
      <c r="A2470" s="229" t="s">
        <v>784</v>
      </c>
    </row>
    <row r="2471">
      <c r="A2471" s="229" t="s">
        <v>784</v>
      </c>
    </row>
    <row r="2472">
      <c r="A2472" s="229" t="s">
        <v>784</v>
      </c>
    </row>
    <row r="2473">
      <c r="A2473" s="229" t="s">
        <v>784</v>
      </c>
    </row>
    <row r="2474">
      <c r="A2474" s="229" t="s">
        <v>784</v>
      </c>
    </row>
    <row r="2475">
      <c r="A2475" s="229" t="s">
        <v>784</v>
      </c>
    </row>
    <row r="2476">
      <c r="A2476" s="229" t="s">
        <v>784</v>
      </c>
    </row>
    <row r="2477">
      <c r="A2477" s="229" t="s">
        <v>784</v>
      </c>
    </row>
    <row r="2478">
      <c r="A2478" s="229" t="s">
        <v>784</v>
      </c>
    </row>
    <row r="2479">
      <c r="A2479" s="229" t="s">
        <v>784</v>
      </c>
    </row>
    <row r="2480">
      <c r="A2480" s="229" t="s">
        <v>784</v>
      </c>
    </row>
    <row r="2481">
      <c r="A2481" s="229" t="s">
        <v>784</v>
      </c>
    </row>
    <row r="2482">
      <c r="A2482" s="229" t="s">
        <v>784</v>
      </c>
    </row>
    <row r="2483">
      <c r="A2483" s="229" t="s">
        <v>784</v>
      </c>
    </row>
    <row r="2484">
      <c r="A2484" s="229" t="s">
        <v>784</v>
      </c>
    </row>
    <row r="2485">
      <c r="A2485" s="229" t="s">
        <v>784</v>
      </c>
    </row>
    <row r="2486">
      <c r="A2486" s="229" t="s">
        <v>784</v>
      </c>
    </row>
    <row r="2487">
      <c r="A2487" s="229" t="s">
        <v>784</v>
      </c>
    </row>
    <row r="2488">
      <c r="A2488" s="229" t="s">
        <v>784</v>
      </c>
    </row>
    <row r="2489">
      <c r="A2489" s="229" t="s">
        <v>784</v>
      </c>
    </row>
    <row r="2490">
      <c r="A2490" s="229" t="s">
        <v>784</v>
      </c>
    </row>
    <row r="2491">
      <c r="A2491" s="229" t="s">
        <v>784</v>
      </c>
    </row>
    <row r="2492">
      <c r="A2492" s="229" t="s">
        <v>784</v>
      </c>
    </row>
    <row r="2493">
      <c r="A2493" s="229" t="s">
        <v>784</v>
      </c>
    </row>
    <row r="2494">
      <c r="A2494" s="229" t="s">
        <v>784</v>
      </c>
    </row>
    <row r="2495">
      <c r="A2495" s="229" t="s">
        <v>784</v>
      </c>
    </row>
    <row r="2496">
      <c r="A2496" s="229" t="s">
        <v>784</v>
      </c>
    </row>
    <row r="2497">
      <c r="A2497" s="229" t="s">
        <v>784</v>
      </c>
    </row>
    <row r="2498">
      <c r="A2498" s="229" t="s">
        <v>784</v>
      </c>
    </row>
    <row r="2499">
      <c r="A2499" s="229" t="s">
        <v>784</v>
      </c>
    </row>
    <row r="2500">
      <c r="A2500" s="229" t="s">
        <v>784</v>
      </c>
    </row>
    <row r="2501">
      <c r="A2501" s="229" t="s">
        <v>784</v>
      </c>
    </row>
    <row r="2502">
      <c r="A2502" s="229" t="s">
        <v>784</v>
      </c>
    </row>
    <row r="2503">
      <c r="A2503" s="229" t="s">
        <v>784</v>
      </c>
    </row>
    <row r="2504">
      <c r="A2504" s="229" t="s">
        <v>784</v>
      </c>
    </row>
    <row r="2505">
      <c r="A2505" s="229" t="s">
        <v>784</v>
      </c>
    </row>
    <row r="2506">
      <c r="A2506" s="229" t="s">
        <v>784</v>
      </c>
    </row>
    <row r="2507">
      <c r="A2507" s="229" t="s">
        <v>784</v>
      </c>
    </row>
    <row r="2508">
      <c r="A2508" s="229" t="s">
        <v>784</v>
      </c>
    </row>
    <row r="2509">
      <c r="A2509" s="229" t="s">
        <v>784</v>
      </c>
    </row>
    <row r="2510">
      <c r="A2510" s="229" t="s">
        <v>784</v>
      </c>
    </row>
    <row r="2511">
      <c r="A2511" s="229" t="s">
        <v>784</v>
      </c>
    </row>
    <row r="2512">
      <c r="A2512" s="229" t="s">
        <v>784</v>
      </c>
    </row>
    <row r="2513">
      <c r="A2513" s="229" t="s">
        <v>784</v>
      </c>
    </row>
    <row r="2514">
      <c r="A2514" s="229" t="s">
        <v>784</v>
      </c>
    </row>
    <row r="2515">
      <c r="A2515" s="229" t="s">
        <v>784</v>
      </c>
    </row>
    <row r="2516">
      <c r="A2516" s="229" t="s">
        <v>784</v>
      </c>
    </row>
    <row r="2517">
      <c r="A2517" s="229" t="s">
        <v>784</v>
      </c>
    </row>
    <row r="2518">
      <c r="A2518" s="229" t="s">
        <v>784</v>
      </c>
    </row>
    <row r="2519">
      <c r="A2519" s="229" t="s">
        <v>784</v>
      </c>
    </row>
    <row r="2520">
      <c r="A2520" s="229" t="s">
        <v>784</v>
      </c>
    </row>
    <row r="2521">
      <c r="A2521" s="229" t="s">
        <v>784</v>
      </c>
    </row>
    <row r="2522">
      <c r="A2522" s="229" t="s">
        <v>784</v>
      </c>
    </row>
    <row r="2523">
      <c r="A2523" s="229" t="s">
        <v>784</v>
      </c>
    </row>
    <row r="2524">
      <c r="A2524" s="229" t="s">
        <v>784</v>
      </c>
    </row>
    <row r="2525">
      <c r="A2525" s="229" t="s">
        <v>784</v>
      </c>
    </row>
    <row r="2526">
      <c r="A2526" s="229" t="s">
        <v>784</v>
      </c>
    </row>
    <row r="2527">
      <c r="A2527" s="229" t="s">
        <v>784</v>
      </c>
    </row>
    <row r="2528">
      <c r="A2528" s="229" t="s">
        <v>785</v>
      </c>
    </row>
    <row r="2529">
      <c r="A2529" s="229" t="s">
        <v>785</v>
      </c>
    </row>
    <row r="2530">
      <c r="A2530" s="229" t="s">
        <v>785</v>
      </c>
    </row>
    <row r="2531">
      <c r="A2531" s="229" t="s">
        <v>785</v>
      </c>
    </row>
    <row r="2532">
      <c r="A2532" s="229" t="s">
        <v>785</v>
      </c>
    </row>
    <row r="2533">
      <c r="A2533" s="229" t="s">
        <v>785</v>
      </c>
    </row>
    <row r="2534">
      <c r="A2534" s="229" t="s">
        <v>785</v>
      </c>
    </row>
    <row r="2535">
      <c r="A2535" s="229" t="s">
        <v>785</v>
      </c>
    </row>
    <row r="2536">
      <c r="A2536" s="229" t="s">
        <v>785</v>
      </c>
    </row>
    <row r="2537">
      <c r="A2537" s="229" t="s">
        <v>785</v>
      </c>
    </row>
    <row r="2538">
      <c r="A2538" s="229" t="s">
        <v>785</v>
      </c>
    </row>
    <row r="2539">
      <c r="A2539" s="229" t="s">
        <v>785</v>
      </c>
    </row>
    <row r="2540">
      <c r="A2540" s="229" t="s">
        <v>785</v>
      </c>
    </row>
    <row r="2541">
      <c r="A2541" s="229" t="s">
        <v>785</v>
      </c>
    </row>
    <row r="2542">
      <c r="A2542" s="229" t="s">
        <v>785</v>
      </c>
    </row>
    <row r="2543">
      <c r="A2543" s="229" t="s">
        <v>785</v>
      </c>
    </row>
    <row r="2544">
      <c r="A2544" s="229" t="s">
        <v>785</v>
      </c>
    </row>
    <row r="2545">
      <c r="A2545" s="229" t="s">
        <v>785</v>
      </c>
    </row>
    <row r="2546">
      <c r="A2546" s="229" t="s">
        <v>785</v>
      </c>
    </row>
    <row r="2547">
      <c r="A2547" s="229" t="s">
        <v>785</v>
      </c>
    </row>
    <row r="2548">
      <c r="A2548" s="229" t="s">
        <v>785</v>
      </c>
    </row>
    <row r="2549">
      <c r="A2549" s="229" t="s">
        <v>785</v>
      </c>
    </row>
    <row r="2550">
      <c r="A2550" s="229" t="s">
        <v>785</v>
      </c>
    </row>
    <row r="2551">
      <c r="A2551" s="229" t="s">
        <v>785</v>
      </c>
    </row>
    <row r="2552">
      <c r="A2552" s="229" t="s">
        <v>785</v>
      </c>
    </row>
    <row r="2553">
      <c r="A2553" s="229" t="s">
        <v>785</v>
      </c>
    </row>
    <row r="2554">
      <c r="A2554" s="229" t="s">
        <v>785</v>
      </c>
    </row>
    <row r="2555">
      <c r="A2555" s="229" t="s">
        <v>785</v>
      </c>
    </row>
    <row r="2556">
      <c r="A2556" s="229" t="s">
        <v>785</v>
      </c>
    </row>
    <row r="2557">
      <c r="A2557" s="229" t="s">
        <v>785</v>
      </c>
    </row>
    <row r="2558">
      <c r="A2558" s="229" t="s">
        <v>785</v>
      </c>
    </row>
    <row r="2559">
      <c r="A2559" s="229" t="s">
        <v>785</v>
      </c>
    </row>
    <row r="2560">
      <c r="A2560" s="229" t="s">
        <v>785</v>
      </c>
    </row>
    <row r="2561">
      <c r="A2561" s="229" t="s">
        <v>785</v>
      </c>
    </row>
    <row r="2562">
      <c r="A2562" s="229" t="s">
        <v>785</v>
      </c>
    </row>
    <row r="2563">
      <c r="A2563" s="229" t="s">
        <v>785</v>
      </c>
    </row>
    <row r="2564">
      <c r="A2564" s="229" t="s">
        <v>785</v>
      </c>
    </row>
    <row r="2565">
      <c r="A2565" s="229" t="s">
        <v>785</v>
      </c>
    </row>
    <row r="2566">
      <c r="A2566" s="229" t="s">
        <v>785</v>
      </c>
    </row>
    <row r="2567">
      <c r="A2567" s="229" t="s">
        <v>785</v>
      </c>
    </row>
    <row r="2568">
      <c r="A2568" s="229" t="s">
        <v>785</v>
      </c>
    </row>
    <row r="2569">
      <c r="A2569" s="229" t="s">
        <v>785</v>
      </c>
    </row>
    <row r="2570">
      <c r="A2570" s="229" t="s">
        <v>785</v>
      </c>
    </row>
    <row r="2571">
      <c r="A2571" s="229" t="s">
        <v>785</v>
      </c>
    </row>
    <row r="2572">
      <c r="A2572" s="229" t="s">
        <v>785</v>
      </c>
    </row>
    <row r="2573">
      <c r="A2573" s="229" t="s">
        <v>785</v>
      </c>
    </row>
    <row r="2574">
      <c r="A2574" s="229" t="s">
        <v>785</v>
      </c>
    </row>
    <row r="2575">
      <c r="A2575" s="229" t="s">
        <v>785</v>
      </c>
    </row>
    <row r="2576">
      <c r="A2576" s="229" t="s">
        <v>785</v>
      </c>
    </row>
    <row r="2577">
      <c r="A2577" s="229" t="s">
        <v>785</v>
      </c>
    </row>
    <row r="2578">
      <c r="A2578" s="229" t="s">
        <v>785</v>
      </c>
    </row>
    <row r="2579">
      <c r="A2579" s="229" t="s">
        <v>785</v>
      </c>
    </row>
    <row r="2580">
      <c r="A2580" s="229" t="s">
        <v>785</v>
      </c>
    </row>
    <row r="2581">
      <c r="A2581" s="229" t="s">
        <v>785</v>
      </c>
    </row>
    <row r="2582">
      <c r="A2582" s="229" t="s">
        <v>785</v>
      </c>
    </row>
    <row r="2583">
      <c r="A2583" s="229" t="s">
        <v>785</v>
      </c>
    </row>
    <row r="2584">
      <c r="A2584" s="229" t="s">
        <v>785</v>
      </c>
    </row>
    <row r="2585">
      <c r="A2585" s="229" t="s">
        <v>785</v>
      </c>
    </row>
    <row r="2586">
      <c r="A2586" s="229" t="s">
        <v>785</v>
      </c>
    </row>
    <row r="2587">
      <c r="A2587" s="229" t="s">
        <v>785</v>
      </c>
    </row>
    <row r="2588">
      <c r="A2588" s="229" t="s">
        <v>785</v>
      </c>
    </row>
    <row r="2589">
      <c r="A2589" s="229" t="s">
        <v>785</v>
      </c>
    </row>
    <row r="2590">
      <c r="A2590" s="229" t="s">
        <v>785</v>
      </c>
    </row>
    <row r="2591">
      <c r="A2591" s="229" t="s">
        <v>785</v>
      </c>
    </row>
    <row r="2592">
      <c r="A2592" s="229" t="s">
        <v>785</v>
      </c>
    </row>
    <row r="2593">
      <c r="A2593" s="229" t="s">
        <v>785</v>
      </c>
    </row>
    <row r="2594">
      <c r="A2594" s="229" t="s">
        <v>785</v>
      </c>
    </row>
    <row r="2595">
      <c r="A2595" s="229" t="s">
        <v>785</v>
      </c>
    </row>
    <row r="2596">
      <c r="A2596" s="229" t="s">
        <v>785</v>
      </c>
    </row>
    <row r="2597">
      <c r="A2597" s="229" t="s">
        <v>785</v>
      </c>
    </row>
    <row r="2598">
      <c r="A2598" s="229" t="s">
        <v>785</v>
      </c>
    </row>
    <row r="2599">
      <c r="A2599" s="229" t="s">
        <v>785</v>
      </c>
    </row>
    <row r="2600">
      <c r="A2600" s="229" t="s">
        <v>785</v>
      </c>
    </row>
    <row r="2601">
      <c r="A2601" s="229" t="s">
        <v>785</v>
      </c>
    </row>
    <row r="2602">
      <c r="A2602" s="229" t="s">
        <v>785</v>
      </c>
    </row>
    <row r="2603">
      <c r="A2603" s="229" t="s">
        <v>785</v>
      </c>
    </row>
    <row r="2604">
      <c r="A2604" s="229" t="s">
        <v>785</v>
      </c>
    </row>
    <row r="2605">
      <c r="A2605" s="229" t="s">
        <v>785</v>
      </c>
    </row>
    <row r="2606">
      <c r="A2606" s="229" t="s">
        <v>785</v>
      </c>
    </row>
    <row r="2607">
      <c r="A2607" s="229" t="s">
        <v>785</v>
      </c>
    </row>
    <row r="2608">
      <c r="A2608" s="229" t="s">
        <v>785</v>
      </c>
    </row>
    <row r="2609">
      <c r="A2609" s="229" t="s">
        <v>785</v>
      </c>
    </row>
    <row r="2610">
      <c r="A2610" s="229" t="s">
        <v>785</v>
      </c>
    </row>
    <row r="2611">
      <c r="A2611" s="229" t="s">
        <v>785</v>
      </c>
    </row>
    <row r="2612">
      <c r="A2612" s="229" t="s">
        <v>785</v>
      </c>
    </row>
    <row r="2613">
      <c r="A2613" s="229" t="s">
        <v>785</v>
      </c>
    </row>
    <row r="2614">
      <c r="A2614" s="229" t="s">
        <v>785</v>
      </c>
    </row>
    <row r="2615">
      <c r="A2615" s="229" t="s">
        <v>785</v>
      </c>
    </row>
    <row r="2616">
      <c r="A2616" s="229" t="s">
        <v>785</v>
      </c>
    </row>
    <row r="2617">
      <c r="A2617" s="229" t="s">
        <v>785</v>
      </c>
    </row>
    <row r="2618">
      <c r="A2618" s="229" t="s">
        <v>785</v>
      </c>
    </row>
    <row r="2619">
      <c r="A2619" s="229" t="s">
        <v>785</v>
      </c>
    </row>
    <row r="2620">
      <c r="A2620" s="229" t="s">
        <v>785</v>
      </c>
    </row>
    <row r="2621">
      <c r="A2621" s="229" t="s">
        <v>785</v>
      </c>
    </row>
    <row r="2622">
      <c r="A2622" s="229" t="s">
        <v>785</v>
      </c>
    </row>
    <row r="2623">
      <c r="A2623" s="229" t="s">
        <v>785</v>
      </c>
    </row>
    <row r="2624">
      <c r="A2624" s="229" t="s">
        <v>785</v>
      </c>
    </row>
    <row r="2625">
      <c r="A2625" s="229" t="s">
        <v>785</v>
      </c>
    </row>
    <row r="2626">
      <c r="A2626" s="229" t="s">
        <v>785</v>
      </c>
    </row>
    <row r="2627">
      <c r="A2627" s="229" t="s">
        <v>785</v>
      </c>
    </row>
    <row r="2628">
      <c r="A2628" s="229" t="s">
        <v>785</v>
      </c>
    </row>
    <row r="2629">
      <c r="A2629" s="229" t="s">
        <v>785</v>
      </c>
    </row>
    <row r="2630">
      <c r="A2630" s="229" t="s">
        <v>785</v>
      </c>
    </row>
    <row r="2631">
      <c r="A2631" s="229" t="s">
        <v>785</v>
      </c>
    </row>
    <row r="2632">
      <c r="A2632" s="229" t="s">
        <v>785</v>
      </c>
    </row>
    <row r="2633">
      <c r="A2633" s="229" t="s">
        <v>785</v>
      </c>
    </row>
    <row r="2634">
      <c r="A2634" s="229" t="s">
        <v>785</v>
      </c>
    </row>
    <row r="2635">
      <c r="A2635" s="229" t="s">
        <v>785</v>
      </c>
    </row>
    <row r="2636">
      <c r="A2636" s="229" t="s">
        <v>785</v>
      </c>
    </row>
    <row r="2637">
      <c r="A2637" s="229" t="s">
        <v>785</v>
      </c>
    </row>
    <row r="2638">
      <c r="A2638" s="229" t="s">
        <v>785</v>
      </c>
    </row>
    <row r="2639">
      <c r="A2639" s="229" t="s">
        <v>785</v>
      </c>
    </row>
    <row r="2640">
      <c r="A2640" s="229" t="s">
        <v>785</v>
      </c>
    </row>
    <row r="2641">
      <c r="A2641" s="229" t="s">
        <v>785</v>
      </c>
    </row>
    <row r="2642">
      <c r="A2642" s="229" t="s">
        <v>785</v>
      </c>
    </row>
    <row r="2643">
      <c r="A2643" s="229" t="s">
        <v>785</v>
      </c>
    </row>
    <row r="2644">
      <c r="A2644" s="229" t="s">
        <v>785</v>
      </c>
    </row>
    <row r="2645">
      <c r="A2645" s="229" t="s">
        <v>785</v>
      </c>
    </row>
    <row r="2646">
      <c r="A2646" s="229" t="s">
        <v>785</v>
      </c>
    </row>
    <row r="2647">
      <c r="A2647" s="229" t="s">
        <v>785</v>
      </c>
    </row>
    <row r="2648">
      <c r="A2648" s="229" t="s">
        <v>785</v>
      </c>
    </row>
    <row r="2649">
      <c r="A2649" s="229" t="s">
        <v>785</v>
      </c>
    </row>
    <row r="2650">
      <c r="A2650" s="229" t="s">
        <v>785</v>
      </c>
    </row>
    <row r="2651">
      <c r="A2651" s="229" t="s">
        <v>785</v>
      </c>
    </row>
    <row r="2652">
      <c r="A2652" s="229" t="s">
        <v>785</v>
      </c>
    </row>
    <row r="2653">
      <c r="A2653" s="229" t="s">
        <v>785</v>
      </c>
    </row>
    <row r="2654">
      <c r="A2654" s="229" t="s">
        <v>785</v>
      </c>
    </row>
    <row r="2655">
      <c r="A2655" s="229" t="s">
        <v>785</v>
      </c>
    </row>
    <row r="2656">
      <c r="A2656" s="229" t="s">
        <v>785</v>
      </c>
    </row>
    <row r="2657">
      <c r="A2657" s="229" t="s">
        <v>785</v>
      </c>
    </row>
    <row r="2658">
      <c r="A2658" s="229" t="s">
        <v>785</v>
      </c>
    </row>
    <row r="2659">
      <c r="A2659" s="229" t="s">
        <v>785</v>
      </c>
    </row>
    <row r="2660">
      <c r="A2660" s="229" t="s">
        <v>785</v>
      </c>
    </row>
    <row r="2661">
      <c r="A2661" s="229" t="s">
        <v>785</v>
      </c>
    </row>
    <row r="2662">
      <c r="A2662" s="229" t="s">
        <v>785</v>
      </c>
    </row>
    <row r="2663">
      <c r="A2663" s="229" t="s">
        <v>785</v>
      </c>
    </row>
    <row r="2664">
      <c r="A2664" s="229" t="s">
        <v>785</v>
      </c>
    </row>
    <row r="2665">
      <c r="A2665" s="229" t="s">
        <v>785</v>
      </c>
    </row>
    <row r="2666">
      <c r="A2666" s="229" t="s">
        <v>785</v>
      </c>
    </row>
    <row r="2667">
      <c r="A2667" s="229" t="s">
        <v>785</v>
      </c>
    </row>
    <row r="2668">
      <c r="A2668" s="229" t="s">
        <v>785</v>
      </c>
    </row>
    <row r="2669">
      <c r="A2669" s="229" t="s">
        <v>785</v>
      </c>
    </row>
    <row r="2670">
      <c r="A2670" s="229" t="s">
        <v>785</v>
      </c>
    </row>
    <row r="2671">
      <c r="A2671" s="229" t="s">
        <v>785</v>
      </c>
    </row>
    <row r="2672">
      <c r="A2672" s="229" t="s">
        <v>785</v>
      </c>
    </row>
    <row r="2673">
      <c r="A2673" s="229" t="s">
        <v>785</v>
      </c>
    </row>
    <row r="2674">
      <c r="A2674" s="229" t="s">
        <v>785</v>
      </c>
    </row>
    <row r="2675">
      <c r="A2675" s="229" t="s">
        <v>785</v>
      </c>
    </row>
    <row r="2676">
      <c r="A2676" s="229" t="s">
        <v>785</v>
      </c>
    </row>
    <row r="2677">
      <c r="A2677" s="229" t="s">
        <v>785</v>
      </c>
    </row>
    <row r="2678">
      <c r="A2678" s="229" t="s">
        <v>785</v>
      </c>
    </row>
    <row r="2679">
      <c r="A2679" s="229" t="s">
        <v>785</v>
      </c>
    </row>
    <row r="2680">
      <c r="A2680" s="229" t="s">
        <v>785</v>
      </c>
    </row>
    <row r="2681">
      <c r="A2681" s="229" t="s">
        <v>785</v>
      </c>
    </row>
    <row r="2682">
      <c r="A2682" s="229" t="s">
        <v>785</v>
      </c>
    </row>
    <row r="2683">
      <c r="A2683" s="229" t="s">
        <v>785</v>
      </c>
    </row>
    <row r="2684">
      <c r="A2684" s="229" t="s">
        <v>785</v>
      </c>
    </row>
    <row r="2685">
      <c r="A2685" s="229" t="s">
        <v>786</v>
      </c>
    </row>
    <row r="2686">
      <c r="A2686" s="229" t="s">
        <v>786</v>
      </c>
    </row>
    <row r="2687">
      <c r="A2687" s="229" t="s">
        <v>786</v>
      </c>
    </row>
    <row r="2688">
      <c r="A2688" s="229" t="s">
        <v>786</v>
      </c>
    </row>
    <row r="2689">
      <c r="A2689" s="229" t="s">
        <v>786</v>
      </c>
    </row>
    <row r="2690">
      <c r="A2690" s="229" t="s">
        <v>786</v>
      </c>
    </row>
    <row r="2691">
      <c r="A2691" s="229" t="s">
        <v>786</v>
      </c>
    </row>
    <row r="2692">
      <c r="A2692" s="229" t="s">
        <v>786</v>
      </c>
    </row>
    <row r="2693">
      <c r="A2693" s="229" t="s">
        <v>786</v>
      </c>
    </row>
    <row r="2694">
      <c r="A2694" s="229" t="s">
        <v>786</v>
      </c>
    </row>
    <row r="2695">
      <c r="A2695" s="229" t="s">
        <v>786</v>
      </c>
    </row>
    <row r="2696">
      <c r="A2696" s="229" t="s">
        <v>786</v>
      </c>
    </row>
    <row r="2697">
      <c r="A2697" s="229" t="s">
        <v>786</v>
      </c>
    </row>
    <row r="2698">
      <c r="A2698" s="229" t="s">
        <v>786</v>
      </c>
    </row>
    <row r="2699">
      <c r="A2699" s="229" t="s">
        <v>786</v>
      </c>
    </row>
    <row r="2700">
      <c r="A2700" s="229" t="s">
        <v>786</v>
      </c>
    </row>
    <row r="2701">
      <c r="A2701" s="229" t="s">
        <v>786</v>
      </c>
    </row>
    <row r="2702">
      <c r="A2702" s="229" t="s">
        <v>786</v>
      </c>
    </row>
    <row r="2703">
      <c r="A2703" s="229" t="s">
        <v>786</v>
      </c>
    </row>
    <row r="2704">
      <c r="A2704" s="229" t="s">
        <v>786</v>
      </c>
    </row>
    <row r="2705">
      <c r="A2705" s="229" t="s">
        <v>786</v>
      </c>
    </row>
    <row r="2706">
      <c r="A2706" s="229" t="s">
        <v>786</v>
      </c>
    </row>
    <row r="2707">
      <c r="A2707" s="229" t="s">
        <v>786</v>
      </c>
    </row>
    <row r="2708">
      <c r="A2708" s="229" t="s">
        <v>786</v>
      </c>
    </row>
    <row r="2709">
      <c r="A2709" s="229" t="s">
        <v>786</v>
      </c>
    </row>
    <row r="2710">
      <c r="A2710" s="229" t="s">
        <v>786</v>
      </c>
    </row>
    <row r="2711">
      <c r="A2711" s="229" t="s">
        <v>786</v>
      </c>
    </row>
    <row r="2712">
      <c r="A2712" s="229" t="s">
        <v>786</v>
      </c>
    </row>
    <row r="2713">
      <c r="A2713" s="229" t="s">
        <v>786</v>
      </c>
    </row>
    <row r="2714">
      <c r="A2714" s="229" t="s">
        <v>786</v>
      </c>
    </row>
    <row r="2715">
      <c r="A2715" s="229" t="s">
        <v>786</v>
      </c>
    </row>
    <row r="2716">
      <c r="A2716" s="229" t="s">
        <v>786</v>
      </c>
    </row>
    <row r="2717">
      <c r="A2717" s="229" t="s">
        <v>786</v>
      </c>
    </row>
    <row r="2718">
      <c r="A2718" s="229" t="s">
        <v>786</v>
      </c>
    </row>
    <row r="2719">
      <c r="A2719" s="229" t="s">
        <v>786</v>
      </c>
    </row>
    <row r="2720">
      <c r="A2720" s="229" t="s">
        <v>786</v>
      </c>
    </row>
    <row r="2721">
      <c r="A2721" s="229" t="s">
        <v>786</v>
      </c>
    </row>
    <row r="2722">
      <c r="A2722" s="229" t="s">
        <v>786</v>
      </c>
    </row>
    <row r="2723">
      <c r="A2723" s="229" t="s">
        <v>786</v>
      </c>
    </row>
    <row r="2724">
      <c r="A2724" s="229" t="s">
        <v>786</v>
      </c>
    </row>
    <row r="2725">
      <c r="A2725" s="229" t="s">
        <v>786</v>
      </c>
    </row>
    <row r="2726">
      <c r="A2726" s="229" t="s">
        <v>786</v>
      </c>
    </row>
    <row r="2727">
      <c r="A2727" s="229" t="s">
        <v>786</v>
      </c>
    </row>
    <row r="2728">
      <c r="A2728" s="229" t="s">
        <v>786</v>
      </c>
    </row>
    <row r="2729">
      <c r="A2729" s="229" t="s">
        <v>786</v>
      </c>
    </row>
    <row r="2730">
      <c r="A2730" s="229" t="s">
        <v>786</v>
      </c>
    </row>
    <row r="2731">
      <c r="A2731" s="229" t="s">
        <v>786</v>
      </c>
    </row>
    <row r="2732">
      <c r="A2732" s="229" t="s">
        <v>786</v>
      </c>
    </row>
    <row r="2733">
      <c r="A2733" s="229" t="s">
        <v>786</v>
      </c>
    </row>
    <row r="2734">
      <c r="A2734" s="229" t="s">
        <v>786</v>
      </c>
    </row>
    <row r="2735">
      <c r="A2735" s="229" t="s">
        <v>786</v>
      </c>
    </row>
    <row r="2736">
      <c r="A2736" s="229" t="s">
        <v>786</v>
      </c>
    </row>
    <row r="2737">
      <c r="A2737" s="229" t="s">
        <v>786</v>
      </c>
    </row>
    <row r="2738">
      <c r="A2738" s="229" t="s">
        <v>786</v>
      </c>
    </row>
    <row r="2739">
      <c r="A2739" s="229" t="s">
        <v>786</v>
      </c>
    </row>
    <row r="2740">
      <c r="A2740" s="229" t="s">
        <v>786</v>
      </c>
    </row>
    <row r="2741">
      <c r="A2741" s="229" t="s">
        <v>786</v>
      </c>
    </row>
    <row r="2742">
      <c r="A2742" s="229" t="s">
        <v>786</v>
      </c>
    </row>
    <row r="2743">
      <c r="A2743" s="229" t="s">
        <v>786</v>
      </c>
    </row>
    <row r="2744">
      <c r="A2744" s="229" t="s">
        <v>786</v>
      </c>
    </row>
    <row r="2745">
      <c r="A2745" s="229" t="s">
        <v>786</v>
      </c>
    </row>
    <row r="2746">
      <c r="A2746" s="229" t="s">
        <v>786</v>
      </c>
    </row>
    <row r="2747">
      <c r="A2747" s="229" t="s">
        <v>786</v>
      </c>
    </row>
    <row r="2748">
      <c r="A2748" s="229" t="s">
        <v>786</v>
      </c>
    </row>
    <row r="2749">
      <c r="A2749" s="229" t="s">
        <v>786</v>
      </c>
    </row>
    <row r="2750">
      <c r="A2750" s="229" t="s">
        <v>786</v>
      </c>
    </row>
    <row r="2751">
      <c r="A2751" s="229" t="s">
        <v>786</v>
      </c>
    </row>
    <row r="2752">
      <c r="A2752" s="229" t="s">
        <v>786</v>
      </c>
    </row>
    <row r="2753">
      <c r="A2753" s="229" t="s">
        <v>786</v>
      </c>
    </row>
    <row r="2754">
      <c r="A2754" s="229" t="s">
        <v>786</v>
      </c>
    </row>
    <row r="2755">
      <c r="A2755" s="229" t="s">
        <v>786</v>
      </c>
    </row>
    <row r="2756">
      <c r="A2756" s="229" t="s">
        <v>786</v>
      </c>
    </row>
    <row r="2757">
      <c r="A2757" s="229" t="s">
        <v>786</v>
      </c>
    </row>
    <row r="2758">
      <c r="A2758" s="229" t="s">
        <v>786</v>
      </c>
    </row>
    <row r="2759">
      <c r="A2759" s="229" t="s">
        <v>786</v>
      </c>
    </row>
    <row r="2760">
      <c r="A2760" s="229" t="s">
        <v>786</v>
      </c>
    </row>
    <row r="2761">
      <c r="A2761" s="229" t="s">
        <v>786</v>
      </c>
    </row>
    <row r="2762">
      <c r="A2762" s="229" t="s">
        <v>786</v>
      </c>
    </row>
    <row r="2763">
      <c r="A2763" s="229" t="s">
        <v>786</v>
      </c>
    </row>
    <row r="2764">
      <c r="A2764" s="229" t="s">
        <v>786</v>
      </c>
    </row>
    <row r="2765">
      <c r="A2765" s="229" t="s">
        <v>786</v>
      </c>
    </row>
    <row r="2766">
      <c r="A2766" s="229" t="s">
        <v>786</v>
      </c>
    </row>
    <row r="2767">
      <c r="A2767" s="229" t="s">
        <v>786</v>
      </c>
    </row>
    <row r="2768">
      <c r="A2768" s="229" t="s">
        <v>786</v>
      </c>
    </row>
    <row r="2769">
      <c r="A2769" s="229" t="s">
        <v>786</v>
      </c>
    </row>
    <row r="2770">
      <c r="A2770" s="229" t="s">
        <v>786</v>
      </c>
    </row>
    <row r="2771">
      <c r="A2771" s="229" t="s">
        <v>786</v>
      </c>
    </row>
    <row r="2772">
      <c r="A2772" s="229" t="s">
        <v>786</v>
      </c>
    </row>
    <row r="2773">
      <c r="A2773" s="229" t="s">
        <v>786</v>
      </c>
    </row>
    <row r="2774">
      <c r="A2774" s="229" t="s">
        <v>786</v>
      </c>
    </row>
    <row r="2775">
      <c r="A2775" s="229" t="s">
        <v>786</v>
      </c>
    </row>
    <row r="2776">
      <c r="A2776" s="229" t="s">
        <v>786</v>
      </c>
    </row>
    <row r="2777">
      <c r="A2777" s="229" t="s">
        <v>786</v>
      </c>
    </row>
    <row r="2778">
      <c r="A2778" s="229" t="s">
        <v>786</v>
      </c>
    </row>
    <row r="2779">
      <c r="A2779" s="229" t="s">
        <v>786</v>
      </c>
    </row>
    <row r="2780">
      <c r="A2780" s="229" t="s">
        <v>786</v>
      </c>
    </row>
    <row r="2781">
      <c r="A2781" s="229" t="s">
        <v>786</v>
      </c>
    </row>
    <row r="2782">
      <c r="A2782" s="229" t="s">
        <v>786</v>
      </c>
    </row>
    <row r="2783">
      <c r="A2783" s="229" t="s">
        <v>786</v>
      </c>
    </row>
    <row r="2784">
      <c r="A2784" s="229" t="s">
        <v>786</v>
      </c>
    </row>
    <row r="2785">
      <c r="A2785" s="229" t="s">
        <v>786</v>
      </c>
    </row>
    <row r="2786">
      <c r="A2786" s="229" t="s">
        <v>786</v>
      </c>
    </row>
    <row r="2787">
      <c r="A2787" s="229" t="s">
        <v>786</v>
      </c>
    </row>
    <row r="2788">
      <c r="A2788" s="229" t="s">
        <v>786</v>
      </c>
    </row>
    <row r="2789">
      <c r="A2789" s="229" t="s">
        <v>786</v>
      </c>
    </row>
    <row r="2790">
      <c r="A2790" s="229" t="s">
        <v>786</v>
      </c>
    </row>
    <row r="2791">
      <c r="A2791" s="229" t="s">
        <v>786</v>
      </c>
    </row>
    <row r="2792">
      <c r="A2792" s="229" t="s">
        <v>786</v>
      </c>
    </row>
    <row r="2793">
      <c r="A2793" s="229" t="s">
        <v>786</v>
      </c>
    </row>
    <row r="2794">
      <c r="A2794" s="229" t="s">
        <v>786</v>
      </c>
    </row>
    <row r="2795">
      <c r="A2795" s="229" t="s">
        <v>786</v>
      </c>
    </row>
    <row r="2796">
      <c r="A2796" s="229" t="s">
        <v>786</v>
      </c>
    </row>
    <row r="2797">
      <c r="A2797" s="229" t="s">
        <v>786</v>
      </c>
    </row>
    <row r="2798">
      <c r="A2798" s="229" t="s">
        <v>786</v>
      </c>
    </row>
    <row r="2799">
      <c r="A2799" s="229" t="s">
        <v>786</v>
      </c>
    </row>
    <row r="2800">
      <c r="A2800" s="229" t="s">
        <v>786</v>
      </c>
    </row>
    <row r="2801">
      <c r="A2801" s="229" t="s">
        <v>786</v>
      </c>
    </row>
    <row r="2802">
      <c r="A2802" s="229" t="s">
        <v>786</v>
      </c>
    </row>
    <row r="2803">
      <c r="A2803" s="229" t="s">
        <v>786</v>
      </c>
    </row>
    <row r="2804">
      <c r="A2804" s="229" t="s">
        <v>786</v>
      </c>
    </row>
    <row r="2805">
      <c r="A2805" s="229" t="s">
        <v>786</v>
      </c>
    </row>
    <row r="2806">
      <c r="A2806" s="229" t="s">
        <v>786</v>
      </c>
    </row>
    <row r="2807">
      <c r="A2807" s="229" t="s">
        <v>786</v>
      </c>
    </row>
    <row r="2808">
      <c r="A2808" s="229" t="s">
        <v>786</v>
      </c>
    </row>
    <row r="2809">
      <c r="A2809" s="229" t="s">
        <v>786</v>
      </c>
    </row>
    <row r="2810">
      <c r="A2810" s="229" t="s">
        <v>786</v>
      </c>
    </row>
    <row r="2811">
      <c r="A2811" s="229" t="s">
        <v>786</v>
      </c>
    </row>
    <row r="2812">
      <c r="A2812" s="229" t="s">
        <v>786</v>
      </c>
    </row>
    <row r="2813">
      <c r="A2813" s="229" t="s">
        <v>786</v>
      </c>
    </row>
    <row r="2814">
      <c r="A2814" s="229" t="s">
        <v>786</v>
      </c>
    </row>
    <row r="2815">
      <c r="A2815" s="229" t="s">
        <v>786</v>
      </c>
    </row>
    <row r="2816">
      <c r="A2816" s="229" t="s">
        <v>786</v>
      </c>
    </row>
    <row r="2817">
      <c r="A2817" s="229" t="s">
        <v>786</v>
      </c>
    </row>
    <row r="2818">
      <c r="A2818" s="229" t="s">
        <v>786</v>
      </c>
    </row>
    <row r="2819">
      <c r="A2819" s="229" t="s">
        <v>786</v>
      </c>
    </row>
    <row r="2820">
      <c r="A2820" s="229" t="s">
        <v>787</v>
      </c>
    </row>
    <row r="2821">
      <c r="A2821" s="229" t="s">
        <v>787</v>
      </c>
    </row>
    <row r="2822">
      <c r="A2822" s="229" t="s">
        <v>787</v>
      </c>
    </row>
    <row r="2823">
      <c r="A2823" s="229" t="s">
        <v>787</v>
      </c>
    </row>
    <row r="2824">
      <c r="A2824" s="229" t="s">
        <v>787</v>
      </c>
    </row>
    <row r="2825">
      <c r="A2825" s="229" t="s">
        <v>787</v>
      </c>
    </row>
    <row r="2826">
      <c r="A2826" s="229" t="s">
        <v>787</v>
      </c>
    </row>
    <row r="2827">
      <c r="A2827" s="229" t="s">
        <v>787</v>
      </c>
    </row>
    <row r="2828">
      <c r="A2828" s="229" t="s">
        <v>787</v>
      </c>
    </row>
    <row r="2829">
      <c r="A2829" s="229" t="s">
        <v>787</v>
      </c>
    </row>
    <row r="2830">
      <c r="A2830" s="229" t="s">
        <v>787</v>
      </c>
    </row>
    <row r="2831">
      <c r="A2831" s="229" t="s">
        <v>787</v>
      </c>
    </row>
    <row r="2832">
      <c r="A2832" s="229" t="s">
        <v>787</v>
      </c>
    </row>
    <row r="2833">
      <c r="A2833" s="229" t="s">
        <v>787</v>
      </c>
    </row>
    <row r="2834">
      <c r="A2834" s="229" t="s">
        <v>787</v>
      </c>
    </row>
    <row r="2835">
      <c r="A2835" s="229" t="s">
        <v>787</v>
      </c>
    </row>
    <row r="2836">
      <c r="A2836" s="229" t="s">
        <v>787</v>
      </c>
    </row>
    <row r="2837">
      <c r="A2837" s="229" t="s">
        <v>787</v>
      </c>
    </row>
    <row r="2838">
      <c r="A2838" s="229" t="s">
        <v>787</v>
      </c>
    </row>
    <row r="2839">
      <c r="A2839" s="229" t="s">
        <v>787</v>
      </c>
    </row>
    <row r="2840">
      <c r="A2840" s="229" t="s">
        <v>787</v>
      </c>
    </row>
    <row r="2841">
      <c r="A2841" s="229" t="s">
        <v>787</v>
      </c>
    </row>
    <row r="2842">
      <c r="A2842" s="229" t="s">
        <v>787</v>
      </c>
    </row>
    <row r="2843">
      <c r="A2843" s="229" t="s">
        <v>787</v>
      </c>
    </row>
    <row r="2844">
      <c r="A2844" s="229" t="s">
        <v>787</v>
      </c>
    </row>
    <row r="2845">
      <c r="A2845" s="229" t="s">
        <v>787</v>
      </c>
    </row>
    <row r="2846">
      <c r="A2846" s="229" t="s">
        <v>787</v>
      </c>
    </row>
    <row r="2847">
      <c r="A2847" s="229" t="s">
        <v>787</v>
      </c>
    </row>
    <row r="2848">
      <c r="A2848" s="229" t="s">
        <v>787</v>
      </c>
    </row>
    <row r="2849">
      <c r="A2849" s="229" t="s">
        <v>787</v>
      </c>
    </row>
    <row r="2850">
      <c r="A2850" s="229" t="s">
        <v>787</v>
      </c>
    </row>
    <row r="2851">
      <c r="A2851" s="229" t="s">
        <v>787</v>
      </c>
    </row>
    <row r="2852">
      <c r="A2852" s="229" t="s">
        <v>787</v>
      </c>
    </row>
    <row r="2853">
      <c r="A2853" s="229" t="s">
        <v>787</v>
      </c>
    </row>
    <row r="2854">
      <c r="A2854" s="229" t="s">
        <v>787</v>
      </c>
    </row>
    <row r="2855">
      <c r="A2855" s="229" t="s">
        <v>787</v>
      </c>
    </row>
    <row r="2856">
      <c r="A2856" s="229" t="s">
        <v>787</v>
      </c>
    </row>
    <row r="2857">
      <c r="A2857" s="229" t="s">
        <v>787</v>
      </c>
    </row>
    <row r="2858">
      <c r="A2858" s="229" t="s">
        <v>787</v>
      </c>
    </row>
    <row r="2859">
      <c r="A2859" s="229" t="s">
        <v>787</v>
      </c>
    </row>
    <row r="2860">
      <c r="A2860" s="229" t="s">
        <v>787</v>
      </c>
    </row>
    <row r="2861">
      <c r="A2861" s="229" t="s">
        <v>787</v>
      </c>
    </row>
    <row r="2862">
      <c r="A2862" s="229" t="s">
        <v>787</v>
      </c>
    </row>
    <row r="2863">
      <c r="A2863" s="229" t="s">
        <v>787</v>
      </c>
    </row>
    <row r="2864">
      <c r="A2864" s="229" t="s">
        <v>787</v>
      </c>
    </row>
    <row r="2865">
      <c r="A2865" s="229" t="s">
        <v>787</v>
      </c>
    </row>
    <row r="2866">
      <c r="A2866" s="229" t="s">
        <v>787</v>
      </c>
    </row>
    <row r="2867">
      <c r="A2867" s="229" t="s">
        <v>787</v>
      </c>
    </row>
    <row r="2868">
      <c r="A2868" s="229" t="s">
        <v>787</v>
      </c>
    </row>
    <row r="2869">
      <c r="A2869" s="229" t="s">
        <v>787</v>
      </c>
    </row>
    <row r="2870">
      <c r="A2870" s="229" t="s">
        <v>787</v>
      </c>
    </row>
    <row r="2871">
      <c r="A2871" s="229" t="s">
        <v>787</v>
      </c>
    </row>
    <row r="2872">
      <c r="A2872" s="229" t="s">
        <v>787</v>
      </c>
    </row>
    <row r="2873">
      <c r="A2873" s="229" t="s">
        <v>787</v>
      </c>
    </row>
    <row r="2874">
      <c r="A2874" s="229" t="s">
        <v>787</v>
      </c>
    </row>
    <row r="2875">
      <c r="A2875" s="229" t="s">
        <v>787</v>
      </c>
    </row>
    <row r="2876">
      <c r="A2876" s="229" t="s">
        <v>787</v>
      </c>
    </row>
    <row r="2877">
      <c r="A2877" s="229" t="s">
        <v>787</v>
      </c>
    </row>
    <row r="2878">
      <c r="A2878" s="229" t="s">
        <v>787</v>
      </c>
    </row>
    <row r="2879">
      <c r="A2879" s="229" t="s">
        <v>787</v>
      </c>
    </row>
    <row r="2880">
      <c r="A2880" s="229" t="s">
        <v>787</v>
      </c>
    </row>
    <row r="2881">
      <c r="A2881" s="229" t="s">
        <v>787</v>
      </c>
    </row>
    <row r="2882">
      <c r="A2882" s="229" t="s">
        <v>787</v>
      </c>
    </row>
    <row r="2883">
      <c r="A2883" s="229" t="s">
        <v>787</v>
      </c>
    </row>
    <row r="2884">
      <c r="A2884" s="229" t="s">
        <v>787</v>
      </c>
    </row>
    <row r="2885">
      <c r="A2885" s="229" t="s">
        <v>787</v>
      </c>
    </row>
    <row r="2886">
      <c r="A2886" s="229" t="s">
        <v>787</v>
      </c>
    </row>
    <row r="2887">
      <c r="A2887" s="229" t="s">
        <v>787</v>
      </c>
    </row>
    <row r="2888">
      <c r="A2888" s="229" t="s">
        <v>787</v>
      </c>
    </row>
    <row r="2889">
      <c r="A2889" s="229" t="s">
        <v>787</v>
      </c>
    </row>
    <row r="2890">
      <c r="A2890" s="229" t="s">
        <v>787</v>
      </c>
    </row>
    <row r="2891">
      <c r="A2891" s="229" t="s">
        <v>787</v>
      </c>
    </row>
    <row r="2892">
      <c r="A2892" s="229" t="s">
        <v>787</v>
      </c>
    </row>
    <row r="2893">
      <c r="A2893" s="229" t="s">
        <v>787</v>
      </c>
    </row>
    <row r="2894">
      <c r="A2894" s="229" t="s">
        <v>787</v>
      </c>
    </row>
    <row r="2895">
      <c r="A2895" s="229" t="s">
        <v>787</v>
      </c>
    </row>
    <row r="2896">
      <c r="A2896" s="229" t="s">
        <v>787</v>
      </c>
    </row>
    <row r="2897">
      <c r="A2897" s="229" t="s">
        <v>787</v>
      </c>
    </row>
    <row r="2898">
      <c r="A2898" s="229" t="s">
        <v>787</v>
      </c>
    </row>
    <row r="2899">
      <c r="A2899" s="229" t="s">
        <v>787</v>
      </c>
    </row>
    <row r="2900">
      <c r="A2900" s="229" t="s">
        <v>787</v>
      </c>
    </row>
    <row r="2901">
      <c r="A2901" s="229" t="s">
        <v>787</v>
      </c>
    </row>
    <row r="2902">
      <c r="A2902" s="229" t="s">
        <v>787</v>
      </c>
    </row>
    <row r="2903">
      <c r="A2903" s="229" t="s">
        <v>787</v>
      </c>
    </row>
    <row r="2904">
      <c r="A2904" s="229" t="s">
        <v>787</v>
      </c>
    </row>
    <row r="2905">
      <c r="A2905" s="229" t="s">
        <v>787</v>
      </c>
    </row>
    <row r="2906">
      <c r="A2906" s="229" t="s">
        <v>787</v>
      </c>
    </row>
    <row r="2907">
      <c r="A2907" s="229" t="s">
        <v>787</v>
      </c>
    </row>
    <row r="2908">
      <c r="A2908" s="229" t="s">
        <v>787</v>
      </c>
    </row>
    <row r="2909">
      <c r="A2909" s="229" t="s">
        <v>787</v>
      </c>
    </row>
    <row r="2910">
      <c r="A2910" s="229" t="s">
        <v>787</v>
      </c>
    </row>
    <row r="2911">
      <c r="A2911" s="229" t="s">
        <v>787</v>
      </c>
    </row>
    <row r="2912">
      <c r="A2912" s="229" t="s">
        <v>787</v>
      </c>
    </row>
    <row r="2913">
      <c r="A2913" s="229" t="s">
        <v>787</v>
      </c>
    </row>
    <row r="2914">
      <c r="A2914" s="229" t="s">
        <v>787</v>
      </c>
    </row>
    <row r="2915">
      <c r="A2915" s="229" t="s">
        <v>787</v>
      </c>
    </row>
    <row r="2916">
      <c r="A2916" s="229" t="s">
        <v>787</v>
      </c>
    </row>
    <row r="2917">
      <c r="A2917" s="229" t="s">
        <v>787</v>
      </c>
    </row>
    <row r="2918">
      <c r="A2918" s="229" t="s">
        <v>787</v>
      </c>
    </row>
    <row r="2919">
      <c r="A2919" s="229" t="s">
        <v>787</v>
      </c>
    </row>
    <row r="2920">
      <c r="A2920" s="229" t="s">
        <v>787</v>
      </c>
    </row>
    <row r="2921">
      <c r="A2921" s="229" t="s">
        <v>787</v>
      </c>
    </row>
    <row r="2922">
      <c r="A2922" s="229" t="s">
        <v>787</v>
      </c>
    </row>
    <row r="2923">
      <c r="A2923" s="229" t="s">
        <v>787</v>
      </c>
    </row>
    <row r="2924">
      <c r="A2924" s="229" t="s">
        <v>787</v>
      </c>
    </row>
    <row r="2925">
      <c r="A2925" s="229" t="s">
        <v>787</v>
      </c>
    </row>
    <row r="2926">
      <c r="A2926" s="229" t="s">
        <v>787</v>
      </c>
    </row>
    <row r="2927">
      <c r="A2927" s="229" t="s">
        <v>787</v>
      </c>
    </row>
    <row r="2928">
      <c r="A2928" s="229" t="s">
        <v>787</v>
      </c>
    </row>
    <row r="2929">
      <c r="A2929" s="229" t="s">
        <v>787</v>
      </c>
    </row>
    <row r="2930">
      <c r="A2930" s="229" t="s">
        <v>787</v>
      </c>
    </row>
    <row r="2931">
      <c r="A2931" s="229" t="s">
        <v>787</v>
      </c>
    </row>
    <row r="2932">
      <c r="A2932" s="229" t="s">
        <v>787</v>
      </c>
    </row>
    <row r="2933">
      <c r="A2933" s="229" t="s">
        <v>787</v>
      </c>
    </row>
    <row r="2934">
      <c r="A2934" s="229" t="s">
        <v>787</v>
      </c>
    </row>
    <row r="2935">
      <c r="A2935" s="229" t="s">
        <v>787</v>
      </c>
    </row>
    <row r="2936">
      <c r="A2936" s="229" t="s">
        <v>787</v>
      </c>
    </row>
    <row r="2937">
      <c r="A2937" s="229" t="s">
        <v>787</v>
      </c>
    </row>
    <row r="2938">
      <c r="A2938" s="229" t="s">
        <v>787</v>
      </c>
    </row>
    <row r="2939">
      <c r="A2939" s="229" t="s">
        <v>787</v>
      </c>
    </row>
    <row r="2940">
      <c r="A2940" s="229" t="s">
        <v>787</v>
      </c>
    </row>
    <row r="2941">
      <c r="A2941" s="229" t="s">
        <v>787</v>
      </c>
    </row>
    <row r="2942">
      <c r="A2942" s="229" t="s">
        <v>787</v>
      </c>
    </row>
    <row r="2943">
      <c r="A2943" s="229" t="s">
        <v>787</v>
      </c>
    </row>
    <row r="2944">
      <c r="A2944" s="229" t="s">
        <v>787</v>
      </c>
    </row>
    <row r="2945">
      <c r="A2945" s="229" t="s">
        <v>787</v>
      </c>
    </row>
    <row r="2946">
      <c r="A2946" s="229" t="s">
        <v>787</v>
      </c>
    </row>
    <row r="2947">
      <c r="A2947" s="229" t="s">
        <v>787</v>
      </c>
    </row>
    <row r="2948">
      <c r="A2948" s="229" t="s">
        <v>787</v>
      </c>
    </row>
    <row r="2949">
      <c r="A2949" s="229" t="s">
        <v>787</v>
      </c>
    </row>
    <row r="2950">
      <c r="A2950" s="229" t="s">
        <v>787</v>
      </c>
    </row>
    <row r="2951">
      <c r="A2951" s="229" t="s">
        <v>787</v>
      </c>
    </row>
    <row r="2952">
      <c r="A2952" s="229" t="s">
        <v>787</v>
      </c>
    </row>
    <row r="2953">
      <c r="A2953" s="229" t="s">
        <v>787</v>
      </c>
    </row>
    <row r="2954">
      <c r="A2954" s="229" t="s">
        <v>787</v>
      </c>
    </row>
    <row r="2955">
      <c r="A2955" s="229" t="s">
        <v>787</v>
      </c>
    </row>
    <row r="2956">
      <c r="A2956" s="229" t="s">
        <v>787</v>
      </c>
    </row>
    <row r="2957">
      <c r="A2957" s="229" t="s">
        <v>787</v>
      </c>
    </row>
    <row r="2958">
      <c r="A2958" s="229" t="s">
        <v>787</v>
      </c>
    </row>
    <row r="2959">
      <c r="A2959" s="229" t="s">
        <v>787</v>
      </c>
    </row>
    <row r="2960">
      <c r="A2960" s="229" t="s">
        <v>787</v>
      </c>
    </row>
    <row r="2961">
      <c r="A2961" s="229" t="s">
        <v>787</v>
      </c>
    </row>
    <row r="2962">
      <c r="A2962" s="229" t="s">
        <v>788</v>
      </c>
    </row>
    <row r="2963">
      <c r="A2963" s="229" t="s">
        <v>788</v>
      </c>
    </row>
    <row r="2964">
      <c r="A2964" s="229" t="s">
        <v>788</v>
      </c>
    </row>
    <row r="2965">
      <c r="A2965" s="229" t="s">
        <v>788</v>
      </c>
    </row>
    <row r="2966">
      <c r="A2966" s="229" t="s">
        <v>788</v>
      </c>
    </row>
    <row r="2967">
      <c r="A2967" s="229" t="s">
        <v>788</v>
      </c>
    </row>
    <row r="2968">
      <c r="A2968" s="229" t="s">
        <v>788</v>
      </c>
    </row>
    <row r="2969">
      <c r="A2969" s="229" t="s">
        <v>788</v>
      </c>
    </row>
    <row r="2970">
      <c r="A2970" s="229" t="s">
        <v>788</v>
      </c>
    </row>
    <row r="2971">
      <c r="A2971" s="229" t="s">
        <v>788</v>
      </c>
    </row>
    <row r="2972">
      <c r="A2972" s="229" t="s">
        <v>788</v>
      </c>
    </row>
    <row r="2973">
      <c r="A2973" s="229" t="s">
        <v>788</v>
      </c>
    </row>
    <row r="2974">
      <c r="A2974" s="229" t="s">
        <v>788</v>
      </c>
    </row>
    <row r="2975">
      <c r="A2975" s="229" t="s">
        <v>788</v>
      </c>
    </row>
    <row r="2976">
      <c r="A2976" s="229" t="s">
        <v>788</v>
      </c>
    </row>
    <row r="2977">
      <c r="A2977" s="229" t="s">
        <v>788</v>
      </c>
    </row>
    <row r="2978">
      <c r="A2978" s="229" t="s">
        <v>788</v>
      </c>
    </row>
    <row r="2979">
      <c r="A2979" s="229" t="s">
        <v>788</v>
      </c>
    </row>
    <row r="2980">
      <c r="A2980" s="229" t="s">
        <v>788</v>
      </c>
    </row>
    <row r="2981">
      <c r="A2981" s="229" t="s">
        <v>788</v>
      </c>
    </row>
    <row r="2982">
      <c r="A2982" s="229" t="s">
        <v>788</v>
      </c>
    </row>
    <row r="2983">
      <c r="A2983" s="229" t="s">
        <v>788</v>
      </c>
    </row>
    <row r="2984">
      <c r="A2984" s="229" t="s">
        <v>788</v>
      </c>
    </row>
    <row r="2985">
      <c r="A2985" s="229" t="s">
        <v>788</v>
      </c>
    </row>
    <row r="2986">
      <c r="A2986" s="229" t="s">
        <v>788</v>
      </c>
    </row>
    <row r="2987">
      <c r="A2987" s="229" t="s">
        <v>788</v>
      </c>
    </row>
    <row r="2988">
      <c r="A2988" s="229" t="s">
        <v>788</v>
      </c>
    </row>
    <row r="2989">
      <c r="A2989" s="229" t="s">
        <v>788</v>
      </c>
    </row>
    <row r="2990">
      <c r="A2990" s="229" t="s">
        <v>788</v>
      </c>
    </row>
    <row r="2991">
      <c r="A2991" s="229" t="s">
        <v>788</v>
      </c>
    </row>
    <row r="2992">
      <c r="A2992" s="229" t="s">
        <v>788</v>
      </c>
    </row>
    <row r="2993">
      <c r="A2993" s="229" t="s">
        <v>788</v>
      </c>
    </row>
    <row r="2994">
      <c r="A2994" s="229" t="s">
        <v>788</v>
      </c>
    </row>
    <row r="2995">
      <c r="A2995" s="229" t="s">
        <v>788</v>
      </c>
    </row>
    <row r="2996">
      <c r="A2996" s="229" t="s">
        <v>788</v>
      </c>
    </row>
    <row r="2997">
      <c r="A2997" s="229" t="s">
        <v>788</v>
      </c>
    </row>
    <row r="2998">
      <c r="A2998" s="229" t="s">
        <v>788</v>
      </c>
    </row>
    <row r="2999">
      <c r="A2999" s="229" t="s">
        <v>788</v>
      </c>
    </row>
    <row r="3000">
      <c r="A3000" s="229" t="s">
        <v>788</v>
      </c>
    </row>
    <row r="3001">
      <c r="A3001" s="229" t="s">
        <v>788</v>
      </c>
    </row>
    <row r="3002">
      <c r="A3002" s="229" t="s">
        <v>788</v>
      </c>
    </row>
    <row r="3003">
      <c r="A3003" s="229" t="s">
        <v>788</v>
      </c>
    </row>
    <row r="3004">
      <c r="A3004" s="229" t="s">
        <v>788</v>
      </c>
    </row>
    <row r="3005">
      <c r="A3005" s="229" t="s">
        <v>788</v>
      </c>
    </row>
    <row r="3006">
      <c r="A3006" s="229" t="s">
        <v>788</v>
      </c>
    </row>
    <row r="3007">
      <c r="A3007" s="229" t="s">
        <v>788</v>
      </c>
    </row>
    <row r="3008">
      <c r="A3008" s="229" t="s">
        <v>788</v>
      </c>
    </row>
    <row r="3009">
      <c r="A3009" s="229" t="s">
        <v>788</v>
      </c>
    </row>
    <row r="3010">
      <c r="A3010" s="229" t="s">
        <v>788</v>
      </c>
    </row>
    <row r="3011">
      <c r="A3011" s="229" t="s">
        <v>788</v>
      </c>
    </row>
    <row r="3012">
      <c r="A3012" s="229" t="s">
        <v>788</v>
      </c>
    </row>
    <row r="3013">
      <c r="A3013" s="229" t="s">
        <v>788</v>
      </c>
    </row>
    <row r="3014">
      <c r="A3014" s="229" t="s">
        <v>788</v>
      </c>
    </row>
    <row r="3015">
      <c r="A3015" s="229" t="s">
        <v>788</v>
      </c>
    </row>
    <row r="3016">
      <c r="A3016" s="229" t="s">
        <v>788</v>
      </c>
    </row>
    <row r="3017">
      <c r="A3017" s="229" t="s">
        <v>788</v>
      </c>
    </row>
    <row r="3018">
      <c r="A3018" s="229" t="s">
        <v>788</v>
      </c>
    </row>
    <row r="3019">
      <c r="A3019" s="229" t="s">
        <v>788</v>
      </c>
    </row>
    <row r="3020">
      <c r="A3020" s="229" t="s">
        <v>788</v>
      </c>
    </row>
    <row r="3021">
      <c r="A3021" s="229" t="s">
        <v>788</v>
      </c>
    </row>
    <row r="3022">
      <c r="A3022" s="229" t="s">
        <v>788</v>
      </c>
    </row>
    <row r="3023">
      <c r="A3023" s="229" t="s">
        <v>788</v>
      </c>
    </row>
    <row r="3024">
      <c r="A3024" s="229" t="s">
        <v>788</v>
      </c>
    </row>
    <row r="3025">
      <c r="A3025" s="229" t="s">
        <v>788</v>
      </c>
    </row>
    <row r="3026">
      <c r="A3026" s="229" t="s">
        <v>788</v>
      </c>
    </row>
    <row r="3027">
      <c r="A3027" s="229" t="s">
        <v>788</v>
      </c>
    </row>
    <row r="3028">
      <c r="A3028" s="229" t="s">
        <v>788</v>
      </c>
    </row>
    <row r="3029">
      <c r="A3029" s="229" t="s">
        <v>788</v>
      </c>
    </row>
    <row r="3030">
      <c r="A3030" s="229" t="s">
        <v>788</v>
      </c>
    </row>
    <row r="3031">
      <c r="A3031" s="229" t="s">
        <v>788</v>
      </c>
    </row>
    <row r="3032">
      <c r="A3032" s="229" t="s">
        <v>788</v>
      </c>
    </row>
    <row r="3033">
      <c r="A3033" s="229" t="s">
        <v>788</v>
      </c>
    </row>
    <row r="3034">
      <c r="A3034" s="229" t="s">
        <v>788</v>
      </c>
    </row>
    <row r="3035">
      <c r="A3035" s="229" t="s">
        <v>788</v>
      </c>
    </row>
    <row r="3036">
      <c r="A3036" s="229" t="s">
        <v>788</v>
      </c>
    </row>
    <row r="3037">
      <c r="A3037" s="229" t="s">
        <v>788</v>
      </c>
    </row>
    <row r="3038">
      <c r="A3038" s="229" t="s">
        <v>788</v>
      </c>
    </row>
    <row r="3039">
      <c r="A3039" s="229" t="s">
        <v>788</v>
      </c>
    </row>
    <row r="3040">
      <c r="A3040" s="229" t="s">
        <v>788</v>
      </c>
    </row>
    <row r="3041">
      <c r="A3041" s="229" t="s">
        <v>788</v>
      </c>
    </row>
    <row r="3042">
      <c r="A3042" s="229" t="s">
        <v>788</v>
      </c>
    </row>
    <row r="3043">
      <c r="A3043" s="229" t="s">
        <v>788</v>
      </c>
    </row>
    <row r="3044">
      <c r="A3044" s="229" t="s">
        <v>788</v>
      </c>
    </row>
    <row r="3045">
      <c r="A3045" s="229" t="s">
        <v>788</v>
      </c>
    </row>
    <row r="3046">
      <c r="A3046" s="229" t="s">
        <v>788</v>
      </c>
    </row>
    <row r="3047">
      <c r="A3047" s="229" t="s">
        <v>788</v>
      </c>
    </row>
    <row r="3048">
      <c r="A3048" s="229" t="s">
        <v>788</v>
      </c>
    </row>
    <row r="3049">
      <c r="A3049" s="229" t="s">
        <v>788</v>
      </c>
    </row>
    <row r="3050">
      <c r="A3050" s="229" t="s">
        <v>788</v>
      </c>
    </row>
    <row r="3051">
      <c r="A3051" s="229" t="s">
        <v>788</v>
      </c>
    </row>
    <row r="3052">
      <c r="A3052" s="229" t="s">
        <v>788</v>
      </c>
    </row>
    <row r="3053">
      <c r="A3053" s="229" t="s">
        <v>788</v>
      </c>
    </row>
    <row r="3054">
      <c r="A3054" s="229" t="s">
        <v>788</v>
      </c>
    </row>
    <row r="3055">
      <c r="A3055" s="229" t="s">
        <v>788</v>
      </c>
    </row>
    <row r="3056">
      <c r="A3056" s="229" t="s">
        <v>788</v>
      </c>
    </row>
    <row r="3057">
      <c r="A3057" s="229" t="s">
        <v>788</v>
      </c>
    </row>
    <row r="3058">
      <c r="A3058" s="229" t="s">
        <v>788</v>
      </c>
    </row>
    <row r="3059">
      <c r="A3059" s="229" t="s">
        <v>788</v>
      </c>
    </row>
    <row r="3060">
      <c r="A3060" s="229" t="s">
        <v>788</v>
      </c>
    </row>
    <row r="3061">
      <c r="A3061" s="229" t="s">
        <v>788</v>
      </c>
    </row>
    <row r="3062">
      <c r="A3062" s="229" t="s">
        <v>788</v>
      </c>
    </row>
    <row r="3063">
      <c r="A3063" s="229" t="s">
        <v>788</v>
      </c>
    </row>
    <row r="3064">
      <c r="A3064" s="229" t="s">
        <v>788</v>
      </c>
    </row>
    <row r="3065">
      <c r="A3065" s="229" t="s">
        <v>788</v>
      </c>
    </row>
    <row r="3066">
      <c r="A3066" s="229" t="s">
        <v>788</v>
      </c>
    </row>
    <row r="3067">
      <c r="A3067" s="229" t="s">
        <v>788</v>
      </c>
    </row>
    <row r="3068">
      <c r="A3068" s="229" t="s">
        <v>788</v>
      </c>
    </row>
    <row r="3069">
      <c r="A3069" s="229" t="s">
        <v>788</v>
      </c>
    </row>
    <row r="3070">
      <c r="A3070" s="229" t="s">
        <v>788</v>
      </c>
    </row>
    <row r="3071">
      <c r="A3071" s="229" t="s">
        <v>788</v>
      </c>
    </row>
    <row r="3072">
      <c r="A3072" s="229" t="s">
        <v>788</v>
      </c>
    </row>
    <row r="3073">
      <c r="A3073" s="229" t="s">
        <v>788</v>
      </c>
    </row>
    <row r="3074">
      <c r="A3074" s="229" t="s">
        <v>788</v>
      </c>
    </row>
    <row r="3075">
      <c r="A3075" s="229" t="s">
        <v>788</v>
      </c>
    </row>
    <row r="3076">
      <c r="A3076" s="229" t="s">
        <v>788</v>
      </c>
    </row>
    <row r="3077">
      <c r="A3077" s="229" t="s">
        <v>788</v>
      </c>
    </row>
    <row r="3078">
      <c r="A3078" s="229" t="s">
        <v>788</v>
      </c>
    </row>
    <row r="3079">
      <c r="A3079" s="229" t="s">
        <v>788</v>
      </c>
    </row>
    <row r="3080">
      <c r="A3080" s="229" t="s">
        <v>788</v>
      </c>
    </row>
    <row r="3081">
      <c r="A3081" s="229" t="s">
        <v>788</v>
      </c>
    </row>
    <row r="3082">
      <c r="A3082" s="229" t="s">
        <v>788</v>
      </c>
    </row>
    <row r="3083">
      <c r="A3083" s="229" t="s">
        <v>788</v>
      </c>
    </row>
    <row r="3084">
      <c r="A3084" s="229" t="s">
        <v>788</v>
      </c>
    </row>
    <row r="3085">
      <c r="A3085" s="229" t="s">
        <v>788</v>
      </c>
    </row>
    <row r="3086">
      <c r="A3086" s="229" t="s">
        <v>788</v>
      </c>
    </row>
    <row r="3087">
      <c r="A3087" s="229" t="s">
        <v>789</v>
      </c>
    </row>
    <row r="3088">
      <c r="A3088" s="229" t="s">
        <v>789</v>
      </c>
    </row>
    <row r="3089">
      <c r="A3089" s="229" t="s">
        <v>789</v>
      </c>
    </row>
    <row r="3090">
      <c r="A3090" s="229" t="s">
        <v>789</v>
      </c>
    </row>
    <row r="3091">
      <c r="A3091" s="229" t="s">
        <v>789</v>
      </c>
    </row>
    <row r="3092">
      <c r="A3092" s="229" t="s">
        <v>789</v>
      </c>
    </row>
    <row r="3093">
      <c r="A3093" s="229" t="s">
        <v>789</v>
      </c>
    </row>
    <row r="3094">
      <c r="A3094" s="229" t="s">
        <v>789</v>
      </c>
    </row>
    <row r="3095">
      <c r="A3095" s="229" t="s">
        <v>789</v>
      </c>
    </row>
    <row r="3096">
      <c r="A3096" s="229" t="s">
        <v>789</v>
      </c>
    </row>
    <row r="3097">
      <c r="A3097" s="229" t="s">
        <v>789</v>
      </c>
    </row>
    <row r="3098">
      <c r="A3098" s="229" t="s">
        <v>789</v>
      </c>
    </row>
    <row r="3099">
      <c r="A3099" s="229" t="s">
        <v>789</v>
      </c>
    </row>
    <row r="3100">
      <c r="A3100" s="229" t="s">
        <v>789</v>
      </c>
    </row>
    <row r="3101">
      <c r="A3101" s="229" t="s">
        <v>791</v>
      </c>
    </row>
    <row r="3102">
      <c r="A3102" s="229" t="s">
        <v>791</v>
      </c>
    </row>
    <row r="3103">
      <c r="A3103" s="229" t="s">
        <v>791</v>
      </c>
    </row>
    <row r="3104">
      <c r="A3104" s="229" t="s">
        <v>791</v>
      </c>
    </row>
    <row r="3105">
      <c r="A3105" s="229" t="s">
        <v>791</v>
      </c>
    </row>
    <row r="3106">
      <c r="A3106" s="229" t="s">
        <v>791</v>
      </c>
    </row>
    <row r="3107">
      <c r="A3107" s="229" t="s">
        <v>791</v>
      </c>
    </row>
    <row r="3108">
      <c r="A3108" s="229" t="s">
        <v>791</v>
      </c>
    </row>
    <row r="3109">
      <c r="A3109" s="229" t="s">
        <v>791</v>
      </c>
    </row>
    <row r="3110">
      <c r="A3110" s="229" t="s">
        <v>791</v>
      </c>
    </row>
    <row r="3111">
      <c r="A3111" s="229" t="s">
        <v>791</v>
      </c>
    </row>
    <row r="3112">
      <c r="A3112" s="229" t="s">
        <v>791</v>
      </c>
    </row>
    <row r="3113">
      <c r="A3113" s="229" t="s">
        <v>791</v>
      </c>
    </row>
    <row r="3114">
      <c r="A3114" s="229" t="s">
        <v>791</v>
      </c>
    </row>
    <row r="3115">
      <c r="A3115" s="229" t="s">
        <v>791</v>
      </c>
    </row>
    <row r="3116">
      <c r="A3116" s="229" t="s">
        <v>791</v>
      </c>
    </row>
    <row r="3117">
      <c r="A3117" s="229" t="s">
        <v>791</v>
      </c>
    </row>
    <row r="3118">
      <c r="A3118" s="229" t="s">
        <v>791</v>
      </c>
    </row>
    <row r="3119">
      <c r="A3119" s="229" t="s">
        <v>791</v>
      </c>
    </row>
    <row r="3120">
      <c r="A3120" s="229" t="s">
        <v>791</v>
      </c>
    </row>
    <row r="3121">
      <c r="A3121" s="229" t="s">
        <v>791</v>
      </c>
    </row>
    <row r="3122">
      <c r="A3122" s="229" t="s">
        <v>791</v>
      </c>
    </row>
    <row r="3123">
      <c r="A3123" s="229" t="s">
        <v>791</v>
      </c>
    </row>
    <row r="3124">
      <c r="A3124" s="229" t="s">
        <v>791</v>
      </c>
    </row>
    <row r="3125">
      <c r="A3125" s="229" t="s">
        <v>791</v>
      </c>
    </row>
    <row r="3126">
      <c r="A3126" s="229" t="s">
        <v>791</v>
      </c>
    </row>
    <row r="3127">
      <c r="A3127" s="229" t="s">
        <v>791</v>
      </c>
    </row>
    <row r="3128">
      <c r="A3128" s="229" t="s">
        <v>791</v>
      </c>
    </row>
    <row r="3129">
      <c r="A3129" s="229" t="s">
        <v>791</v>
      </c>
    </row>
    <row r="3130">
      <c r="A3130" s="229" t="s">
        <v>791</v>
      </c>
    </row>
    <row r="3131">
      <c r="A3131" s="229" t="s">
        <v>791</v>
      </c>
    </row>
    <row r="3132">
      <c r="A3132" s="229" t="s">
        <v>791</v>
      </c>
    </row>
    <row r="3133">
      <c r="A3133" s="229" t="s">
        <v>791</v>
      </c>
    </row>
    <row r="3134">
      <c r="A3134" s="229" t="s">
        <v>791</v>
      </c>
    </row>
    <row r="3135">
      <c r="A3135" s="229" t="s">
        <v>791</v>
      </c>
    </row>
    <row r="3136">
      <c r="A3136" s="229" t="s">
        <v>791</v>
      </c>
    </row>
    <row r="3137">
      <c r="A3137" s="229" t="s">
        <v>791</v>
      </c>
    </row>
    <row r="3138">
      <c r="A3138" s="229" t="s">
        <v>791</v>
      </c>
    </row>
    <row r="3139">
      <c r="A3139" s="229" t="s">
        <v>791</v>
      </c>
    </row>
    <row r="3140">
      <c r="A3140" s="229" t="s">
        <v>791</v>
      </c>
    </row>
    <row r="3141">
      <c r="A3141" s="229" t="s">
        <v>791</v>
      </c>
    </row>
    <row r="3142">
      <c r="A3142" s="229" t="s">
        <v>791</v>
      </c>
    </row>
    <row r="3143">
      <c r="A3143" s="229" t="s">
        <v>791</v>
      </c>
    </row>
    <row r="3144">
      <c r="A3144" s="229" t="s">
        <v>791</v>
      </c>
    </row>
    <row r="3145">
      <c r="A3145" s="229" t="s">
        <v>791</v>
      </c>
    </row>
    <row r="3146">
      <c r="A3146" s="229" t="s">
        <v>791</v>
      </c>
    </row>
    <row r="3147">
      <c r="A3147" s="229" t="s">
        <v>791</v>
      </c>
    </row>
    <row r="3148">
      <c r="A3148" s="229" t="s">
        <v>791</v>
      </c>
    </row>
    <row r="3149">
      <c r="A3149" s="229" t="s">
        <v>791</v>
      </c>
    </row>
    <row r="3150">
      <c r="A3150" s="229" t="s">
        <v>791</v>
      </c>
    </row>
    <row r="3151">
      <c r="A3151" s="229" t="s">
        <v>791</v>
      </c>
    </row>
    <row r="3152">
      <c r="A3152" s="229" t="s">
        <v>791</v>
      </c>
    </row>
    <row r="3153">
      <c r="A3153" s="229" t="s">
        <v>791</v>
      </c>
    </row>
    <row r="3154">
      <c r="A3154" s="229" t="s">
        <v>791</v>
      </c>
    </row>
    <row r="3155">
      <c r="A3155" s="229" t="s">
        <v>791</v>
      </c>
    </row>
    <row r="3156">
      <c r="A3156" s="229" t="s">
        <v>791</v>
      </c>
    </row>
    <row r="3157">
      <c r="A3157" s="229" t="s">
        <v>791</v>
      </c>
    </row>
    <row r="3158">
      <c r="A3158" s="229" t="s">
        <v>791</v>
      </c>
    </row>
    <row r="3159">
      <c r="A3159" s="229" t="s">
        <v>791</v>
      </c>
    </row>
    <row r="3160">
      <c r="A3160" s="229" t="s">
        <v>791</v>
      </c>
    </row>
    <row r="3161">
      <c r="A3161" s="229" t="s">
        <v>791</v>
      </c>
    </row>
    <row r="3162">
      <c r="A3162" s="229" t="s">
        <v>791</v>
      </c>
    </row>
    <row r="3163">
      <c r="A3163" s="229" t="s">
        <v>791</v>
      </c>
    </row>
    <row r="3164">
      <c r="A3164" s="229" t="s">
        <v>791</v>
      </c>
    </row>
    <row r="3165">
      <c r="A3165" s="229" t="s">
        <v>791</v>
      </c>
    </row>
    <row r="3166">
      <c r="A3166" s="229" t="s">
        <v>791</v>
      </c>
    </row>
    <row r="3167">
      <c r="A3167" s="229" t="s">
        <v>791</v>
      </c>
    </row>
    <row r="3168">
      <c r="A3168" s="229" t="s">
        <v>791</v>
      </c>
    </row>
    <row r="3169">
      <c r="A3169" s="229" t="s">
        <v>791</v>
      </c>
    </row>
    <row r="3170">
      <c r="A3170" s="229" t="s">
        <v>791</v>
      </c>
    </row>
    <row r="3171">
      <c r="A3171" s="229" t="s">
        <v>791</v>
      </c>
    </row>
    <row r="3172">
      <c r="A3172" s="229" t="s">
        <v>791</v>
      </c>
    </row>
    <row r="3173">
      <c r="A3173" s="229" t="s">
        <v>791</v>
      </c>
    </row>
    <row r="3174">
      <c r="A3174" s="229" t="s">
        <v>791</v>
      </c>
    </row>
    <row r="3175">
      <c r="A3175" s="229" t="s">
        <v>791</v>
      </c>
    </row>
    <row r="3176">
      <c r="A3176" s="229" t="s">
        <v>793</v>
      </c>
    </row>
    <row r="3177">
      <c r="A3177" s="229" t="s">
        <v>793</v>
      </c>
    </row>
    <row r="3178">
      <c r="A3178" s="229" t="s">
        <v>793</v>
      </c>
    </row>
    <row r="3179">
      <c r="A3179" s="229" t="s">
        <v>793</v>
      </c>
    </row>
    <row r="3180">
      <c r="A3180" s="229" t="s">
        <v>793</v>
      </c>
    </row>
    <row r="3181">
      <c r="A3181" s="229" t="s">
        <v>793</v>
      </c>
    </row>
    <row r="3182">
      <c r="A3182" s="229" t="s">
        <v>793</v>
      </c>
    </row>
    <row r="3183">
      <c r="A3183" s="229" t="s">
        <v>793</v>
      </c>
    </row>
    <row r="3184">
      <c r="A3184" s="229" t="s">
        <v>793</v>
      </c>
    </row>
    <row r="3185">
      <c r="A3185" s="229" t="s">
        <v>793</v>
      </c>
    </row>
    <row r="3186">
      <c r="A3186" s="229" t="s">
        <v>793</v>
      </c>
    </row>
    <row r="3187">
      <c r="A3187" s="229" t="s">
        <v>793</v>
      </c>
    </row>
    <row r="3188">
      <c r="A3188" s="229" t="s">
        <v>793</v>
      </c>
    </row>
    <row r="3189">
      <c r="A3189" s="229" t="s">
        <v>793</v>
      </c>
    </row>
    <row r="3190">
      <c r="A3190" s="229" t="s">
        <v>793</v>
      </c>
    </row>
    <row r="3191">
      <c r="A3191" s="229" t="s">
        <v>793</v>
      </c>
    </row>
    <row r="3192">
      <c r="A3192" s="229" t="s">
        <v>793</v>
      </c>
    </row>
    <row r="3193">
      <c r="A3193" s="229" t="s">
        <v>793</v>
      </c>
    </row>
    <row r="3194">
      <c r="A3194" s="229" t="s">
        <v>793</v>
      </c>
    </row>
    <row r="3195">
      <c r="A3195" s="229" t="s">
        <v>793</v>
      </c>
    </row>
    <row r="3196">
      <c r="A3196" s="229" t="s">
        <v>793</v>
      </c>
    </row>
    <row r="3197">
      <c r="A3197" s="229" t="s">
        <v>793</v>
      </c>
    </row>
    <row r="3198">
      <c r="A3198" s="229" t="s">
        <v>793</v>
      </c>
    </row>
    <row r="3199">
      <c r="A3199" s="229" t="s">
        <v>793</v>
      </c>
    </row>
    <row r="3200">
      <c r="A3200" s="229" t="s">
        <v>793</v>
      </c>
    </row>
    <row r="3201">
      <c r="A3201" s="229" t="s">
        <v>793</v>
      </c>
    </row>
    <row r="3202">
      <c r="A3202" s="229" t="s">
        <v>793</v>
      </c>
    </row>
    <row r="3203">
      <c r="A3203" s="229" t="s">
        <v>793</v>
      </c>
    </row>
    <row r="3204">
      <c r="A3204" s="229" t="s">
        <v>793</v>
      </c>
    </row>
    <row r="3205">
      <c r="A3205" s="229" t="s">
        <v>793</v>
      </c>
    </row>
    <row r="3206">
      <c r="A3206" s="229" t="s">
        <v>793</v>
      </c>
    </row>
    <row r="3207">
      <c r="A3207" s="229" t="s">
        <v>793</v>
      </c>
    </row>
    <row r="3208">
      <c r="A3208" s="229" t="s">
        <v>793</v>
      </c>
    </row>
    <row r="3209">
      <c r="A3209" s="229" t="s">
        <v>793</v>
      </c>
    </row>
    <row r="3210">
      <c r="A3210" s="229" t="s">
        <v>793</v>
      </c>
    </row>
    <row r="3211">
      <c r="A3211" s="229" t="s">
        <v>793</v>
      </c>
    </row>
    <row r="3212">
      <c r="A3212" s="229" t="s">
        <v>793</v>
      </c>
    </row>
    <row r="3213">
      <c r="A3213" s="229" t="s">
        <v>793</v>
      </c>
    </row>
    <row r="3214">
      <c r="A3214" s="229" t="s">
        <v>793</v>
      </c>
    </row>
    <row r="3215">
      <c r="A3215" s="229" t="s">
        <v>793</v>
      </c>
    </row>
    <row r="3216">
      <c r="A3216" s="229" t="s">
        <v>793</v>
      </c>
    </row>
    <row r="3217">
      <c r="A3217" s="229" t="s">
        <v>793</v>
      </c>
    </row>
    <row r="3218">
      <c r="A3218" s="229" t="s">
        <v>793</v>
      </c>
    </row>
    <row r="3219">
      <c r="A3219" s="229" t="s">
        <v>793</v>
      </c>
    </row>
    <row r="3220">
      <c r="A3220" s="229" t="s">
        <v>793</v>
      </c>
    </row>
    <row r="3221">
      <c r="A3221" s="229" t="s">
        <v>793</v>
      </c>
    </row>
    <row r="3222">
      <c r="A3222" s="229" t="s">
        <v>793</v>
      </c>
    </row>
    <row r="3223">
      <c r="A3223" s="229" t="s">
        <v>793</v>
      </c>
    </row>
    <row r="3224">
      <c r="A3224" s="229" t="s">
        <v>793</v>
      </c>
    </row>
    <row r="3225">
      <c r="A3225" s="229" t="s">
        <v>793</v>
      </c>
    </row>
    <row r="3226">
      <c r="A3226" s="229" t="s">
        <v>793</v>
      </c>
    </row>
    <row r="3227">
      <c r="A3227" s="229" t="s">
        <v>793</v>
      </c>
    </row>
    <row r="3228">
      <c r="A3228" s="229" t="s">
        <v>793</v>
      </c>
    </row>
    <row r="3229">
      <c r="A3229" s="229" t="s">
        <v>793</v>
      </c>
    </row>
    <row r="3230">
      <c r="A3230" s="229" t="s">
        <v>793</v>
      </c>
    </row>
    <row r="3231">
      <c r="A3231" s="229" t="s">
        <v>793</v>
      </c>
    </row>
    <row r="3232">
      <c r="A3232" s="229" t="s">
        <v>793</v>
      </c>
    </row>
    <row r="3233">
      <c r="A3233" s="229" t="s">
        <v>793</v>
      </c>
    </row>
    <row r="3234">
      <c r="A3234" s="229" t="s">
        <v>793</v>
      </c>
    </row>
    <row r="3235">
      <c r="A3235" s="229" t="s">
        <v>793</v>
      </c>
    </row>
    <row r="3236">
      <c r="A3236" s="229" t="s">
        <v>793</v>
      </c>
    </row>
    <row r="3237">
      <c r="A3237" s="229" t="s">
        <v>793</v>
      </c>
    </row>
    <row r="3238">
      <c r="A3238" s="229" t="s">
        <v>793</v>
      </c>
    </row>
    <row r="3239">
      <c r="A3239" s="229" t="s">
        <v>793</v>
      </c>
    </row>
    <row r="3240">
      <c r="A3240" s="229" t="s">
        <v>793</v>
      </c>
    </row>
    <row r="3241">
      <c r="A3241" s="229" t="s">
        <v>793</v>
      </c>
    </row>
    <row r="3242">
      <c r="A3242" s="229" t="s">
        <v>793</v>
      </c>
    </row>
    <row r="3243">
      <c r="A3243" s="229" t="s">
        <v>793</v>
      </c>
    </row>
    <row r="3244">
      <c r="A3244" s="229" t="s">
        <v>793</v>
      </c>
    </row>
    <row r="3245">
      <c r="A3245" s="229" t="s">
        <v>793</v>
      </c>
    </row>
    <row r="3246">
      <c r="A3246" s="229" t="s">
        <v>793</v>
      </c>
    </row>
    <row r="3247">
      <c r="A3247" s="229" t="s">
        <v>793</v>
      </c>
    </row>
    <row r="3248">
      <c r="A3248" s="229" t="s">
        <v>793</v>
      </c>
    </row>
    <row r="3249">
      <c r="A3249" s="229" t="s">
        <v>793</v>
      </c>
    </row>
    <row r="3250">
      <c r="A3250" s="229" t="s">
        <v>793</v>
      </c>
    </row>
    <row r="3251">
      <c r="A3251" s="229" t="s">
        <v>793</v>
      </c>
    </row>
    <row r="3252">
      <c r="A3252" s="229" t="s">
        <v>793</v>
      </c>
    </row>
    <row r="3253">
      <c r="A3253" s="229" t="s">
        <v>793</v>
      </c>
    </row>
    <row r="3254">
      <c r="A3254" s="229" t="s">
        <v>793</v>
      </c>
    </row>
    <row r="3255">
      <c r="A3255" s="229" t="s">
        <v>793</v>
      </c>
    </row>
    <row r="3256">
      <c r="A3256" s="229" t="s">
        <v>793</v>
      </c>
    </row>
    <row r="3257">
      <c r="A3257" s="229" t="s">
        <v>793</v>
      </c>
    </row>
    <row r="3258">
      <c r="A3258" s="229" t="s">
        <v>793</v>
      </c>
    </row>
    <row r="3259">
      <c r="A3259" s="229" t="s">
        <v>793</v>
      </c>
    </row>
    <row r="3260">
      <c r="A3260" s="229" t="s">
        <v>793</v>
      </c>
    </row>
    <row r="3261">
      <c r="A3261" s="229" t="s">
        <v>793</v>
      </c>
    </row>
    <row r="3262">
      <c r="A3262" s="229" t="s">
        <v>793</v>
      </c>
    </row>
    <row r="3263">
      <c r="A3263" s="229" t="s">
        <v>793</v>
      </c>
    </row>
    <row r="3264">
      <c r="A3264" s="229" t="s">
        <v>793</v>
      </c>
    </row>
    <row r="3265">
      <c r="A3265" s="229" t="s">
        <v>793</v>
      </c>
    </row>
    <row r="3266">
      <c r="A3266" s="229" t="s">
        <v>793</v>
      </c>
    </row>
    <row r="3267">
      <c r="A3267" s="229" t="s">
        <v>793</v>
      </c>
    </row>
    <row r="3268">
      <c r="A3268" s="229" t="s">
        <v>793</v>
      </c>
    </row>
    <row r="3269">
      <c r="A3269" s="229" t="s">
        <v>793</v>
      </c>
    </row>
    <row r="3270">
      <c r="A3270" s="229" t="s">
        <v>793</v>
      </c>
    </row>
    <row r="3271">
      <c r="A3271" s="229" t="s">
        <v>793</v>
      </c>
    </row>
    <row r="3272">
      <c r="A3272" s="229" t="s">
        <v>793</v>
      </c>
    </row>
    <row r="3273">
      <c r="A3273" s="229" t="s">
        <v>793</v>
      </c>
    </row>
    <row r="3274">
      <c r="A3274" s="229" t="s">
        <v>793</v>
      </c>
    </row>
    <row r="3275">
      <c r="A3275" s="229" t="s">
        <v>793</v>
      </c>
    </row>
    <row r="3276">
      <c r="A3276" s="229" t="s">
        <v>793</v>
      </c>
    </row>
    <row r="3277">
      <c r="A3277" s="229" t="s">
        <v>793</v>
      </c>
    </row>
    <row r="3278">
      <c r="A3278" s="229" t="s">
        <v>793</v>
      </c>
    </row>
    <row r="3279">
      <c r="A3279" s="229" t="s">
        <v>793</v>
      </c>
    </row>
    <row r="3280">
      <c r="A3280" s="229" t="s">
        <v>793</v>
      </c>
    </row>
    <row r="3281">
      <c r="A3281" s="229" t="s">
        <v>795</v>
      </c>
    </row>
    <row r="3282">
      <c r="A3282" s="229" t="s">
        <v>795</v>
      </c>
    </row>
    <row r="3283">
      <c r="A3283" s="229" t="s">
        <v>797</v>
      </c>
    </row>
    <row r="3284">
      <c r="A3284" s="229" t="s">
        <v>797</v>
      </c>
    </row>
    <row r="3285">
      <c r="A3285" s="229" t="s">
        <v>797</v>
      </c>
    </row>
    <row r="3286">
      <c r="A3286" s="229" t="s">
        <v>797</v>
      </c>
    </row>
    <row r="3287">
      <c r="A3287" s="229" t="s">
        <v>797</v>
      </c>
    </row>
    <row r="3288">
      <c r="A3288" s="229" t="s">
        <v>797</v>
      </c>
    </row>
    <row r="3289">
      <c r="A3289" s="229" t="s">
        <v>797</v>
      </c>
    </row>
    <row r="3290">
      <c r="A3290" s="229" t="s">
        <v>797</v>
      </c>
    </row>
    <row r="3291">
      <c r="A3291" s="229" t="s">
        <v>797</v>
      </c>
    </row>
    <row r="3292">
      <c r="A3292" s="229" t="s">
        <v>797</v>
      </c>
    </row>
    <row r="3293">
      <c r="A3293" s="229" t="s">
        <v>797</v>
      </c>
    </row>
    <row r="3294">
      <c r="A3294" s="229" t="s">
        <v>797</v>
      </c>
    </row>
    <row r="3295">
      <c r="A3295" s="229" t="s">
        <v>797</v>
      </c>
    </row>
    <row r="3296">
      <c r="A3296" s="229" t="s">
        <v>797</v>
      </c>
    </row>
    <row r="3297">
      <c r="A3297" s="229" t="s">
        <v>797</v>
      </c>
    </row>
    <row r="3298">
      <c r="A3298" s="229" t="s">
        <v>797</v>
      </c>
    </row>
    <row r="3299">
      <c r="A3299" s="229" t="s">
        <v>797</v>
      </c>
    </row>
    <row r="3300">
      <c r="A3300" s="229" t="s">
        <v>797</v>
      </c>
    </row>
    <row r="3301">
      <c r="A3301" s="229" t="s">
        <v>797</v>
      </c>
    </row>
    <row r="3302">
      <c r="A3302" s="229" t="s">
        <v>797</v>
      </c>
    </row>
    <row r="3303">
      <c r="A3303" s="229" t="s">
        <v>797</v>
      </c>
    </row>
    <row r="3304">
      <c r="A3304" s="229" t="s">
        <v>797</v>
      </c>
    </row>
    <row r="3305">
      <c r="A3305" s="229" t="s">
        <v>797</v>
      </c>
    </row>
    <row r="3306">
      <c r="A3306" s="229" t="s">
        <v>797</v>
      </c>
    </row>
    <row r="3307">
      <c r="A3307" s="229" t="s">
        <v>797</v>
      </c>
    </row>
    <row r="3308">
      <c r="A3308" s="229" t="s">
        <v>797</v>
      </c>
    </row>
    <row r="3309">
      <c r="A3309" s="229" t="s">
        <v>797</v>
      </c>
    </row>
    <row r="3310">
      <c r="A3310" s="229" t="s">
        <v>797</v>
      </c>
    </row>
    <row r="3311">
      <c r="A3311" s="229" t="s">
        <v>797</v>
      </c>
    </row>
    <row r="3312">
      <c r="A3312" s="229" t="s">
        <v>797</v>
      </c>
    </row>
    <row r="3313">
      <c r="A3313" s="229" t="s">
        <v>797</v>
      </c>
    </row>
    <row r="3314">
      <c r="A3314" s="229" t="s">
        <v>797</v>
      </c>
    </row>
    <row r="3315">
      <c r="A3315" s="229" t="s">
        <v>797</v>
      </c>
    </row>
    <row r="3316">
      <c r="A3316" s="229" t="s">
        <v>797</v>
      </c>
    </row>
    <row r="3317">
      <c r="A3317" s="229" t="s">
        <v>797</v>
      </c>
    </row>
    <row r="3318">
      <c r="A3318" s="229" t="s">
        <v>797</v>
      </c>
    </row>
    <row r="3319">
      <c r="A3319" s="229" t="s">
        <v>797</v>
      </c>
    </row>
    <row r="3320">
      <c r="A3320" s="229" t="s">
        <v>797</v>
      </c>
    </row>
    <row r="3321">
      <c r="A3321" s="229" t="s">
        <v>797</v>
      </c>
    </row>
    <row r="3322">
      <c r="A3322" s="229" t="s">
        <v>797</v>
      </c>
    </row>
    <row r="3323">
      <c r="A3323" s="229" t="s">
        <v>797</v>
      </c>
    </row>
    <row r="3324">
      <c r="A3324" s="229" t="s">
        <v>797</v>
      </c>
    </row>
    <row r="3325">
      <c r="A3325" s="229" t="s">
        <v>797</v>
      </c>
    </row>
    <row r="3326">
      <c r="A3326" s="229" t="s">
        <v>797</v>
      </c>
    </row>
    <row r="3327">
      <c r="A3327" s="229" t="s">
        <v>797</v>
      </c>
    </row>
    <row r="3328">
      <c r="A3328" s="229" t="s">
        <v>797</v>
      </c>
    </row>
    <row r="3329">
      <c r="A3329" s="229" t="s">
        <v>797</v>
      </c>
    </row>
    <row r="3330">
      <c r="A3330" s="229" t="s">
        <v>797</v>
      </c>
    </row>
    <row r="3331">
      <c r="A3331" s="229" t="s">
        <v>797</v>
      </c>
    </row>
    <row r="3332">
      <c r="A3332" s="229" t="s">
        <v>797</v>
      </c>
    </row>
    <row r="3333">
      <c r="A3333" s="229" t="s">
        <v>797</v>
      </c>
    </row>
    <row r="3334">
      <c r="A3334" s="229" t="s">
        <v>797</v>
      </c>
    </row>
    <row r="3335">
      <c r="A3335" s="229" t="s">
        <v>797</v>
      </c>
    </row>
    <row r="3336">
      <c r="A3336" s="229" t="s">
        <v>797</v>
      </c>
    </row>
    <row r="3337">
      <c r="A3337" s="229" t="s">
        <v>797</v>
      </c>
    </row>
    <row r="3338">
      <c r="A3338" s="229" t="s">
        <v>797</v>
      </c>
    </row>
    <row r="3339">
      <c r="A3339" s="229" t="s">
        <v>797</v>
      </c>
    </row>
    <row r="3340">
      <c r="A3340" s="229" t="s">
        <v>797</v>
      </c>
    </row>
    <row r="3341">
      <c r="A3341" s="229" t="s">
        <v>797</v>
      </c>
    </row>
    <row r="3342">
      <c r="A3342" s="229" t="s">
        <v>797</v>
      </c>
    </row>
    <row r="3343">
      <c r="A3343" s="229" t="s">
        <v>797</v>
      </c>
    </row>
    <row r="3344">
      <c r="A3344" s="229" t="s">
        <v>797</v>
      </c>
    </row>
    <row r="3345">
      <c r="A3345" s="229" t="s">
        <v>797</v>
      </c>
    </row>
    <row r="3346">
      <c r="A3346" s="229" t="s">
        <v>797</v>
      </c>
    </row>
    <row r="3347">
      <c r="A3347" s="229" t="s">
        <v>797</v>
      </c>
    </row>
    <row r="3348">
      <c r="A3348" s="229" t="s">
        <v>797</v>
      </c>
    </row>
    <row r="3349">
      <c r="A3349" s="229" t="s">
        <v>797</v>
      </c>
    </row>
    <row r="3350">
      <c r="A3350" s="229" t="s">
        <v>797</v>
      </c>
    </row>
    <row r="3351">
      <c r="A3351" s="229" t="s">
        <v>797</v>
      </c>
    </row>
    <row r="3352">
      <c r="A3352" s="229" t="s">
        <v>797</v>
      </c>
    </row>
    <row r="3353">
      <c r="A3353" s="229" t="s">
        <v>797</v>
      </c>
    </row>
    <row r="3354">
      <c r="A3354" s="229" t="s">
        <v>797</v>
      </c>
    </row>
    <row r="3355">
      <c r="A3355" s="229" t="s">
        <v>797</v>
      </c>
    </row>
    <row r="3356">
      <c r="A3356" s="229" t="s">
        <v>797</v>
      </c>
    </row>
    <row r="3357">
      <c r="A3357" s="229" t="s">
        <v>797</v>
      </c>
    </row>
    <row r="3358">
      <c r="A3358" s="229" t="s">
        <v>797</v>
      </c>
    </row>
    <row r="3359">
      <c r="A3359" s="229" t="s">
        <v>797</v>
      </c>
    </row>
    <row r="3360">
      <c r="A3360" s="229" t="s">
        <v>797</v>
      </c>
    </row>
    <row r="3361">
      <c r="A3361" s="229" t="s">
        <v>799</v>
      </c>
    </row>
    <row r="3362">
      <c r="A3362" s="229" t="s">
        <v>799</v>
      </c>
    </row>
    <row r="3363">
      <c r="A3363" s="229" t="s">
        <v>799</v>
      </c>
    </row>
    <row r="3364">
      <c r="A3364" s="229" t="s">
        <v>799</v>
      </c>
    </row>
    <row r="3365">
      <c r="A3365" s="229" t="s">
        <v>799</v>
      </c>
    </row>
    <row r="3366">
      <c r="A3366" s="229" t="s">
        <v>799</v>
      </c>
    </row>
    <row r="3367">
      <c r="A3367" s="229" t="s">
        <v>799</v>
      </c>
    </row>
    <row r="3368">
      <c r="A3368" s="229" t="s">
        <v>799</v>
      </c>
    </row>
    <row r="3369">
      <c r="A3369" s="229" t="s">
        <v>799</v>
      </c>
    </row>
    <row r="3370">
      <c r="A3370" s="229" t="s">
        <v>799</v>
      </c>
    </row>
    <row r="3371">
      <c r="A3371" s="229" t="s">
        <v>799</v>
      </c>
    </row>
    <row r="3372">
      <c r="A3372" s="229" t="s">
        <v>799</v>
      </c>
    </row>
    <row r="3373">
      <c r="A3373" s="229" t="s">
        <v>799</v>
      </c>
    </row>
    <row r="3374">
      <c r="A3374" s="229" t="s">
        <v>799</v>
      </c>
    </row>
    <row r="3375">
      <c r="A3375" s="229" t="s">
        <v>799</v>
      </c>
    </row>
    <row r="3376">
      <c r="A3376" s="229" t="s">
        <v>799</v>
      </c>
    </row>
    <row r="3377">
      <c r="A3377" s="229" t="s">
        <v>799</v>
      </c>
    </row>
    <row r="3378">
      <c r="A3378" s="229" t="s">
        <v>799</v>
      </c>
    </row>
    <row r="3379">
      <c r="A3379" s="229" t="s">
        <v>799</v>
      </c>
    </row>
    <row r="3380">
      <c r="A3380" s="229" t="s">
        <v>799</v>
      </c>
    </row>
    <row r="3381">
      <c r="A3381" s="229" t="s">
        <v>799</v>
      </c>
    </row>
    <row r="3382">
      <c r="A3382" s="229" t="s">
        <v>799</v>
      </c>
    </row>
    <row r="3383">
      <c r="A3383" s="229" t="s">
        <v>799</v>
      </c>
    </row>
    <row r="3384">
      <c r="A3384" s="229" t="s">
        <v>799</v>
      </c>
    </row>
    <row r="3385">
      <c r="A3385" s="229" t="s">
        <v>799</v>
      </c>
    </row>
    <row r="3386">
      <c r="A3386" s="229" t="s">
        <v>799</v>
      </c>
    </row>
    <row r="3387">
      <c r="A3387" s="229" t="s">
        <v>799</v>
      </c>
    </row>
    <row r="3388">
      <c r="A3388" s="229" t="s">
        <v>799</v>
      </c>
    </row>
    <row r="3389">
      <c r="A3389" s="229" t="s">
        <v>799</v>
      </c>
    </row>
    <row r="3390">
      <c r="A3390" s="229" t="s">
        <v>799</v>
      </c>
    </row>
    <row r="3391">
      <c r="A3391" s="229" t="s">
        <v>799</v>
      </c>
    </row>
    <row r="3392">
      <c r="A3392" s="229" t="s">
        <v>799</v>
      </c>
    </row>
    <row r="3393">
      <c r="A3393" s="229" t="s">
        <v>799</v>
      </c>
    </row>
    <row r="3394">
      <c r="A3394" s="229" t="s">
        <v>799</v>
      </c>
    </row>
    <row r="3395">
      <c r="A3395" s="229" t="s">
        <v>799</v>
      </c>
    </row>
    <row r="3396">
      <c r="A3396" s="229" t="s">
        <v>799</v>
      </c>
    </row>
    <row r="3397">
      <c r="A3397" s="229" t="s">
        <v>799</v>
      </c>
    </row>
    <row r="3398">
      <c r="A3398" s="229" t="s">
        <v>799</v>
      </c>
    </row>
    <row r="3399">
      <c r="A3399" s="229" t="s">
        <v>799</v>
      </c>
    </row>
    <row r="3400">
      <c r="A3400" s="229" t="s">
        <v>799</v>
      </c>
    </row>
    <row r="3401">
      <c r="A3401" s="229" t="s">
        <v>799</v>
      </c>
    </row>
    <row r="3402">
      <c r="A3402" s="229" t="s">
        <v>799</v>
      </c>
    </row>
    <row r="3403">
      <c r="A3403" s="229" t="s">
        <v>799</v>
      </c>
    </row>
    <row r="3404">
      <c r="A3404" s="229" t="s">
        <v>799</v>
      </c>
    </row>
    <row r="3405">
      <c r="A3405" s="229" t="s">
        <v>799</v>
      </c>
    </row>
    <row r="3406">
      <c r="A3406" s="229" t="s">
        <v>799</v>
      </c>
    </row>
    <row r="3407">
      <c r="A3407" s="229" t="s">
        <v>799</v>
      </c>
    </row>
    <row r="3408">
      <c r="A3408" s="229" t="s">
        <v>799</v>
      </c>
    </row>
    <row r="3409">
      <c r="A3409" s="229" t="s">
        <v>799</v>
      </c>
    </row>
    <row r="3410">
      <c r="A3410" s="229" t="s">
        <v>799</v>
      </c>
    </row>
    <row r="3411">
      <c r="A3411" s="229" t="s">
        <v>799</v>
      </c>
    </row>
    <row r="3412">
      <c r="A3412" s="229" t="s">
        <v>799</v>
      </c>
    </row>
    <row r="3413">
      <c r="A3413" s="229" t="s">
        <v>799</v>
      </c>
    </row>
    <row r="3414">
      <c r="A3414" s="229" t="s">
        <v>799</v>
      </c>
    </row>
    <row r="3415">
      <c r="A3415" s="229" t="s">
        <v>799</v>
      </c>
    </row>
    <row r="3416">
      <c r="A3416" s="229" t="s">
        <v>799</v>
      </c>
    </row>
    <row r="3417">
      <c r="A3417" s="229" t="s">
        <v>799</v>
      </c>
    </row>
    <row r="3418">
      <c r="A3418" s="229" t="s">
        <v>799</v>
      </c>
    </row>
    <row r="3419">
      <c r="A3419" s="229" t="s">
        <v>799</v>
      </c>
    </row>
    <row r="3420">
      <c r="A3420" s="229" t="s">
        <v>799</v>
      </c>
    </row>
    <row r="3421">
      <c r="A3421" s="229" t="s">
        <v>799</v>
      </c>
    </row>
    <row r="3422">
      <c r="A3422" s="229" t="s">
        <v>799</v>
      </c>
    </row>
    <row r="3423">
      <c r="A3423" s="229" t="s">
        <v>799</v>
      </c>
    </row>
    <row r="3424">
      <c r="A3424" s="229" t="s">
        <v>799</v>
      </c>
    </row>
    <row r="3425">
      <c r="A3425" s="229" t="s">
        <v>799</v>
      </c>
    </row>
    <row r="3426">
      <c r="A3426" s="229" t="s">
        <v>799</v>
      </c>
    </row>
    <row r="3427">
      <c r="A3427" s="229" t="s">
        <v>799</v>
      </c>
    </row>
    <row r="3428">
      <c r="A3428" s="229" t="s">
        <v>799</v>
      </c>
    </row>
    <row r="3429">
      <c r="A3429" s="229" t="s">
        <v>799</v>
      </c>
    </row>
    <row r="3430">
      <c r="A3430" s="229" t="s">
        <v>799</v>
      </c>
    </row>
    <row r="3431">
      <c r="A3431" s="229" t="s">
        <v>799</v>
      </c>
    </row>
    <row r="3432">
      <c r="A3432" s="229" t="s">
        <v>799</v>
      </c>
    </row>
    <row r="3433">
      <c r="A3433" s="229" t="s">
        <v>799</v>
      </c>
    </row>
    <row r="3434">
      <c r="A3434" s="229" t="s">
        <v>799</v>
      </c>
    </row>
    <row r="3435">
      <c r="A3435" s="229" t="s">
        <v>799</v>
      </c>
    </row>
    <row r="3436">
      <c r="A3436" s="229" t="s">
        <v>799</v>
      </c>
    </row>
    <row r="3437">
      <c r="A3437" s="229" t="s">
        <v>799</v>
      </c>
    </row>
    <row r="3438">
      <c r="A3438" s="229" t="s">
        <v>799</v>
      </c>
    </row>
    <row r="3439">
      <c r="A3439" s="229" t="s">
        <v>799</v>
      </c>
    </row>
    <row r="3440">
      <c r="A3440" s="229" t="s">
        <v>799</v>
      </c>
    </row>
    <row r="3441">
      <c r="A3441" s="229" t="s">
        <v>799</v>
      </c>
    </row>
    <row r="3442">
      <c r="A3442" s="229" t="s">
        <v>799</v>
      </c>
    </row>
    <row r="3443">
      <c r="A3443" s="229" t="s">
        <v>799</v>
      </c>
    </row>
    <row r="3444">
      <c r="A3444" s="229" t="s">
        <v>799</v>
      </c>
    </row>
    <row r="3445">
      <c r="A3445" s="229" t="s">
        <v>799</v>
      </c>
    </row>
    <row r="3446">
      <c r="A3446" s="229" t="s">
        <v>799</v>
      </c>
    </row>
    <row r="3447">
      <c r="A3447" s="229" t="s">
        <v>799</v>
      </c>
    </row>
    <row r="3448">
      <c r="A3448" s="229" t="s">
        <v>799</v>
      </c>
    </row>
    <row r="3449">
      <c r="A3449" s="229" t="s">
        <v>799</v>
      </c>
    </row>
    <row r="3450">
      <c r="A3450" s="229" t="s">
        <v>799</v>
      </c>
    </row>
    <row r="3451">
      <c r="A3451" s="229" t="s">
        <v>799</v>
      </c>
    </row>
    <row r="3452">
      <c r="A3452" s="229" t="s">
        <v>801</v>
      </c>
    </row>
    <row r="3453">
      <c r="A3453" s="229" t="s">
        <v>801</v>
      </c>
    </row>
    <row r="3454">
      <c r="A3454" s="229" t="s">
        <v>801</v>
      </c>
    </row>
    <row r="3455">
      <c r="A3455" s="229" t="s">
        <v>801</v>
      </c>
    </row>
    <row r="3456">
      <c r="A3456" s="229" t="s">
        <v>801</v>
      </c>
    </row>
    <row r="3457">
      <c r="A3457" s="229" t="s">
        <v>801</v>
      </c>
    </row>
    <row r="3458">
      <c r="A3458" s="229" t="s">
        <v>801</v>
      </c>
    </row>
    <row r="3459">
      <c r="A3459" s="229" t="s">
        <v>801</v>
      </c>
    </row>
    <row r="3460">
      <c r="A3460" s="229" t="s">
        <v>801</v>
      </c>
    </row>
    <row r="3461">
      <c r="A3461" s="229" t="s">
        <v>801</v>
      </c>
    </row>
    <row r="3462">
      <c r="A3462" s="229" t="s">
        <v>801</v>
      </c>
    </row>
    <row r="3463">
      <c r="A3463" s="229" t="s">
        <v>801</v>
      </c>
    </row>
    <row r="3464">
      <c r="A3464" s="229" t="s">
        <v>801</v>
      </c>
    </row>
    <row r="3465">
      <c r="A3465" s="229" t="s">
        <v>801</v>
      </c>
    </row>
    <row r="3466">
      <c r="A3466" s="229" t="s">
        <v>801</v>
      </c>
    </row>
    <row r="3467">
      <c r="A3467" s="229" t="s">
        <v>801</v>
      </c>
    </row>
    <row r="3468">
      <c r="A3468" s="229" t="s">
        <v>801</v>
      </c>
    </row>
    <row r="3469">
      <c r="A3469" s="229" t="s">
        <v>801</v>
      </c>
    </row>
    <row r="3470">
      <c r="A3470" s="229" t="s">
        <v>801</v>
      </c>
    </row>
    <row r="3471">
      <c r="A3471" s="229" t="s">
        <v>801</v>
      </c>
    </row>
    <row r="3472">
      <c r="A3472" s="229" t="s">
        <v>801</v>
      </c>
    </row>
    <row r="3473">
      <c r="A3473" s="229" t="s">
        <v>801</v>
      </c>
    </row>
    <row r="3474">
      <c r="A3474" s="229" t="s">
        <v>801</v>
      </c>
    </row>
    <row r="3475">
      <c r="A3475" s="229" t="s">
        <v>801</v>
      </c>
    </row>
    <row r="3476">
      <c r="A3476" s="229" t="s">
        <v>801</v>
      </c>
    </row>
    <row r="3477">
      <c r="A3477" s="229" t="s">
        <v>801</v>
      </c>
    </row>
    <row r="3478">
      <c r="A3478" s="229" t="s">
        <v>801</v>
      </c>
    </row>
    <row r="3479">
      <c r="A3479" s="229" t="s">
        <v>801</v>
      </c>
    </row>
    <row r="3480">
      <c r="A3480" s="229" t="s">
        <v>801</v>
      </c>
    </row>
    <row r="3481">
      <c r="A3481" s="229" t="s">
        <v>801</v>
      </c>
    </row>
    <row r="3482">
      <c r="A3482" s="229" t="s">
        <v>801</v>
      </c>
    </row>
    <row r="3483">
      <c r="A3483" s="229" t="s">
        <v>802</v>
      </c>
    </row>
    <row r="3484">
      <c r="A3484" s="229" t="s">
        <v>802</v>
      </c>
    </row>
    <row r="3485">
      <c r="A3485" s="229" t="s">
        <v>802</v>
      </c>
    </row>
    <row r="3486">
      <c r="A3486" s="229" t="s">
        <v>802</v>
      </c>
    </row>
    <row r="3487">
      <c r="A3487" s="229" t="s">
        <v>802</v>
      </c>
    </row>
    <row r="3488">
      <c r="A3488" s="229" t="s">
        <v>802</v>
      </c>
    </row>
    <row r="3489">
      <c r="A3489" s="229" t="s">
        <v>802</v>
      </c>
    </row>
    <row r="3490">
      <c r="A3490" s="229" t="s">
        <v>802</v>
      </c>
    </row>
    <row r="3491">
      <c r="A3491" s="229" t="s">
        <v>802</v>
      </c>
    </row>
    <row r="3492">
      <c r="A3492" s="229" t="s">
        <v>802</v>
      </c>
    </row>
    <row r="3493">
      <c r="A3493" s="229" t="s">
        <v>802</v>
      </c>
    </row>
    <row r="3494">
      <c r="A3494" s="229" t="s">
        <v>802</v>
      </c>
    </row>
    <row r="3495">
      <c r="A3495" s="229" t="s">
        <v>802</v>
      </c>
    </row>
    <row r="3496">
      <c r="A3496" s="229" t="s">
        <v>802</v>
      </c>
    </row>
    <row r="3497">
      <c r="A3497" s="229" t="s">
        <v>802</v>
      </c>
    </row>
    <row r="3498">
      <c r="A3498" s="229" t="s">
        <v>802</v>
      </c>
    </row>
    <row r="3499">
      <c r="A3499" s="229" t="s">
        <v>802</v>
      </c>
    </row>
    <row r="3500">
      <c r="A3500" s="229" t="s">
        <v>802</v>
      </c>
    </row>
    <row r="3501">
      <c r="A3501" s="229" t="s">
        <v>802</v>
      </c>
    </row>
    <row r="3502">
      <c r="A3502" s="229" t="s">
        <v>802</v>
      </c>
    </row>
    <row r="3503">
      <c r="A3503" s="229" t="s">
        <v>802</v>
      </c>
    </row>
    <row r="3504">
      <c r="A3504" s="229" t="s">
        <v>802</v>
      </c>
    </row>
    <row r="3505">
      <c r="A3505" s="229" t="s">
        <v>802</v>
      </c>
    </row>
    <row r="3506">
      <c r="A3506" s="229" t="s">
        <v>802</v>
      </c>
    </row>
    <row r="3507">
      <c r="A3507" s="229" t="s">
        <v>802</v>
      </c>
    </row>
    <row r="3508">
      <c r="A3508" s="229" t="s">
        <v>802</v>
      </c>
    </row>
    <row r="3509">
      <c r="A3509" s="229" t="s">
        <v>802</v>
      </c>
    </row>
    <row r="3510">
      <c r="A3510" s="229" t="s">
        <v>802</v>
      </c>
    </row>
    <row r="3511">
      <c r="A3511" s="229" t="s">
        <v>802</v>
      </c>
    </row>
    <row r="3512">
      <c r="A3512" s="229" t="s">
        <v>802</v>
      </c>
    </row>
    <row r="3513">
      <c r="A3513" s="229" t="s">
        <v>802</v>
      </c>
    </row>
    <row r="3514">
      <c r="A3514" s="229" t="s">
        <v>802</v>
      </c>
    </row>
    <row r="3515">
      <c r="A3515" s="229" t="s">
        <v>802</v>
      </c>
    </row>
    <row r="3516">
      <c r="A3516" s="229" t="s">
        <v>802</v>
      </c>
    </row>
    <row r="3517">
      <c r="A3517" s="229" t="s">
        <v>802</v>
      </c>
    </row>
    <row r="3518">
      <c r="A3518" s="229" t="s">
        <v>802</v>
      </c>
    </row>
    <row r="3519">
      <c r="A3519" s="229" t="s">
        <v>802</v>
      </c>
    </row>
    <row r="3520">
      <c r="A3520" s="229" t="s">
        <v>802</v>
      </c>
    </row>
    <row r="3521">
      <c r="A3521" s="229" t="s">
        <v>802</v>
      </c>
    </row>
    <row r="3522">
      <c r="A3522" s="229" t="s">
        <v>802</v>
      </c>
    </row>
    <row r="3523">
      <c r="A3523" s="229" t="s">
        <v>802</v>
      </c>
    </row>
    <row r="3524">
      <c r="A3524" s="229" t="s">
        <v>802</v>
      </c>
    </row>
    <row r="3525">
      <c r="A3525" s="229" t="s">
        <v>802</v>
      </c>
    </row>
    <row r="3526">
      <c r="A3526" s="229" t="s">
        <v>802</v>
      </c>
    </row>
    <row r="3527">
      <c r="A3527" s="229" t="s">
        <v>802</v>
      </c>
    </row>
    <row r="3528">
      <c r="A3528" s="229" t="s">
        <v>802</v>
      </c>
    </row>
    <row r="3529">
      <c r="A3529" s="229" t="s">
        <v>802</v>
      </c>
    </row>
    <row r="3530">
      <c r="A3530" s="229" t="s">
        <v>802</v>
      </c>
    </row>
    <row r="3531">
      <c r="A3531" s="229" t="s">
        <v>802</v>
      </c>
    </row>
    <row r="3532">
      <c r="A3532" s="229" t="s">
        <v>802</v>
      </c>
    </row>
    <row r="3533">
      <c r="A3533" s="229" t="s">
        <v>802</v>
      </c>
    </row>
    <row r="3534">
      <c r="A3534" s="229" t="s">
        <v>802</v>
      </c>
    </row>
    <row r="3535">
      <c r="A3535" s="229" t="s">
        <v>802</v>
      </c>
    </row>
    <row r="3536">
      <c r="A3536" s="229" t="s">
        <v>802</v>
      </c>
    </row>
    <row r="3537">
      <c r="A3537" s="229" t="s">
        <v>802</v>
      </c>
    </row>
    <row r="3538">
      <c r="A3538" s="229" t="s">
        <v>802</v>
      </c>
    </row>
    <row r="3539">
      <c r="A3539" s="229" t="s">
        <v>802</v>
      </c>
    </row>
    <row r="3540">
      <c r="A3540" s="229" t="s">
        <v>802</v>
      </c>
    </row>
    <row r="3541">
      <c r="A3541" s="229" t="s">
        <v>802</v>
      </c>
    </row>
    <row r="3542">
      <c r="A3542" s="229" t="s">
        <v>802</v>
      </c>
    </row>
    <row r="3543">
      <c r="A3543" s="229" t="s">
        <v>802</v>
      </c>
    </row>
    <row r="3544">
      <c r="A3544" s="229" t="s">
        <v>802</v>
      </c>
    </row>
    <row r="3545">
      <c r="A3545" s="229" t="s">
        <v>802</v>
      </c>
    </row>
    <row r="3546">
      <c r="A3546" s="229" t="s">
        <v>802</v>
      </c>
    </row>
    <row r="3547">
      <c r="A3547" s="229" t="s">
        <v>802</v>
      </c>
    </row>
    <row r="3548">
      <c r="A3548" s="229" t="s">
        <v>802</v>
      </c>
    </row>
    <row r="3549">
      <c r="A3549" s="229" t="s">
        <v>802</v>
      </c>
    </row>
    <row r="3550">
      <c r="A3550" s="229" t="s">
        <v>802</v>
      </c>
    </row>
    <row r="3551">
      <c r="A3551" s="229" t="s">
        <v>802</v>
      </c>
    </row>
    <row r="3552">
      <c r="A3552" s="229" t="s">
        <v>802</v>
      </c>
    </row>
    <row r="3553">
      <c r="A3553" s="229" t="s">
        <v>802</v>
      </c>
    </row>
    <row r="3554">
      <c r="A3554" s="229" t="s">
        <v>802</v>
      </c>
    </row>
    <row r="3555">
      <c r="A3555" s="229" t="s">
        <v>802</v>
      </c>
    </row>
    <row r="3556">
      <c r="A3556" s="229" t="s">
        <v>802</v>
      </c>
    </row>
    <row r="3557">
      <c r="A3557" s="229" t="s">
        <v>802</v>
      </c>
    </row>
    <row r="3558">
      <c r="A3558" s="229" t="s">
        <v>802</v>
      </c>
    </row>
    <row r="3559">
      <c r="A3559" s="229" t="s">
        <v>802</v>
      </c>
    </row>
    <row r="3560">
      <c r="A3560" s="229" t="s">
        <v>802</v>
      </c>
    </row>
    <row r="3561">
      <c r="A3561" s="229" t="s">
        <v>802</v>
      </c>
    </row>
    <row r="3562">
      <c r="A3562" s="229" t="s">
        <v>802</v>
      </c>
    </row>
    <row r="3563">
      <c r="A3563" s="229" t="s">
        <v>802</v>
      </c>
    </row>
    <row r="3564">
      <c r="A3564" s="229" t="s">
        <v>802</v>
      </c>
    </row>
    <row r="3565">
      <c r="A3565" s="229" t="s">
        <v>802</v>
      </c>
    </row>
    <row r="3566">
      <c r="A3566" s="229" t="s">
        <v>802</v>
      </c>
    </row>
    <row r="3567">
      <c r="A3567" s="229" t="s">
        <v>802</v>
      </c>
    </row>
    <row r="3568">
      <c r="A3568" s="229" t="s">
        <v>802</v>
      </c>
    </row>
    <row r="3569">
      <c r="A3569" s="229" t="s">
        <v>802</v>
      </c>
    </row>
    <row r="3570">
      <c r="A3570" s="229" t="s">
        <v>802</v>
      </c>
    </row>
    <row r="3571">
      <c r="A3571" s="229" t="s">
        <v>802</v>
      </c>
    </row>
    <row r="3572">
      <c r="A3572" s="229" t="s">
        <v>802</v>
      </c>
    </row>
    <row r="3573">
      <c r="A3573" s="229" t="s">
        <v>802</v>
      </c>
    </row>
    <row r="3574">
      <c r="A3574" s="229" t="s">
        <v>802</v>
      </c>
    </row>
    <row r="3575">
      <c r="A3575" s="229" t="s">
        <v>802</v>
      </c>
    </row>
    <row r="3576">
      <c r="A3576" s="229" t="s">
        <v>802</v>
      </c>
    </row>
    <row r="3577">
      <c r="A3577" s="229" t="s">
        <v>802</v>
      </c>
    </row>
    <row r="3578">
      <c r="A3578" s="229" t="s">
        <v>802</v>
      </c>
    </row>
    <row r="3579">
      <c r="A3579" s="229" t="s">
        <v>802</v>
      </c>
    </row>
    <row r="3580">
      <c r="A3580" s="229" t="s">
        <v>802</v>
      </c>
    </row>
    <row r="3581">
      <c r="A3581" s="229" t="s">
        <v>802</v>
      </c>
    </row>
    <row r="3582">
      <c r="A3582" s="229" t="s">
        <v>802</v>
      </c>
    </row>
    <row r="3583">
      <c r="A3583" s="229" t="s">
        <v>802</v>
      </c>
    </row>
    <row r="3584">
      <c r="A3584" s="229" t="s">
        <v>802</v>
      </c>
    </row>
    <row r="3585">
      <c r="A3585" s="229" t="s">
        <v>802</v>
      </c>
    </row>
    <row r="3586">
      <c r="A3586" s="229" t="s">
        <v>802</v>
      </c>
    </row>
    <row r="3587">
      <c r="A3587" s="229" t="s">
        <v>802</v>
      </c>
    </row>
    <row r="3588">
      <c r="A3588" s="229" t="s">
        <v>802</v>
      </c>
    </row>
    <row r="3589">
      <c r="A3589" s="229" t="s">
        <v>802</v>
      </c>
    </row>
    <row r="3590">
      <c r="A3590" s="229" t="s">
        <v>802</v>
      </c>
    </row>
    <row r="3591">
      <c r="A3591" s="229" t="s">
        <v>802</v>
      </c>
    </row>
    <row r="3592">
      <c r="A3592" s="229" t="s">
        <v>802</v>
      </c>
    </row>
    <row r="3593">
      <c r="A3593" s="229" t="s">
        <v>802</v>
      </c>
    </row>
    <row r="3594">
      <c r="A3594" s="229" t="s">
        <v>802</v>
      </c>
    </row>
    <row r="3595">
      <c r="A3595" s="229" t="s">
        <v>802</v>
      </c>
    </row>
    <row r="3596">
      <c r="A3596" s="229" t="s">
        <v>802</v>
      </c>
    </row>
    <row r="3597">
      <c r="A3597" s="229" t="s">
        <v>802</v>
      </c>
    </row>
    <row r="3598">
      <c r="A3598" s="229" t="s">
        <v>802</v>
      </c>
    </row>
    <row r="3599">
      <c r="A3599" s="229" t="s">
        <v>802</v>
      </c>
    </row>
    <row r="3600">
      <c r="A3600" s="229" t="s">
        <v>802</v>
      </c>
    </row>
    <row r="3601">
      <c r="A3601" s="229" t="s">
        <v>802</v>
      </c>
    </row>
    <row r="3602">
      <c r="A3602" s="229" t="s">
        <v>802</v>
      </c>
    </row>
    <row r="3603">
      <c r="A3603" s="229" t="s">
        <v>802</v>
      </c>
    </row>
    <row r="3604">
      <c r="A3604" s="229" t="s">
        <v>802</v>
      </c>
    </row>
    <row r="3605">
      <c r="A3605" s="229" t="s">
        <v>802</v>
      </c>
    </row>
    <row r="3606">
      <c r="A3606" s="229" t="s">
        <v>802</v>
      </c>
    </row>
    <row r="3607">
      <c r="A3607" s="229" t="s">
        <v>802</v>
      </c>
    </row>
    <row r="3608">
      <c r="A3608" s="229" t="s">
        <v>802</v>
      </c>
    </row>
    <row r="3609">
      <c r="A3609" s="229" t="s">
        <v>802</v>
      </c>
    </row>
    <row r="3610">
      <c r="A3610" s="229" t="s">
        <v>802</v>
      </c>
    </row>
    <row r="3611">
      <c r="A3611" s="229" t="s">
        <v>802</v>
      </c>
    </row>
    <row r="3612">
      <c r="A3612" s="229" t="s">
        <v>802</v>
      </c>
    </row>
    <row r="3613">
      <c r="A3613" s="229" t="s">
        <v>802</v>
      </c>
    </row>
    <row r="3614">
      <c r="A3614" s="229" t="s">
        <v>802</v>
      </c>
    </row>
    <row r="3615">
      <c r="A3615" s="229" t="s">
        <v>802</v>
      </c>
    </row>
    <row r="3616">
      <c r="A3616" s="229" t="s">
        <v>802</v>
      </c>
    </row>
    <row r="3617">
      <c r="A3617" s="229" t="s">
        <v>802</v>
      </c>
    </row>
    <row r="3618">
      <c r="A3618" s="229" t="s">
        <v>802</v>
      </c>
    </row>
    <row r="3619">
      <c r="A3619" s="229" t="s">
        <v>802</v>
      </c>
    </row>
    <row r="3620">
      <c r="A3620" s="229" t="s">
        <v>802</v>
      </c>
    </row>
    <row r="3621">
      <c r="A3621" s="229" t="s">
        <v>802</v>
      </c>
    </row>
    <row r="3622">
      <c r="A3622" s="229" t="s">
        <v>802</v>
      </c>
    </row>
    <row r="3623">
      <c r="A3623" s="229" t="s">
        <v>802</v>
      </c>
    </row>
    <row r="3624">
      <c r="A3624" s="229" t="s">
        <v>802</v>
      </c>
    </row>
    <row r="3625">
      <c r="A3625" s="229" t="s">
        <v>802</v>
      </c>
    </row>
    <row r="3626">
      <c r="A3626" s="229" t="s">
        <v>802</v>
      </c>
    </row>
    <row r="3627">
      <c r="A3627" s="229" t="s">
        <v>802</v>
      </c>
    </row>
    <row r="3628">
      <c r="A3628" s="229" t="s">
        <v>802</v>
      </c>
    </row>
    <row r="3629">
      <c r="A3629" s="229" t="s">
        <v>802</v>
      </c>
    </row>
    <row r="3630">
      <c r="A3630" s="229" t="s">
        <v>802</v>
      </c>
    </row>
    <row r="3631">
      <c r="A3631" s="229" t="s">
        <v>802</v>
      </c>
    </row>
    <row r="3632">
      <c r="A3632" s="229" t="s">
        <v>802</v>
      </c>
    </row>
    <row r="3633">
      <c r="A3633" s="229" t="s">
        <v>802</v>
      </c>
    </row>
    <row r="3634">
      <c r="A3634" s="229" t="s">
        <v>802</v>
      </c>
    </row>
    <row r="3635">
      <c r="A3635" s="229" t="s">
        <v>802</v>
      </c>
    </row>
    <row r="3636">
      <c r="A3636" s="229" t="s">
        <v>802</v>
      </c>
    </row>
    <row r="3637">
      <c r="A3637" s="229" t="s">
        <v>802</v>
      </c>
    </row>
    <row r="3638">
      <c r="A3638" s="229" t="s">
        <v>802</v>
      </c>
    </row>
    <row r="3639">
      <c r="A3639" s="229" t="s">
        <v>802</v>
      </c>
    </row>
    <row r="3640">
      <c r="A3640" s="229" t="s">
        <v>802</v>
      </c>
    </row>
    <row r="3641">
      <c r="A3641" s="229" t="s">
        <v>802</v>
      </c>
    </row>
    <row r="3642">
      <c r="A3642" s="229" t="s">
        <v>802</v>
      </c>
    </row>
    <row r="3643">
      <c r="A3643" s="229" t="s">
        <v>802</v>
      </c>
    </row>
    <row r="3644">
      <c r="A3644" s="229" t="s">
        <v>802</v>
      </c>
    </row>
    <row r="3645">
      <c r="A3645" s="229" t="s">
        <v>802</v>
      </c>
    </row>
    <row r="3646">
      <c r="A3646" s="229" t="s">
        <v>802</v>
      </c>
    </row>
    <row r="3647">
      <c r="A3647" s="229" t="s">
        <v>802</v>
      </c>
    </row>
    <row r="3648">
      <c r="A3648" s="229" t="s">
        <v>802</v>
      </c>
    </row>
    <row r="3649">
      <c r="A3649" s="229" t="s">
        <v>802</v>
      </c>
    </row>
    <row r="3650">
      <c r="A3650" s="229" t="s">
        <v>802</v>
      </c>
    </row>
    <row r="3651">
      <c r="A3651" s="229" t="s">
        <v>802</v>
      </c>
    </row>
    <row r="3652">
      <c r="A3652" s="229" t="s">
        <v>802</v>
      </c>
    </row>
    <row r="3653">
      <c r="A3653" s="229" t="s">
        <v>802</v>
      </c>
    </row>
    <row r="3654">
      <c r="A3654" s="229" t="s">
        <v>802</v>
      </c>
    </row>
    <row r="3655">
      <c r="A3655" s="229" t="s">
        <v>802</v>
      </c>
    </row>
    <row r="3656">
      <c r="A3656" s="229" t="s">
        <v>802</v>
      </c>
    </row>
    <row r="3657">
      <c r="A3657" s="229" t="s">
        <v>802</v>
      </c>
    </row>
    <row r="3658">
      <c r="A3658" s="229" t="s">
        <v>802</v>
      </c>
    </row>
    <row r="3659">
      <c r="A3659" s="229" t="s">
        <v>802</v>
      </c>
    </row>
    <row r="3660">
      <c r="A3660" s="229" t="s">
        <v>802</v>
      </c>
    </row>
    <row r="3661">
      <c r="A3661" s="229" t="s">
        <v>802</v>
      </c>
    </row>
    <row r="3662">
      <c r="A3662" s="229" t="s">
        <v>802</v>
      </c>
    </row>
    <row r="3663">
      <c r="A3663" s="229" t="s">
        <v>802</v>
      </c>
    </row>
    <row r="3664">
      <c r="A3664" s="229" t="s">
        <v>802</v>
      </c>
    </row>
    <row r="3665">
      <c r="A3665" s="229" t="s">
        <v>802</v>
      </c>
    </row>
    <row r="3666">
      <c r="A3666" s="229" t="s">
        <v>802</v>
      </c>
    </row>
    <row r="3667">
      <c r="A3667" s="229" t="s">
        <v>802</v>
      </c>
    </row>
    <row r="3668">
      <c r="A3668" s="229" t="s">
        <v>802</v>
      </c>
    </row>
    <row r="3669">
      <c r="A3669" s="229" t="s">
        <v>802</v>
      </c>
    </row>
    <row r="3670">
      <c r="A3670" s="229" t="s">
        <v>802</v>
      </c>
    </row>
    <row r="3671">
      <c r="A3671" s="229" t="s">
        <v>802</v>
      </c>
    </row>
    <row r="3672">
      <c r="A3672" s="229" t="s">
        <v>802</v>
      </c>
    </row>
    <row r="3673">
      <c r="A3673" s="229" t="s">
        <v>802</v>
      </c>
    </row>
    <row r="3674">
      <c r="A3674" s="229" t="s">
        <v>802</v>
      </c>
    </row>
    <row r="3675">
      <c r="A3675" s="229" t="s">
        <v>802</v>
      </c>
    </row>
    <row r="3676">
      <c r="A3676" s="229" t="s">
        <v>802</v>
      </c>
    </row>
    <row r="3677">
      <c r="A3677" s="229" t="s">
        <v>802</v>
      </c>
    </row>
    <row r="3678">
      <c r="A3678" s="229" t="s">
        <v>803</v>
      </c>
    </row>
    <row r="3679">
      <c r="A3679" s="229" t="s">
        <v>803</v>
      </c>
    </row>
    <row r="3680">
      <c r="A3680" s="229" t="s">
        <v>803</v>
      </c>
    </row>
    <row r="3681">
      <c r="A3681" s="229" t="s">
        <v>803</v>
      </c>
    </row>
    <row r="3682">
      <c r="A3682" s="229" t="s">
        <v>803</v>
      </c>
    </row>
    <row r="3683">
      <c r="A3683" s="229" t="s">
        <v>803</v>
      </c>
    </row>
    <row r="3684">
      <c r="A3684" s="229" t="s">
        <v>803</v>
      </c>
    </row>
    <row r="3685">
      <c r="A3685" s="229" t="s">
        <v>803</v>
      </c>
    </row>
    <row r="3686">
      <c r="A3686" s="229" t="s">
        <v>803</v>
      </c>
    </row>
    <row r="3687">
      <c r="A3687" s="229" t="s">
        <v>803</v>
      </c>
    </row>
    <row r="3688">
      <c r="A3688" s="229" t="s">
        <v>803</v>
      </c>
    </row>
    <row r="3689">
      <c r="A3689" s="229" t="s">
        <v>803</v>
      </c>
    </row>
    <row r="3690">
      <c r="A3690" s="229" t="s">
        <v>803</v>
      </c>
    </row>
    <row r="3691">
      <c r="A3691" s="229" t="s">
        <v>803</v>
      </c>
    </row>
    <row r="3692">
      <c r="A3692" s="229" t="s">
        <v>803</v>
      </c>
    </row>
    <row r="3693">
      <c r="A3693" s="229" t="s">
        <v>803</v>
      </c>
    </row>
    <row r="3694">
      <c r="A3694" s="229" t="s">
        <v>803</v>
      </c>
    </row>
    <row r="3695">
      <c r="A3695" s="229" t="s">
        <v>803</v>
      </c>
    </row>
    <row r="3696">
      <c r="A3696" s="229" t="s">
        <v>803</v>
      </c>
    </row>
    <row r="3697">
      <c r="A3697" s="229" t="s">
        <v>803</v>
      </c>
    </row>
    <row r="3698">
      <c r="A3698" s="229" t="s">
        <v>803</v>
      </c>
    </row>
    <row r="3699">
      <c r="A3699" s="229" t="s">
        <v>803</v>
      </c>
    </row>
    <row r="3700">
      <c r="A3700" s="229" t="s">
        <v>803</v>
      </c>
    </row>
    <row r="3701">
      <c r="A3701" s="229" t="s">
        <v>803</v>
      </c>
    </row>
    <row r="3702">
      <c r="A3702" s="229" t="s">
        <v>803</v>
      </c>
    </row>
    <row r="3703">
      <c r="A3703" s="229" t="s">
        <v>803</v>
      </c>
    </row>
    <row r="3704">
      <c r="A3704" s="229" t="s">
        <v>803</v>
      </c>
    </row>
    <row r="3705">
      <c r="A3705" s="229" t="s">
        <v>803</v>
      </c>
    </row>
    <row r="3706">
      <c r="A3706" s="229" t="s">
        <v>803</v>
      </c>
    </row>
    <row r="3707">
      <c r="A3707" s="229" t="s">
        <v>803</v>
      </c>
    </row>
    <row r="3708">
      <c r="A3708" s="229" t="s">
        <v>803</v>
      </c>
    </row>
    <row r="3709">
      <c r="A3709" s="229" t="s">
        <v>803</v>
      </c>
    </row>
    <row r="3710">
      <c r="A3710" s="229" t="s">
        <v>803</v>
      </c>
    </row>
    <row r="3711">
      <c r="A3711" s="229" t="s">
        <v>803</v>
      </c>
    </row>
    <row r="3712">
      <c r="A3712" s="229" t="s">
        <v>803</v>
      </c>
    </row>
    <row r="3713">
      <c r="A3713" s="229" t="s">
        <v>803</v>
      </c>
    </row>
    <row r="3714">
      <c r="A3714" s="229" t="s">
        <v>803</v>
      </c>
    </row>
    <row r="3715">
      <c r="A3715" s="229" t="s">
        <v>803</v>
      </c>
    </row>
    <row r="3716">
      <c r="A3716" s="229" t="s">
        <v>803</v>
      </c>
    </row>
    <row r="3717">
      <c r="A3717" s="229" t="s">
        <v>803</v>
      </c>
    </row>
    <row r="3718">
      <c r="A3718" s="229" t="s">
        <v>803</v>
      </c>
    </row>
    <row r="3719">
      <c r="A3719" s="229" t="s">
        <v>803</v>
      </c>
    </row>
    <row r="3720">
      <c r="A3720" s="229" t="s">
        <v>803</v>
      </c>
    </row>
    <row r="3721">
      <c r="A3721" s="229" t="s">
        <v>803</v>
      </c>
    </row>
    <row r="3722">
      <c r="A3722" s="229" t="s">
        <v>803</v>
      </c>
    </row>
    <row r="3723">
      <c r="A3723" s="229" t="s">
        <v>803</v>
      </c>
    </row>
    <row r="3724">
      <c r="A3724" s="229" t="s">
        <v>803</v>
      </c>
    </row>
    <row r="3725">
      <c r="A3725" s="229" t="s">
        <v>803</v>
      </c>
    </row>
    <row r="3726">
      <c r="A3726" s="229" t="s">
        <v>803</v>
      </c>
    </row>
    <row r="3727">
      <c r="A3727" s="229" t="s">
        <v>803</v>
      </c>
    </row>
    <row r="3728">
      <c r="A3728" s="229" t="s">
        <v>803</v>
      </c>
    </row>
    <row r="3729">
      <c r="A3729" s="229" t="s">
        <v>803</v>
      </c>
    </row>
    <row r="3730">
      <c r="A3730" s="229" t="s">
        <v>803</v>
      </c>
    </row>
    <row r="3731">
      <c r="A3731" s="229" t="s">
        <v>803</v>
      </c>
    </row>
    <row r="3732">
      <c r="A3732" s="229" t="s">
        <v>803</v>
      </c>
    </row>
    <row r="3733">
      <c r="A3733" s="229" t="s">
        <v>803</v>
      </c>
    </row>
    <row r="3734">
      <c r="A3734" s="229" t="s">
        <v>803</v>
      </c>
    </row>
    <row r="3735">
      <c r="A3735" s="229" t="s">
        <v>803</v>
      </c>
    </row>
    <row r="3736">
      <c r="A3736" s="229" t="s">
        <v>803</v>
      </c>
    </row>
    <row r="3737">
      <c r="A3737" s="229" t="s">
        <v>803</v>
      </c>
    </row>
    <row r="3738">
      <c r="A3738" s="229" t="s">
        <v>803</v>
      </c>
    </row>
    <row r="3739">
      <c r="A3739" s="229" t="s">
        <v>803</v>
      </c>
    </row>
    <row r="3740">
      <c r="A3740" s="229" t="s">
        <v>803</v>
      </c>
    </row>
    <row r="3741">
      <c r="A3741" s="229" t="s">
        <v>803</v>
      </c>
    </row>
    <row r="3742">
      <c r="A3742" s="229" t="s">
        <v>803</v>
      </c>
    </row>
    <row r="3743">
      <c r="A3743" s="229" t="s">
        <v>803</v>
      </c>
    </row>
    <row r="3744">
      <c r="A3744" s="229" t="s">
        <v>803</v>
      </c>
    </row>
    <row r="3745">
      <c r="A3745" s="229" t="s">
        <v>803</v>
      </c>
    </row>
    <row r="3746">
      <c r="A3746" s="229" t="s">
        <v>803</v>
      </c>
    </row>
    <row r="3747">
      <c r="A3747" s="229" t="s">
        <v>803</v>
      </c>
    </row>
    <row r="3748">
      <c r="A3748" s="229" t="s">
        <v>803</v>
      </c>
    </row>
    <row r="3749">
      <c r="A3749" s="229" t="s">
        <v>803</v>
      </c>
    </row>
    <row r="3750">
      <c r="A3750" s="229" t="s">
        <v>803</v>
      </c>
    </row>
    <row r="3751">
      <c r="A3751" s="229" t="s">
        <v>803</v>
      </c>
    </row>
    <row r="3752">
      <c r="A3752" s="229" t="s">
        <v>803</v>
      </c>
    </row>
    <row r="3753">
      <c r="A3753" s="229" t="s">
        <v>803</v>
      </c>
    </row>
    <row r="3754">
      <c r="A3754" s="229" t="s">
        <v>803</v>
      </c>
    </row>
    <row r="3755">
      <c r="A3755" s="229" t="s">
        <v>803</v>
      </c>
    </row>
    <row r="3756">
      <c r="A3756" s="229" t="s">
        <v>803</v>
      </c>
    </row>
    <row r="3757">
      <c r="A3757" s="229" t="s">
        <v>803</v>
      </c>
    </row>
    <row r="3758">
      <c r="A3758" s="229" t="s">
        <v>803</v>
      </c>
    </row>
    <row r="3759">
      <c r="A3759" s="229" t="s">
        <v>803</v>
      </c>
    </row>
    <row r="3760">
      <c r="A3760" s="229" t="s">
        <v>803</v>
      </c>
    </row>
    <row r="3761">
      <c r="A3761" s="229" t="s">
        <v>803</v>
      </c>
    </row>
    <row r="3762">
      <c r="A3762" s="229" t="s">
        <v>803</v>
      </c>
    </row>
    <row r="3763">
      <c r="A3763" s="229" t="s">
        <v>803</v>
      </c>
    </row>
    <row r="3764">
      <c r="A3764" s="229" t="s">
        <v>803</v>
      </c>
    </row>
    <row r="3765">
      <c r="A3765" s="229" t="s">
        <v>803</v>
      </c>
    </row>
    <row r="3766">
      <c r="A3766" s="229" t="s">
        <v>803</v>
      </c>
    </row>
    <row r="3767">
      <c r="A3767" s="229" t="s">
        <v>803</v>
      </c>
    </row>
    <row r="3768">
      <c r="A3768" s="229" t="s">
        <v>803</v>
      </c>
    </row>
    <row r="3769">
      <c r="A3769" s="229" t="s">
        <v>803</v>
      </c>
    </row>
    <row r="3770">
      <c r="A3770" s="229" t="s">
        <v>803</v>
      </c>
    </row>
    <row r="3771">
      <c r="A3771" s="229" t="s">
        <v>803</v>
      </c>
    </row>
    <row r="3772">
      <c r="A3772" s="229" t="s">
        <v>803</v>
      </c>
    </row>
    <row r="3773">
      <c r="A3773" s="229" t="s">
        <v>803</v>
      </c>
    </row>
    <row r="3774">
      <c r="A3774" s="229" t="s">
        <v>803</v>
      </c>
    </row>
    <row r="3775">
      <c r="A3775" s="229" t="s">
        <v>803</v>
      </c>
    </row>
    <row r="3776">
      <c r="A3776" s="229" t="s">
        <v>803</v>
      </c>
    </row>
    <row r="3777">
      <c r="A3777" s="229" t="s">
        <v>803</v>
      </c>
    </row>
    <row r="3778">
      <c r="A3778" s="229" t="s">
        <v>803</v>
      </c>
    </row>
    <row r="3779">
      <c r="A3779" s="229" t="s">
        <v>803</v>
      </c>
    </row>
    <row r="3780">
      <c r="A3780" s="229" t="s">
        <v>803</v>
      </c>
    </row>
    <row r="3781">
      <c r="A3781" s="229" t="s">
        <v>803</v>
      </c>
    </row>
    <row r="3782">
      <c r="A3782" s="229" t="s">
        <v>803</v>
      </c>
    </row>
    <row r="3783">
      <c r="A3783" s="229" t="s">
        <v>803</v>
      </c>
    </row>
    <row r="3784">
      <c r="A3784" s="229" t="s">
        <v>803</v>
      </c>
    </row>
    <row r="3785">
      <c r="A3785" s="229" t="s">
        <v>803</v>
      </c>
    </row>
    <row r="3786">
      <c r="A3786" s="229" t="s">
        <v>803</v>
      </c>
    </row>
    <row r="3787">
      <c r="A3787" s="229" t="s">
        <v>803</v>
      </c>
    </row>
    <row r="3788">
      <c r="A3788" s="229" t="s">
        <v>803</v>
      </c>
    </row>
    <row r="3789">
      <c r="A3789" s="229" t="s">
        <v>803</v>
      </c>
    </row>
    <row r="3790">
      <c r="A3790" s="229" t="s">
        <v>803</v>
      </c>
    </row>
    <row r="3791">
      <c r="A3791" s="229" t="s">
        <v>803</v>
      </c>
    </row>
    <row r="3792">
      <c r="A3792" s="229" t="s">
        <v>803</v>
      </c>
    </row>
    <row r="3793">
      <c r="A3793" s="229" t="s">
        <v>803</v>
      </c>
    </row>
    <row r="3794">
      <c r="A3794" s="229" t="s">
        <v>803</v>
      </c>
    </row>
    <row r="3795">
      <c r="A3795" s="229" t="s">
        <v>803</v>
      </c>
    </row>
    <row r="3796">
      <c r="A3796" s="229" t="s">
        <v>803</v>
      </c>
    </row>
    <row r="3797">
      <c r="A3797" s="229" t="s">
        <v>803</v>
      </c>
    </row>
    <row r="3798">
      <c r="A3798" s="229" t="s">
        <v>803</v>
      </c>
    </row>
    <row r="3799">
      <c r="A3799" s="229" t="s">
        <v>803</v>
      </c>
    </row>
    <row r="3800">
      <c r="A3800" s="229" t="s">
        <v>803</v>
      </c>
    </row>
    <row r="3801">
      <c r="A3801" s="229" t="s">
        <v>803</v>
      </c>
    </row>
    <row r="3802">
      <c r="A3802" s="229" t="s">
        <v>803</v>
      </c>
    </row>
    <row r="3803">
      <c r="A3803" s="229" t="s">
        <v>803</v>
      </c>
    </row>
    <row r="3804">
      <c r="A3804" s="229" t="s">
        <v>803</v>
      </c>
    </row>
    <row r="3805">
      <c r="A3805" s="229" t="s">
        <v>803</v>
      </c>
    </row>
    <row r="3806">
      <c r="A3806" s="229" t="s">
        <v>803</v>
      </c>
    </row>
    <row r="3807">
      <c r="A3807" s="229" t="s">
        <v>803</v>
      </c>
    </row>
    <row r="3808">
      <c r="A3808" s="229" t="s">
        <v>803</v>
      </c>
    </row>
    <row r="3809">
      <c r="A3809" s="229" t="s">
        <v>803</v>
      </c>
    </row>
    <row r="3810">
      <c r="A3810" s="229" t="s">
        <v>803</v>
      </c>
    </row>
    <row r="3811">
      <c r="A3811" s="229" t="s">
        <v>803</v>
      </c>
    </row>
    <row r="3812">
      <c r="A3812" s="229" t="s">
        <v>803</v>
      </c>
    </row>
    <row r="3813">
      <c r="A3813" s="229" t="s">
        <v>803</v>
      </c>
    </row>
    <row r="3814">
      <c r="A3814" s="229" t="s">
        <v>803</v>
      </c>
    </row>
    <row r="3815">
      <c r="A3815" s="229" t="s">
        <v>803</v>
      </c>
    </row>
    <row r="3816">
      <c r="A3816" s="229" t="s">
        <v>803</v>
      </c>
    </row>
    <row r="3817">
      <c r="A3817" s="229" t="s">
        <v>803</v>
      </c>
    </row>
    <row r="3818">
      <c r="A3818" s="229" t="s">
        <v>803</v>
      </c>
    </row>
    <row r="3819">
      <c r="A3819" s="229" t="s">
        <v>803</v>
      </c>
    </row>
    <row r="3820">
      <c r="A3820" s="229" t="s">
        <v>803</v>
      </c>
    </row>
    <row r="3821">
      <c r="A3821" s="229" t="s">
        <v>803</v>
      </c>
    </row>
    <row r="3822">
      <c r="A3822" s="229" t="s">
        <v>803</v>
      </c>
    </row>
    <row r="3823">
      <c r="A3823" s="229" t="s">
        <v>803</v>
      </c>
    </row>
    <row r="3824">
      <c r="A3824" s="229" t="s">
        <v>803</v>
      </c>
    </row>
    <row r="3825">
      <c r="A3825" s="229" t="s">
        <v>803</v>
      </c>
    </row>
    <row r="3826">
      <c r="A3826" s="229" t="s">
        <v>803</v>
      </c>
    </row>
    <row r="3827">
      <c r="A3827" s="229" t="s">
        <v>803</v>
      </c>
    </row>
    <row r="3828">
      <c r="A3828" s="229" t="s">
        <v>803</v>
      </c>
    </row>
    <row r="3829">
      <c r="A3829" s="229" t="s">
        <v>803</v>
      </c>
    </row>
    <row r="3830">
      <c r="A3830" s="229" t="s">
        <v>803</v>
      </c>
    </row>
    <row r="3831">
      <c r="A3831" s="229" t="s">
        <v>803</v>
      </c>
    </row>
    <row r="3832">
      <c r="A3832" s="229" t="s">
        <v>803</v>
      </c>
    </row>
    <row r="3833">
      <c r="A3833" s="229" t="s">
        <v>803</v>
      </c>
    </row>
    <row r="3834">
      <c r="A3834" s="229" t="s">
        <v>803</v>
      </c>
    </row>
    <row r="3835">
      <c r="A3835" s="229" t="s">
        <v>803</v>
      </c>
    </row>
    <row r="3836">
      <c r="A3836" s="229" t="s">
        <v>803</v>
      </c>
    </row>
    <row r="3837">
      <c r="A3837" s="229" t="s">
        <v>803</v>
      </c>
    </row>
    <row r="3838">
      <c r="A3838" s="229" t="s">
        <v>803</v>
      </c>
    </row>
    <row r="3839">
      <c r="A3839" s="229" t="s">
        <v>803</v>
      </c>
    </row>
    <row r="3840">
      <c r="A3840" s="229" t="s">
        <v>803</v>
      </c>
    </row>
    <row r="3841">
      <c r="A3841" s="229" t="s">
        <v>805</v>
      </c>
    </row>
    <row r="3842">
      <c r="A3842" s="229" t="s">
        <v>805</v>
      </c>
    </row>
    <row r="3843">
      <c r="A3843" s="229" t="s">
        <v>805</v>
      </c>
    </row>
    <row r="3844">
      <c r="A3844" s="229" t="s">
        <v>805</v>
      </c>
    </row>
    <row r="3845">
      <c r="A3845" s="229" t="s">
        <v>805</v>
      </c>
    </row>
    <row r="3846">
      <c r="A3846" s="229" t="s">
        <v>805</v>
      </c>
    </row>
    <row r="3847">
      <c r="A3847" s="229" t="s">
        <v>805</v>
      </c>
    </row>
    <row r="3848">
      <c r="A3848" s="229" t="s">
        <v>805</v>
      </c>
    </row>
    <row r="3849">
      <c r="A3849" s="229" t="s">
        <v>805</v>
      </c>
    </row>
    <row r="3850">
      <c r="A3850" s="229" t="s">
        <v>805</v>
      </c>
    </row>
    <row r="3851">
      <c r="A3851" s="229" t="s">
        <v>805</v>
      </c>
    </row>
    <row r="3852">
      <c r="A3852" s="229" t="s">
        <v>805</v>
      </c>
    </row>
    <row r="3853">
      <c r="A3853" s="229" t="s">
        <v>805</v>
      </c>
    </row>
    <row r="3854">
      <c r="A3854" s="229" t="s">
        <v>805</v>
      </c>
    </row>
    <row r="3855">
      <c r="A3855" s="229" t="s">
        <v>805</v>
      </c>
    </row>
    <row r="3856">
      <c r="A3856" s="229" t="s">
        <v>805</v>
      </c>
    </row>
    <row r="3857">
      <c r="A3857" s="229" t="s">
        <v>805</v>
      </c>
    </row>
    <row r="3858">
      <c r="A3858" s="229" t="s">
        <v>805</v>
      </c>
    </row>
    <row r="3859">
      <c r="A3859" s="229" t="s">
        <v>805</v>
      </c>
    </row>
    <row r="3860">
      <c r="A3860" s="229" t="s">
        <v>805</v>
      </c>
    </row>
    <row r="3861">
      <c r="A3861" s="229" t="s">
        <v>805</v>
      </c>
    </row>
    <row r="3862">
      <c r="A3862" s="229" t="s">
        <v>805</v>
      </c>
    </row>
    <row r="3863">
      <c r="A3863" s="229" t="s">
        <v>805</v>
      </c>
    </row>
    <row r="3864">
      <c r="A3864" s="229" t="s">
        <v>805</v>
      </c>
    </row>
    <row r="3865">
      <c r="A3865" s="229" t="s">
        <v>805</v>
      </c>
    </row>
    <row r="3866">
      <c r="A3866" s="229" t="s">
        <v>805</v>
      </c>
    </row>
    <row r="3867">
      <c r="A3867" s="229" t="s">
        <v>805</v>
      </c>
    </row>
    <row r="3868">
      <c r="A3868" s="229" t="s">
        <v>805</v>
      </c>
    </row>
    <row r="3869">
      <c r="A3869" s="229" t="s">
        <v>805</v>
      </c>
    </row>
    <row r="3870">
      <c r="A3870" s="229" t="s">
        <v>805</v>
      </c>
    </row>
    <row r="3871">
      <c r="A3871" s="229" t="s">
        <v>805</v>
      </c>
    </row>
    <row r="3872">
      <c r="A3872" s="229" t="s">
        <v>805</v>
      </c>
    </row>
    <row r="3873">
      <c r="A3873" s="229" t="s">
        <v>805</v>
      </c>
    </row>
    <row r="3874">
      <c r="A3874" s="229" t="s">
        <v>805</v>
      </c>
    </row>
    <row r="3875">
      <c r="A3875" s="229" t="s">
        <v>805</v>
      </c>
    </row>
    <row r="3876">
      <c r="A3876" s="229" t="s">
        <v>805</v>
      </c>
    </row>
    <row r="3877">
      <c r="A3877" s="229" t="s">
        <v>805</v>
      </c>
    </row>
    <row r="3878">
      <c r="A3878" s="229" t="s">
        <v>805</v>
      </c>
    </row>
    <row r="3879">
      <c r="A3879" s="229" t="s">
        <v>805</v>
      </c>
    </row>
    <row r="3880">
      <c r="A3880" s="229" t="s">
        <v>805</v>
      </c>
    </row>
    <row r="3881">
      <c r="A3881" s="229" t="s">
        <v>805</v>
      </c>
    </row>
    <row r="3882">
      <c r="A3882" s="229" t="s">
        <v>805</v>
      </c>
    </row>
    <row r="3883">
      <c r="A3883" s="229" t="s">
        <v>805</v>
      </c>
    </row>
    <row r="3884">
      <c r="A3884" s="229" t="s">
        <v>805</v>
      </c>
    </row>
    <row r="3885">
      <c r="A3885" s="229" t="s">
        <v>805</v>
      </c>
    </row>
    <row r="3886">
      <c r="A3886" s="229" t="s">
        <v>805</v>
      </c>
    </row>
    <row r="3887">
      <c r="A3887" s="229" t="s">
        <v>805</v>
      </c>
    </row>
    <row r="3888">
      <c r="A3888" s="229" t="s">
        <v>805</v>
      </c>
    </row>
    <row r="3889">
      <c r="A3889" s="229" t="s">
        <v>805</v>
      </c>
    </row>
    <row r="3890">
      <c r="A3890" s="229" t="s">
        <v>805</v>
      </c>
    </row>
    <row r="3891">
      <c r="A3891" s="229" t="s">
        <v>805</v>
      </c>
    </row>
    <row r="3892">
      <c r="A3892" s="229" t="s">
        <v>805</v>
      </c>
    </row>
    <row r="3893">
      <c r="A3893" s="229" t="s">
        <v>805</v>
      </c>
    </row>
    <row r="3894">
      <c r="A3894" s="229" t="s">
        <v>805</v>
      </c>
    </row>
    <row r="3895">
      <c r="A3895" s="229" t="s">
        <v>805</v>
      </c>
    </row>
    <row r="3896">
      <c r="A3896" s="229" t="s">
        <v>805</v>
      </c>
    </row>
    <row r="3897">
      <c r="A3897" s="229" t="s">
        <v>805</v>
      </c>
    </row>
    <row r="3898">
      <c r="A3898" s="229" t="s">
        <v>805</v>
      </c>
    </row>
    <row r="3899">
      <c r="A3899" s="229" t="s">
        <v>805</v>
      </c>
    </row>
    <row r="3900">
      <c r="A3900" s="229" t="s">
        <v>805</v>
      </c>
    </row>
    <row r="3901">
      <c r="A3901" s="229" t="s">
        <v>805</v>
      </c>
    </row>
    <row r="3902">
      <c r="A3902" s="229" t="s">
        <v>805</v>
      </c>
    </row>
    <row r="3903">
      <c r="A3903" s="229" t="s">
        <v>805</v>
      </c>
    </row>
    <row r="3904">
      <c r="A3904" s="229" t="s">
        <v>805</v>
      </c>
    </row>
    <row r="3905">
      <c r="A3905" s="229" t="s">
        <v>805</v>
      </c>
    </row>
    <row r="3906">
      <c r="A3906" s="229" t="s">
        <v>805</v>
      </c>
    </row>
    <row r="3907">
      <c r="A3907" s="229" t="s">
        <v>805</v>
      </c>
    </row>
    <row r="3908">
      <c r="A3908" s="229" t="s">
        <v>805</v>
      </c>
    </row>
    <row r="3909">
      <c r="A3909" s="229" t="s">
        <v>805</v>
      </c>
    </row>
    <row r="3910">
      <c r="A3910" s="229" t="s">
        <v>805</v>
      </c>
    </row>
    <row r="3911">
      <c r="A3911" s="229" t="s">
        <v>805</v>
      </c>
    </row>
    <row r="3912">
      <c r="A3912" s="229" t="s">
        <v>805</v>
      </c>
    </row>
    <row r="3913">
      <c r="A3913" s="229" t="s">
        <v>805</v>
      </c>
    </row>
    <row r="3914">
      <c r="A3914" s="229" t="s">
        <v>805</v>
      </c>
    </row>
    <row r="3915">
      <c r="A3915" s="229" t="s">
        <v>805</v>
      </c>
    </row>
    <row r="3916">
      <c r="A3916" s="229" t="s">
        <v>805</v>
      </c>
    </row>
    <row r="3917">
      <c r="A3917" s="229" t="s">
        <v>805</v>
      </c>
    </row>
    <row r="3918">
      <c r="A3918" s="229" t="s">
        <v>805</v>
      </c>
    </row>
    <row r="3919">
      <c r="A3919" s="229" t="s">
        <v>805</v>
      </c>
    </row>
    <row r="3920">
      <c r="A3920" s="229" t="s">
        <v>805</v>
      </c>
    </row>
    <row r="3921">
      <c r="A3921" s="229" t="s">
        <v>805</v>
      </c>
    </row>
    <row r="3922">
      <c r="A3922" s="229" t="s">
        <v>805</v>
      </c>
    </row>
    <row r="3923">
      <c r="A3923" s="229" t="s">
        <v>805</v>
      </c>
    </row>
    <row r="3924">
      <c r="A3924" s="229" t="s">
        <v>805</v>
      </c>
    </row>
    <row r="3925">
      <c r="A3925" s="229" t="s">
        <v>805</v>
      </c>
    </row>
    <row r="3926">
      <c r="A3926" s="229" t="s">
        <v>805</v>
      </c>
    </row>
    <row r="3927">
      <c r="A3927" s="229" t="s">
        <v>805</v>
      </c>
    </row>
    <row r="3928">
      <c r="A3928" s="229" t="s">
        <v>805</v>
      </c>
    </row>
    <row r="3929">
      <c r="A3929" s="229" t="s">
        <v>805</v>
      </c>
    </row>
    <row r="3930">
      <c r="A3930" s="229" t="s">
        <v>805</v>
      </c>
    </row>
    <row r="3931">
      <c r="A3931" s="229" t="s">
        <v>805</v>
      </c>
    </row>
    <row r="3932">
      <c r="A3932" s="229" t="s">
        <v>805</v>
      </c>
    </row>
    <row r="3933">
      <c r="A3933" s="229" t="s">
        <v>805</v>
      </c>
    </row>
    <row r="3934">
      <c r="A3934" s="229" t="s">
        <v>805</v>
      </c>
    </row>
    <row r="3935">
      <c r="A3935" s="229" t="s">
        <v>805</v>
      </c>
    </row>
    <row r="3936">
      <c r="A3936" s="229" t="s">
        <v>805</v>
      </c>
    </row>
    <row r="3937">
      <c r="A3937" s="229" t="s">
        <v>805</v>
      </c>
    </row>
    <row r="3938">
      <c r="A3938" s="229" t="s">
        <v>805</v>
      </c>
    </row>
    <row r="3939">
      <c r="A3939" s="229" t="s">
        <v>805</v>
      </c>
    </row>
    <row r="3940">
      <c r="A3940" s="229" t="s">
        <v>805</v>
      </c>
    </row>
    <row r="3941">
      <c r="A3941" s="229" t="s">
        <v>805</v>
      </c>
    </row>
    <row r="3942">
      <c r="A3942" s="229" t="s">
        <v>805</v>
      </c>
    </row>
    <row r="3943">
      <c r="A3943" s="229" t="s">
        <v>805</v>
      </c>
    </row>
    <row r="3944">
      <c r="A3944" s="229" t="s">
        <v>805</v>
      </c>
    </row>
    <row r="3945">
      <c r="A3945" s="229" t="s">
        <v>805</v>
      </c>
    </row>
    <row r="3946">
      <c r="A3946" s="229" t="s">
        <v>805</v>
      </c>
    </row>
    <row r="3947">
      <c r="A3947" s="229" t="s">
        <v>805</v>
      </c>
    </row>
    <row r="3948">
      <c r="A3948" s="229" t="s">
        <v>805</v>
      </c>
    </row>
    <row r="3949">
      <c r="A3949" s="229" t="s">
        <v>805</v>
      </c>
    </row>
    <row r="3950">
      <c r="A3950" s="229" t="s">
        <v>805</v>
      </c>
    </row>
    <row r="3951">
      <c r="A3951" s="229" t="s">
        <v>805</v>
      </c>
    </row>
    <row r="3952">
      <c r="A3952" s="229" t="s">
        <v>805</v>
      </c>
    </row>
    <row r="3953">
      <c r="A3953" s="229" t="s">
        <v>805</v>
      </c>
    </row>
    <row r="3954">
      <c r="A3954" s="229" t="s">
        <v>805</v>
      </c>
    </row>
    <row r="3955">
      <c r="A3955" s="229" t="s">
        <v>805</v>
      </c>
    </row>
    <row r="3956">
      <c r="A3956" s="229" t="s">
        <v>805</v>
      </c>
    </row>
    <row r="3957">
      <c r="A3957" s="229" t="s">
        <v>805</v>
      </c>
    </row>
    <row r="3958">
      <c r="A3958" s="229" t="s">
        <v>805</v>
      </c>
    </row>
    <row r="3959">
      <c r="A3959" s="229" t="s">
        <v>805</v>
      </c>
    </row>
    <row r="3960">
      <c r="A3960" s="229" t="s">
        <v>805</v>
      </c>
    </row>
    <row r="3961">
      <c r="A3961" s="229" t="s">
        <v>805</v>
      </c>
    </row>
    <row r="3962">
      <c r="A3962" s="229" t="s">
        <v>805</v>
      </c>
    </row>
    <row r="3963">
      <c r="A3963" s="229" t="s">
        <v>805</v>
      </c>
    </row>
    <row r="3964">
      <c r="A3964" s="229" t="s">
        <v>805</v>
      </c>
    </row>
    <row r="3965">
      <c r="A3965" s="229" t="s">
        <v>806</v>
      </c>
    </row>
    <row r="3966">
      <c r="A3966" s="229" t="s">
        <v>806</v>
      </c>
    </row>
    <row r="3967">
      <c r="A3967" s="229" t="s">
        <v>806</v>
      </c>
    </row>
    <row r="3968">
      <c r="A3968" s="229" t="s">
        <v>806</v>
      </c>
    </row>
    <row r="3969">
      <c r="A3969" s="229" t="s">
        <v>806</v>
      </c>
    </row>
    <row r="3970">
      <c r="A3970" s="229" t="s">
        <v>806</v>
      </c>
    </row>
    <row r="3971">
      <c r="A3971" s="229" t="s">
        <v>806</v>
      </c>
    </row>
    <row r="3972">
      <c r="A3972" s="229" t="s">
        <v>806</v>
      </c>
    </row>
    <row r="3973">
      <c r="A3973" s="229" t="s">
        <v>806</v>
      </c>
    </row>
    <row r="3974">
      <c r="A3974" s="229" t="s">
        <v>806</v>
      </c>
    </row>
    <row r="3975">
      <c r="A3975" s="229" t="s">
        <v>806</v>
      </c>
    </row>
    <row r="3976">
      <c r="A3976" s="229" t="s">
        <v>806</v>
      </c>
    </row>
    <row r="3977">
      <c r="A3977" s="229" t="s">
        <v>806</v>
      </c>
    </row>
    <row r="3978">
      <c r="A3978" s="229" t="s">
        <v>806</v>
      </c>
    </row>
    <row r="3979">
      <c r="A3979" s="229" t="s">
        <v>806</v>
      </c>
    </row>
    <row r="3980">
      <c r="A3980" s="229" t="s">
        <v>806</v>
      </c>
    </row>
    <row r="3981">
      <c r="A3981" s="229" t="s">
        <v>806</v>
      </c>
    </row>
    <row r="3982">
      <c r="A3982" s="229" t="s">
        <v>806</v>
      </c>
    </row>
    <row r="3983">
      <c r="A3983" s="229" t="s">
        <v>806</v>
      </c>
    </row>
    <row r="3984">
      <c r="A3984" s="229" t="s">
        <v>806</v>
      </c>
    </row>
    <row r="3985">
      <c r="A3985" s="229" t="s">
        <v>806</v>
      </c>
    </row>
    <row r="3986">
      <c r="A3986" s="229" t="s">
        <v>806</v>
      </c>
    </row>
    <row r="3987">
      <c r="A3987" s="229" t="s">
        <v>806</v>
      </c>
    </row>
    <row r="3988">
      <c r="A3988" s="229" t="s">
        <v>806</v>
      </c>
    </row>
    <row r="3989">
      <c r="A3989" s="229" t="s">
        <v>806</v>
      </c>
    </row>
    <row r="3990">
      <c r="A3990" s="229" t="s">
        <v>806</v>
      </c>
    </row>
    <row r="3991">
      <c r="A3991" s="229" t="s">
        <v>806</v>
      </c>
    </row>
    <row r="3992">
      <c r="A3992" s="229" t="s">
        <v>806</v>
      </c>
    </row>
    <row r="3993">
      <c r="A3993" s="229" t="s">
        <v>806</v>
      </c>
    </row>
    <row r="3994">
      <c r="A3994" s="229" t="s">
        <v>806</v>
      </c>
    </row>
    <row r="3995">
      <c r="A3995" s="229" t="s">
        <v>806</v>
      </c>
    </row>
    <row r="3996">
      <c r="A3996" s="229" t="s">
        <v>806</v>
      </c>
    </row>
    <row r="3997">
      <c r="A3997" s="229" t="s">
        <v>806</v>
      </c>
    </row>
    <row r="3998">
      <c r="A3998" s="229" t="s">
        <v>806</v>
      </c>
    </row>
    <row r="3999">
      <c r="A3999" s="229" t="s">
        <v>806</v>
      </c>
    </row>
    <row r="4000">
      <c r="A4000" s="229" t="s">
        <v>806</v>
      </c>
    </row>
    <row r="4001">
      <c r="A4001" s="229" t="s">
        <v>806</v>
      </c>
    </row>
    <row r="4002">
      <c r="A4002" s="229" t="s">
        <v>806</v>
      </c>
    </row>
    <row r="4003">
      <c r="A4003" s="229" t="s">
        <v>806</v>
      </c>
    </row>
    <row r="4004">
      <c r="A4004" s="229" t="s">
        <v>806</v>
      </c>
    </row>
    <row r="4005">
      <c r="A4005" s="229" t="s">
        <v>806</v>
      </c>
    </row>
    <row r="4006">
      <c r="A4006" s="229" t="s">
        <v>806</v>
      </c>
    </row>
    <row r="4007">
      <c r="A4007" s="229" t="s">
        <v>806</v>
      </c>
    </row>
    <row r="4008">
      <c r="A4008" s="229" t="s">
        <v>806</v>
      </c>
    </row>
    <row r="4009">
      <c r="A4009" s="229" t="s">
        <v>806</v>
      </c>
    </row>
    <row r="4010">
      <c r="A4010" s="229" t="s">
        <v>806</v>
      </c>
    </row>
    <row r="4011">
      <c r="A4011" s="229" t="s">
        <v>806</v>
      </c>
    </row>
    <row r="4012">
      <c r="A4012" s="229" t="s">
        <v>806</v>
      </c>
    </row>
    <row r="4013">
      <c r="A4013" s="229" t="s">
        <v>806</v>
      </c>
    </row>
    <row r="4014">
      <c r="A4014" s="229" t="s">
        <v>806</v>
      </c>
    </row>
    <row r="4015">
      <c r="A4015" s="229" t="s">
        <v>806</v>
      </c>
    </row>
    <row r="4016">
      <c r="A4016" s="229" t="s">
        <v>806</v>
      </c>
    </row>
    <row r="4017">
      <c r="A4017" s="229" t="s">
        <v>806</v>
      </c>
    </row>
    <row r="4018">
      <c r="A4018" s="229" t="s">
        <v>806</v>
      </c>
    </row>
    <row r="4019">
      <c r="A4019" s="229" t="s">
        <v>806</v>
      </c>
    </row>
    <row r="4020">
      <c r="A4020" s="229" t="s">
        <v>806</v>
      </c>
    </row>
    <row r="4021">
      <c r="A4021" s="229" t="s">
        <v>806</v>
      </c>
    </row>
    <row r="4022">
      <c r="A4022" s="229" t="s">
        <v>806</v>
      </c>
    </row>
    <row r="4023">
      <c r="A4023" s="229" t="s">
        <v>806</v>
      </c>
    </row>
    <row r="4024">
      <c r="A4024" s="229" t="s">
        <v>806</v>
      </c>
    </row>
    <row r="4025">
      <c r="A4025" s="229" t="s">
        <v>806</v>
      </c>
    </row>
    <row r="4026">
      <c r="A4026" s="229" t="s">
        <v>806</v>
      </c>
    </row>
    <row r="4027">
      <c r="A4027" s="229" t="s">
        <v>806</v>
      </c>
    </row>
    <row r="4028">
      <c r="A4028" s="229" t="s">
        <v>806</v>
      </c>
    </row>
    <row r="4029">
      <c r="A4029" s="229" t="s">
        <v>806</v>
      </c>
    </row>
    <row r="4030">
      <c r="A4030" s="229" t="s">
        <v>806</v>
      </c>
    </row>
    <row r="4031">
      <c r="A4031" s="229" t="s">
        <v>806</v>
      </c>
    </row>
    <row r="4032">
      <c r="A4032" s="229" t="s">
        <v>806</v>
      </c>
    </row>
    <row r="4033">
      <c r="A4033" s="229" t="s">
        <v>806</v>
      </c>
    </row>
    <row r="4034">
      <c r="A4034" s="229" t="s">
        <v>806</v>
      </c>
    </row>
    <row r="4035">
      <c r="A4035" s="229" t="s">
        <v>806</v>
      </c>
    </row>
    <row r="4036">
      <c r="A4036" s="229" t="s">
        <v>806</v>
      </c>
    </row>
    <row r="4037">
      <c r="A4037" s="229" t="s">
        <v>806</v>
      </c>
    </row>
    <row r="4038">
      <c r="A4038" s="229" t="s">
        <v>806</v>
      </c>
    </row>
    <row r="4039">
      <c r="A4039" s="229" t="s">
        <v>806</v>
      </c>
    </row>
    <row r="4040">
      <c r="A4040" s="229" t="s">
        <v>806</v>
      </c>
    </row>
    <row r="4041">
      <c r="A4041" s="229" t="s">
        <v>806</v>
      </c>
    </row>
    <row r="4042">
      <c r="A4042" s="229" t="s">
        <v>806</v>
      </c>
    </row>
    <row r="4043">
      <c r="A4043" s="229" t="s">
        <v>806</v>
      </c>
    </row>
    <row r="4044">
      <c r="A4044" s="229" t="s">
        <v>806</v>
      </c>
    </row>
    <row r="4045">
      <c r="A4045" s="229" t="s">
        <v>806</v>
      </c>
    </row>
    <row r="4046">
      <c r="A4046" s="229" t="s">
        <v>806</v>
      </c>
    </row>
    <row r="4047">
      <c r="A4047" s="229" t="s">
        <v>806</v>
      </c>
    </row>
    <row r="4048">
      <c r="A4048" s="229" t="s">
        <v>806</v>
      </c>
    </row>
    <row r="4049">
      <c r="A4049" s="229" t="s">
        <v>806</v>
      </c>
    </row>
    <row r="4050">
      <c r="A4050" s="229" t="s">
        <v>806</v>
      </c>
    </row>
    <row r="4051">
      <c r="A4051" s="229" t="s">
        <v>806</v>
      </c>
    </row>
    <row r="4052">
      <c r="A4052" s="229" t="s">
        <v>806</v>
      </c>
    </row>
    <row r="4053">
      <c r="A4053" s="229" t="s">
        <v>806</v>
      </c>
    </row>
    <row r="4054">
      <c r="A4054" s="229" t="s">
        <v>806</v>
      </c>
    </row>
    <row r="4055">
      <c r="A4055" s="229" t="s">
        <v>806</v>
      </c>
    </row>
    <row r="4056">
      <c r="A4056" s="229" t="s">
        <v>806</v>
      </c>
    </row>
    <row r="4057">
      <c r="A4057" s="229" t="s">
        <v>806</v>
      </c>
    </row>
    <row r="4058">
      <c r="A4058" s="229" t="s">
        <v>806</v>
      </c>
    </row>
    <row r="4059">
      <c r="A4059" s="229" t="s">
        <v>806</v>
      </c>
    </row>
    <row r="4060">
      <c r="A4060" s="229" t="s">
        <v>806</v>
      </c>
    </row>
    <row r="4061">
      <c r="A4061" s="229" t="s">
        <v>806</v>
      </c>
    </row>
    <row r="4062">
      <c r="A4062" s="229" t="s">
        <v>806</v>
      </c>
    </row>
    <row r="4063">
      <c r="A4063" s="229" t="s">
        <v>806</v>
      </c>
    </row>
    <row r="4064">
      <c r="A4064" s="229" t="s">
        <v>806</v>
      </c>
    </row>
    <row r="4065">
      <c r="A4065" s="229" t="s">
        <v>806</v>
      </c>
    </row>
    <row r="4066">
      <c r="A4066" s="229" t="s">
        <v>806</v>
      </c>
    </row>
    <row r="4067">
      <c r="A4067" s="229" t="s">
        <v>806</v>
      </c>
    </row>
    <row r="4068">
      <c r="A4068" s="229" t="s">
        <v>806</v>
      </c>
    </row>
    <row r="4069">
      <c r="A4069" s="229" t="s">
        <v>806</v>
      </c>
    </row>
    <row r="4070">
      <c r="A4070" s="229" t="s">
        <v>806</v>
      </c>
    </row>
    <row r="4071">
      <c r="A4071" s="229" t="s">
        <v>806</v>
      </c>
    </row>
    <row r="4072">
      <c r="A4072" s="229" t="s">
        <v>806</v>
      </c>
    </row>
    <row r="4073">
      <c r="A4073" s="229" t="s">
        <v>806</v>
      </c>
    </row>
    <row r="4074">
      <c r="A4074" s="229" t="s">
        <v>806</v>
      </c>
    </row>
    <row r="4075">
      <c r="A4075" s="229" t="s">
        <v>806</v>
      </c>
    </row>
    <row r="4076">
      <c r="A4076" s="229" t="s">
        <v>806</v>
      </c>
    </row>
    <row r="4077">
      <c r="A4077" s="229" t="s">
        <v>806</v>
      </c>
    </row>
    <row r="4078">
      <c r="A4078" s="229" t="s">
        <v>806</v>
      </c>
    </row>
    <row r="4079">
      <c r="A4079" s="229" t="s">
        <v>806</v>
      </c>
    </row>
    <row r="4080">
      <c r="A4080" s="229" t="s">
        <v>806</v>
      </c>
    </row>
    <row r="4081">
      <c r="A4081" s="229" t="s">
        <v>806</v>
      </c>
    </row>
    <row r="4082">
      <c r="A4082" s="229" t="s">
        <v>806</v>
      </c>
    </row>
    <row r="4083">
      <c r="A4083" s="229" t="s">
        <v>806</v>
      </c>
    </row>
    <row r="4084">
      <c r="A4084" s="229" t="s">
        <v>806</v>
      </c>
    </row>
    <row r="4085">
      <c r="A4085" s="229" t="s">
        <v>806</v>
      </c>
    </row>
    <row r="4086">
      <c r="A4086" s="229" t="s">
        <v>806</v>
      </c>
    </row>
    <row r="4087">
      <c r="A4087" s="229" t="s">
        <v>806</v>
      </c>
    </row>
    <row r="4088">
      <c r="A4088" s="229" t="s">
        <v>806</v>
      </c>
    </row>
    <row r="4089">
      <c r="A4089" s="229" t="s">
        <v>807</v>
      </c>
    </row>
    <row r="4090">
      <c r="A4090" s="229" t="s">
        <v>807</v>
      </c>
    </row>
    <row r="4091">
      <c r="A4091" s="229" t="s">
        <v>807</v>
      </c>
    </row>
    <row r="4092">
      <c r="A4092" s="229" t="s">
        <v>807</v>
      </c>
    </row>
    <row r="4093">
      <c r="A4093" s="229" t="s">
        <v>807</v>
      </c>
    </row>
    <row r="4094">
      <c r="A4094" s="229" t="s">
        <v>807</v>
      </c>
    </row>
    <row r="4095">
      <c r="A4095" s="229" t="s">
        <v>807</v>
      </c>
    </row>
    <row r="4096">
      <c r="A4096" s="229" t="s">
        <v>807</v>
      </c>
    </row>
    <row r="4097">
      <c r="A4097" s="229" t="s">
        <v>807</v>
      </c>
    </row>
    <row r="4098">
      <c r="A4098" s="229" t="s">
        <v>807</v>
      </c>
    </row>
    <row r="4099">
      <c r="A4099" s="229" t="s">
        <v>807</v>
      </c>
    </row>
    <row r="4100">
      <c r="A4100" s="229" t="s">
        <v>807</v>
      </c>
    </row>
    <row r="4101">
      <c r="A4101" s="229" t="s">
        <v>807</v>
      </c>
    </row>
    <row r="4102">
      <c r="A4102" s="229" t="s">
        <v>807</v>
      </c>
    </row>
    <row r="4103">
      <c r="A4103" s="229" t="s">
        <v>807</v>
      </c>
    </row>
    <row r="4104">
      <c r="A4104" s="229" t="s">
        <v>807</v>
      </c>
    </row>
    <row r="4105">
      <c r="A4105" s="229" t="s">
        <v>807</v>
      </c>
    </row>
    <row r="4106">
      <c r="A4106" s="229" t="s">
        <v>807</v>
      </c>
    </row>
    <row r="4107">
      <c r="A4107" s="229" t="s">
        <v>807</v>
      </c>
    </row>
    <row r="4108">
      <c r="A4108" s="229" t="s">
        <v>807</v>
      </c>
    </row>
    <row r="4109">
      <c r="A4109" s="229" t="s">
        <v>807</v>
      </c>
    </row>
    <row r="4110">
      <c r="A4110" s="229" t="s">
        <v>807</v>
      </c>
    </row>
    <row r="4111">
      <c r="A4111" s="229" t="s">
        <v>807</v>
      </c>
    </row>
    <row r="4112">
      <c r="A4112" s="229" t="s">
        <v>807</v>
      </c>
    </row>
    <row r="4113">
      <c r="A4113" s="229" t="s">
        <v>807</v>
      </c>
    </row>
    <row r="4114">
      <c r="A4114" s="229" t="s">
        <v>807</v>
      </c>
    </row>
    <row r="4115">
      <c r="A4115" s="229" t="s">
        <v>807</v>
      </c>
    </row>
    <row r="4116">
      <c r="A4116" s="229" t="s">
        <v>807</v>
      </c>
    </row>
    <row r="4117">
      <c r="A4117" s="229" t="s">
        <v>807</v>
      </c>
    </row>
    <row r="4118">
      <c r="A4118" s="229" t="s">
        <v>807</v>
      </c>
    </row>
    <row r="4119">
      <c r="A4119" s="229" t="s">
        <v>807</v>
      </c>
    </row>
    <row r="4120">
      <c r="A4120" s="229" t="s">
        <v>807</v>
      </c>
    </row>
    <row r="4121">
      <c r="A4121" s="229" t="s">
        <v>807</v>
      </c>
    </row>
    <row r="4122">
      <c r="A4122" s="229" t="s">
        <v>807</v>
      </c>
    </row>
    <row r="4123">
      <c r="A4123" s="229" t="s">
        <v>807</v>
      </c>
    </row>
    <row r="4124">
      <c r="A4124" s="229" t="s">
        <v>807</v>
      </c>
    </row>
    <row r="4125">
      <c r="A4125" s="229" t="s">
        <v>807</v>
      </c>
    </row>
    <row r="4126">
      <c r="A4126" s="229" t="s">
        <v>807</v>
      </c>
    </row>
    <row r="4127">
      <c r="A4127" s="229" t="s">
        <v>807</v>
      </c>
    </row>
    <row r="4128">
      <c r="A4128" s="229" t="s">
        <v>807</v>
      </c>
    </row>
    <row r="4129">
      <c r="A4129" s="229" t="s">
        <v>807</v>
      </c>
    </row>
    <row r="4130">
      <c r="A4130" s="229" t="s">
        <v>807</v>
      </c>
    </row>
    <row r="4131">
      <c r="A4131" s="229" t="s">
        <v>807</v>
      </c>
    </row>
    <row r="4132">
      <c r="A4132" s="229" t="s">
        <v>807</v>
      </c>
    </row>
    <row r="4133">
      <c r="A4133" s="229" t="s">
        <v>807</v>
      </c>
    </row>
    <row r="4134">
      <c r="A4134" s="229" t="s">
        <v>807</v>
      </c>
    </row>
    <row r="4135">
      <c r="A4135" s="229" t="s">
        <v>807</v>
      </c>
    </row>
    <row r="4136">
      <c r="A4136" s="229" t="s">
        <v>807</v>
      </c>
    </row>
    <row r="4137">
      <c r="A4137" s="229" t="s">
        <v>807</v>
      </c>
    </row>
    <row r="4138">
      <c r="A4138" s="229" t="s">
        <v>807</v>
      </c>
    </row>
    <row r="4139">
      <c r="A4139" s="229" t="s">
        <v>807</v>
      </c>
    </row>
    <row r="4140">
      <c r="A4140" s="229" t="s">
        <v>807</v>
      </c>
    </row>
    <row r="4141">
      <c r="A4141" s="229" t="s">
        <v>807</v>
      </c>
    </row>
    <row r="4142">
      <c r="A4142" s="229" t="s">
        <v>807</v>
      </c>
    </row>
    <row r="4143">
      <c r="A4143" s="229" t="s">
        <v>807</v>
      </c>
    </row>
    <row r="4144">
      <c r="A4144" s="229" t="s">
        <v>807</v>
      </c>
    </row>
    <row r="4145">
      <c r="A4145" s="229" t="s">
        <v>807</v>
      </c>
    </row>
    <row r="4146">
      <c r="A4146" s="229" t="s">
        <v>807</v>
      </c>
    </row>
    <row r="4147">
      <c r="A4147" s="229" t="s">
        <v>807</v>
      </c>
    </row>
    <row r="4148">
      <c r="A4148" s="229" t="s">
        <v>807</v>
      </c>
    </row>
    <row r="4149">
      <c r="A4149" s="229" t="s">
        <v>807</v>
      </c>
    </row>
    <row r="4150">
      <c r="A4150" s="229" t="s">
        <v>807</v>
      </c>
    </row>
    <row r="4151">
      <c r="A4151" s="229" t="s">
        <v>807</v>
      </c>
    </row>
    <row r="4152">
      <c r="A4152" s="229" t="s">
        <v>807</v>
      </c>
    </row>
    <row r="4153">
      <c r="A4153" s="229" t="s">
        <v>807</v>
      </c>
    </row>
    <row r="4154">
      <c r="A4154" s="229" t="s">
        <v>807</v>
      </c>
    </row>
    <row r="4155">
      <c r="A4155" s="229" t="s">
        <v>807</v>
      </c>
    </row>
    <row r="4156">
      <c r="A4156" s="229" t="s">
        <v>807</v>
      </c>
    </row>
    <row r="4157">
      <c r="A4157" s="229" t="s">
        <v>807</v>
      </c>
    </row>
    <row r="4158">
      <c r="A4158" s="229" t="s">
        <v>807</v>
      </c>
    </row>
    <row r="4159">
      <c r="A4159" s="229" t="s">
        <v>807</v>
      </c>
    </row>
    <row r="4160">
      <c r="A4160" s="229" t="s">
        <v>807</v>
      </c>
    </row>
    <row r="4161">
      <c r="A4161" s="229" t="s">
        <v>807</v>
      </c>
    </row>
    <row r="4162">
      <c r="A4162" s="229" t="s">
        <v>807</v>
      </c>
    </row>
    <row r="4163">
      <c r="A4163" s="229" t="s">
        <v>807</v>
      </c>
    </row>
    <row r="4164">
      <c r="A4164" s="229" t="s">
        <v>807</v>
      </c>
    </row>
    <row r="4165">
      <c r="A4165" s="229" t="s">
        <v>807</v>
      </c>
    </row>
    <row r="4166">
      <c r="A4166" s="229" t="s">
        <v>807</v>
      </c>
    </row>
    <row r="4167">
      <c r="A4167" s="229" t="s">
        <v>807</v>
      </c>
    </row>
    <row r="4168">
      <c r="A4168" s="229" t="s">
        <v>807</v>
      </c>
    </row>
    <row r="4169">
      <c r="A4169" s="229" t="s">
        <v>807</v>
      </c>
    </row>
    <row r="4170">
      <c r="A4170" s="229" t="s">
        <v>807</v>
      </c>
    </row>
    <row r="4171">
      <c r="A4171" s="229" t="s">
        <v>807</v>
      </c>
    </row>
    <row r="4172">
      <c r="A4172" s="229" t="s">
        <v>807</v>
      </c>
    </row>
    <row r="4173">
      <c r="A4173" s="229" t="s">
        <v>807</v>
      </c>
    </row>
    <row r="4174">
      <c r="A4174" s="229" t="s">
        <v>807</v>
      </c>
    </row>
    <row r="4175">
      <c r="A4175" s="229" t="s">
        <v>807</v>
      </c>
    </row>
    <row r="4176">
      <c r="A4176" s="229" t="s">
        <v>807</v>
      </c>
    </row>
    <row r="4177">
      <c r="A4177" s="229" t="s">
        <v>807</v>
      </c>
    </row>
    <row r="4178">
      <c r="A4178" s="229" t="s">
        <v>807</v>
      </c>
    </row>
    <row r="4179">
      <c r="A4179" s="229" t="s">
        <v>807</v>
      </c>
    </row>
    <row r="4180">
      <c r="A4180" s="229" t="s">
        <v>807</v>
      </c>
    </row>
    <row r="4181">
      <c r="A4181" s="229" t="s">
        <v>807</v>
      </c>
    </row>
    <row r="4182">
      <c r="A4182" s="229" t="s">
        <v>807</v>
      </c>
    </row>
    <row r="4183">
      <c r="A4183" s="229" t="s">
        <v>807</v>
      </c>
    </row>
    <row r="4184">
      <c r="A4184" s="229" t="s">
        <v>807</v>
      </c>
    </row>
    <row r="4185">
      <c r="A4185" s="229" t="s">
        <v>807</v>
      </c>
    </row>
    <row r="4186">
      <c r="A4186" s="229" t="s">
        <v>807</v>
      </c>
    </row>
    <row r="4187">
      <c r="A4187" s="229" t="s">
        <v>807</v>
      </c>
    </row>
    <row r="4188">
      <c r="A4188" s="229" t="s">
        <v>807</v>
      </c>
    </row>
    <row r="4189">
      <c r="A4189" s="229" t="s">
        <v>807</v>
      </c>
    </row>
    <row r="4190">
      <c r="A4190" s="229" t="s">
        <v>807</v>
      </c>
    </row>
    <row r="4191">
      <c r="A4191" s="229" t="s">
        <v>807</v>
      </c>
    </row>
    <row r="4192">
      <c r="A4192" s="229" t="s">
        <v>807</v>
      </c>
    </row>
    <row r="4193">
      <c r="A4193" s="229" t="s">
        <v>807</v>
      </c>
    </row>
    <row r="4194">
      <c r="A4194" s="229" t="s">
        <v>807</v>
      </c>
    </row>
    <row r="4195">
      <c r="A4195" s="229" t="s">
        <v>807</v>
      </c>
    </row>
    <row r="4196">
      <c r="A4196" s="229" t="s">
        <v>807</v>
      </c>
    </row>
    <row r="4197">
      <c r="A4197" s="229" t="s">
        <v>807</v>
      </c>
    </row>
    <row r="4198">
      <c r="A4198" s="229" t="s">
        <v>807</v>
      </c>
    </row>
    <row r="4199">
      <c r="A4199" s="229" t="s">
        <v>807</v>
      </c>
    </row>
    <row r="4200">
      <c r="A4200" s="229" t="s">
        <v>807</v>
      </c>
    </row>
    <row r="4201">
      <c r="A4201" s="229" t="s">
        <v>807</v>
      </c>
    </row>
    <row r="4202">
      <c r="A4202" s="229" t="s">
        <v>807</v>
      </c>
    </row>
    <row r="4203">
      <c r="A4203" s="229" t="s">
        <v>807</v>
      </c>
    </row>
    <row r="4204">
      <c r="A4204" s="229" t="s">
        <v>807</v>
      </c>
    </row>
    <row r="4205">
      <c r="A4205" s="229" t="s">
        <v>807</v>
      </c>
    </row>
    <row r="4206">
      <c r="A4206" s="229" t="s">
        <v>807</v>
      </c>
    </row>
    <row r="4207">
      <c r="A4207" s="229" t="s">
        <v>807</v>
      </c>
    </row>
    <row r="4208">
      <c r="A4208" s="229" t="s">
        <v>807</v>
      </c>
    </row>
    <row r="4209">
      <c r="A4209" s="229" t="s">
        <v>807</v>
      </c>
    </row>
    <row r="4210">
      <c r="A4210" s="229" t="s">
        <v>807</v>
      </c>
    </row>
    <row r="4211">
      <c r="A4211" s="229" t="s">
        <v>807</v>
      </c>
    </row>
    <row r="4212">
      <c r="A4212" s="229" t="s">
        <v>807</v>
      </c>
    </row>
    <row r="4213">
      <c r="A4213" s="229" t="s">
        <v>807</v>
      </c>
    </row>
    <row r="4214">
      <c r="A4214" s="229" t="s">
        <v>807</v>
      </c>
    </row>
    <row r="4215">
      <c r="A4215" s="229" t="s">
        <v>807</v>
      </c>
    </row>
    <row r="4216">
      <c r="A4216" s="229" t="s">
        <v>808</v>
      </c>
    </row>
    <row r="4217">
      <c r="A4217" s="229" t="s">
        <v>808</v>
      </c>
    </row>
    <row r="4218">
      <c r="A4218" s="229" t="s">
        <v>808</v>
      </c>
    </row>
    <row r="4219">
      <c r="A4219" s="229" t="s">
        <v>808</v>
      </c>
    </row>
    <row r="4220">
      <c r="A4220" s="229" t="s">
        <v>808</v>
      </c>
    </row>
    <row r="4221">
      <c r="A4221" s="229" t="s">
        <v>808</v>
      </c>
    </row>
    <row r="4222">
      <c r="A4222" s="229" t="s">
        <v>808</v>
      </c>
    </row>
    <row r="4223">
      <c r="A4223" s="229" t="s">
        <v>808</v>
      </c>
    </row>
    <row r="4224">
      <c r="A4224" s="229" t="s">
        <v>808</v>
      </c>
    </row>
    <row r="4225">
      <c r="A4225" s="229" t="s">
        <v>808</v>
      </c>
    </row>
    <row r="4226">
      <c r="A4226" s="229" t="s">
        <v>808</v>
      </c>
    </row>
    <row r="4227">
      <c r="A4227" s="229" t="s">
        <v>808</v>
      </c>
    </row>
    <row r="4228">
      <c r="A4228" s="229" t="s">
        <v>808</v>
      </c>
    </row>
    <row r="4229">
      <c r="A4229" s="229" t="s">
        <v>808</v>
      </c>
    </row>
    <row r="4230">
      <c r="A4230" s="229" t="s">
        <v>808</v>
      </c>
    </row>
    <row r="4231">
      <c r="A4231" s="229" t="s">
        <v>808</v>
      </c>
    </row>
    <row r="4232">
      <c r="A4232" s="229" t="s">
        <v>808</v>
      </c>
    </row>
    <row r="4233">
      <c r="A4233" s="229" t="s">
        <v>808</v>
      </c>
    </row>
    <row r="4234">
      <c r="A4234" s="229" t="s">
        <v>808</v>
      </c>
    </row>
    <row r="4235">
      <c r="A4235" s="229" t="s">
        <v>808</v>
      </c>
    </row>
    <row r="4236">
      <c r="A4236" s="229" t="s">
        <v>808</v>
      </c>
    </row>
    <row r="4237">
      <c r="A4237" s="229" t="s">
        <v>808</v>
      </c>
    </row>
    <row r="4238">
      <c r="A4238" s="229" t="s">
        <v>808</v>
      </c>
    </row>
    <row r="4239">
      <c r="A4239" s="229" t="s">
        <v>808</v>
      </c>
    </row>
    <row r="4240">
      <c r="A4240" s="229" t="s">
        <v>808</v>
      </c>
    </row>
    <row r="4241">
      <c r="A4241" s="229" t="s">
        <v>808</v>
      </c>
    </row>
    <row r="4242">
      <c r="A4242" s="229" t="s">
        <v>808</v>
      </c>
    </row>
    <row r="4243">
      <c r="A4243" s="229" t="s">
        <v>808</v>
      </c>
    </row>
    <row r="4244">
      <c r="A4244" s="229" t="s">
        <v>808</v>
      </c>
    </row>
    <row r="4245">
      <c r="A4245" s="229" t="s">
        <v>808</v>
      </c>
    </row>
    <row r="4246">
      <c r="A4246" s="229" t="s">
        <v>808</v>
      </c>
    </row>
    <row r="4247">
      <c r="A4247" s="229" t="s">
        <v>808</v>
      </c>
    </row>
    <row r="4248">
      <c r="A4248" s="229" t="s">
        <v>808</v>
      </c>
    </row>
    <row r="4249">
      <c r="A4249" s="229" t="s">
        <v>808</v>
      </c>
    </row>
    <row r="4250">
      <c r="A4250" s="229" t="s">
        <v>808</v>
      </c>
    </row>
    <row r="4251">
      <c r="A4251" s="229" t="s">
        <v>808</v>
      </c>
    </row>
    <row r="4252">
      <c r="A4252" s="229" t="s">
        <v>808</v>
      </c>
    </row>
    <row r="4253">
      <c r="A4253" s="229" t="s">
        <v>808</v>
      </c>
    </row>
    <row r="4254">
      <c r="A4254" s="229" t="s">
        <v>808</v>
      </c>
    </row>
    <row r="4255">
      <c r="A4255" s="229" t="s">
        <v>808</v>
      </c>
    </row>
    <row r="4256">
      <c r="A4256" s="229" t="s">
        <v>808</v>
      </c>
    </row>
    <row r="4257">
      <c r="A4257" s="229" t="s">
        <v>808</v>
      </c>
    </row>
    <row r="4258">
      <c r="A4258" s="229" t="s">
        <v>808</v>
      </c>
    </row>
    <row r="4259">
      <c r="A4259" s="229" t="s">
        <v>808</v>
      </c>
    </row>
    <row r="4260">
      <c r="A4260" s="229" t="s">
        <v>808</v>
      </c>
    </row>
    <row r="4261">
      <c r="A4261" s="229" t="s">
        <v>808</v>
      </c>
    </row>
    <row r="4262">
      <c r="A4262" s="229" t="s">
        <v>808</v>
      </c>
    </row>
    <row r="4263">
      <c r="A4263" s="229" t="s">
        <v>809</v>
      </c>
    </row>
    <row r="4264">
      <c r="A4264" s="229" t="s">
        <v>809</v>
      </c>
    </row>
    <row r="4265">
      <c r="A4265" s="229" t="s">
        <v>809</v>
      </c>
    </row>
    <row r="4266">
      <c r="A4266" s="229" t="s">
        <v>809</v>
      </c>
    </row>
    <row r="4267">
      <c r="A4267" s="229" t="s">
        <v>809</v>
      </c>
    </row>
    <row r="4268">
      <c r="A4268" s="229" t="s">
        <v>809</v>
      </c>
    </row>
    <row r="4269">
      <c r="A4269" s="229" t="s">
        <v>809</v>
      </c>
    </row>
    <row r="4270">
      <c r="A4270" s="229" t="s">
        <v>809</v>
      </c>
    </row>
    <row r="4271">
      <c r="A4271" s="229" t="s">
        <v>809</v>
      </c>
    </row>
    <row r="4272">
      <c r="A4272" s="229" t="s">
        <v>809</v>
      </c>
    </row>
    <row r="4273">
      <c r="A4273" s="229" t="s">
        <v>809</v>
      </c>
    </row>
    <row r="4274">
      <c r="A4274" s="229" t="s">
        <v>809</v>
      </c>
    </row>
    <row r="4275">
      <c r="A4275" s="229" t="s">
        <v>809</v>
      </c>
    </row>
    <row r="4276">
      <c r="A4276" s="229" t="s">
        <v>809</v>
      </c>
    </row>
    <row r="4277">
      <c r="A4277" s="229" t="s">
        <v>809</v>
      </c>
    </row>
    <row r="4278">
      <c r="A4278" s="229" t="s">
        <v>809</v>
      </c>
    </row>
    <row r="4279">
      <c r="A4279" s="229" t="s">
        <v>809</v>
      </c>
    </row>
    <row r="4280">
      <c r="A4280" s="229" t="s">
        <v>809</v>
      </c>
    </row>
    <row r="4281">
      <c r="A4281" s="229" t="s">
        <v>809</v>
      </c>
    </row>
    <row r="4282">
      <c r="A4282" s="229" t="s">
        <v>810</v>
      </c>
    </row>
    <row r="4283">
      <c r="A4283" s="229" t="s">
        <v>810</v>
      </c>
    </row>
    <row r="4284">
      <c r="A4284" s="229" t="s">
        <v>810</v>
      </c>
    </row>
    <row r="4285">
      <c r="A4285" s="229" t="s">
        <v>810</v>
      </c>
    </row>
    <row r="4286">
      <c r="A4286" s="229" t="s">
        <v>810</v>
      </c>
    </row>
    <row r="4287">
      <c r="A4287" s="229" t="s">
        <v>810</v>
      </c>
    </row>
    <row r="4288">
      <c r="A4288" s="229" t="s">
        <v>810</v>
      </c>
    </row>
    <row r="4289">
      <c r="A4289" s="229" t="s">
        <v>810</v>
      </c>
    </row>
    <row r="4290">
      <c r="A4290" s="229" t="s">
        <v>810</v>
      </c>
    </row>
    <row r="4291">
      <c r="A4291" s="229" t="s">
        <v>810</v>
      </c>
    </row>
    <row r="4292">
      <c r="A4292" s="229" t="s">
        <v>810</v>
      </c>
    </row>
    <row r="4293">
      <c r="A4293" s="229" t="s">
        <v>810</v>
      </c>
    </row>
    <row r="4294">
      <c r="A4294" s="229" t="s">
        <v>810</v>
      </c>
    </row>
    <row r="4295">
      <c r="A4295" s="229" t="s">
        <v>810</v>
      </c>
    </row>
    <row r="4296">
      <c r="A4296" s="229" t="s">
        <v>810</v>
      </c>
    </row>
    <row r="4297">
      <c r="A4297" s="229" t="s">
        <v>810</v>
      </c>
    </row>
    <row r="4298">
      <c r="A4298" s="229" t="s">
        <v>810</v>
      </c>
    </row>
    <row r="4299">
      <c r="A4299" s="229" t="s">
        <v>810</v>
      </c>
    </row>
    <row r="4300">
      <c r="A4300" s="229" t="s">
        <v>810</v>
      </c>
    </row>
    <row r="4301">
      <c r="A4301" s="229" t="s">
        <v>810</v>
      </c>
    </row>
    <row r="4302">
      <c r="A4302" s="229" t="s">
        <v>810</v>
      </c>
    </row>
    <row r="4303">
      <c r="A4303" s="229" t="s">
        <v>810</v>
      </c>
    </row>
    <row r="4304">
      <c r="A4304" s="229" t="s">
        <v>810</v>
      </c>
    </row>
    <row r="4305">
      <c r="A4305" s="229" t="s">
        <v>810</v>
      </c>
    </row>
    <row r="4306">
      <c r="A4306" s="229" t="s">
        <v>810</v>
      </c>
    </row>
    <row r="4307">
      <c r="A4307" s="229" t="s">
        <v>810</v>
      </c>
    </row>
    <row r="4308">
      <c r="A4308" s="229" t="s">
        <v>810</v>
      </c>
    </row>
    <row r="4309">
      <c r="A4309" s="229" t="s">
        <v>810</v>
      </c>
    </row>
    <row r="4310">
      <c r="A4310" s="229" t="s">
        <v>810</v>
      </c>
    </row>
    <row r="4311">
      <c r="A4311" s="229" t="s">
        <v>810</v>
      </c>
    </row>
    <row r="4312">
      <c r="A4312" s="229" t="s">
        <v>810</v>
      </c>
    </row>
    <row r="4313">
      <c r="A4313" s="229" t="s">
        <v>810</v>
      </c>
    </row>
    <row r="4314">
      <c r="A4314" s="229" t="s">
        <v>810</v>
      </c>
    </row>
    <row r="4315">
      <c r="A4315" s="229" t="s">
        <v>810</v>
      </c>
    </row>
    <row r="4316">
      <c r="A4316" s="229" t="s">
        <v>810</v>
      </c>
    </row>
    <row r="4317">
      <c r="A4317" s="229" t="s">
        <v>810</v>
      </c>
    </row>
    <row r="4318">
      <c r="A4318" s="229" t="s">
        <v>810</v>
      </c>
    </row>
    <row r="4319">
      <c r="A4319" s="229" t="s">
        <v>810</v>
      </c>
    </row>
    <row r="4320">
      <c r="A4320" s="229" t="s">
        <v>810</v>
      </c>
    </row>
    <row r="4321">
      <c r="A4321" s="229" t="s">
        <v>810</v>
      </c>
    </row>
    <row r="4322">
      <c r="A4322" s="229" t="s">
        <v>810</v>
      </c>
    </row>
    <row r="4323">
      <c r="A4323" s="229" t="s">
        <v>810</v>
      </c>
    </row>
    <row r="4324">
      <c r="A4324" s="229" t="s">
        <v>810</v>
      </c>
    </row>
    <row r="4325">
      <c r="A4325" s="229" t="s">
        <v>810</v>
      </c>
    </row>
    <row r="4326">
      <c r="A4326" s="229" t="s">
        <v>810</v>
      </c>
    </row>
    <row r="4327">
      <c r="A4327" s="229" t="s">
        <v>810</v>
      </c>
    </row>
    <row r="4328">
      <c r="A4328" s="229" t="s">
        <v>810</v>
      </c>
    </row>
    <row r="4329">
      <c r="A4329" s="229" t="s">
        <v>810</v>
      </c>
    </row>
    <row r="4330">
      <c r="A4330" s="229" t="s">
        <v>810</v>
      </c>
    </row>
    <row r="4331">
      <c r="A4331" s="229" t="s">
        <v>810</v>
      </c>
    </row>
    <row r="4332">
      <c r="A4332" s="229" t="s">
        <v>810</v>
      </c>
    </row>
    <row r="4333">
      <c r="A4333" s="229" t="s">
        <v>810</v>
      </c>
    </row>
    <row r="4334">
      <c r="A4334" s="229" t="s">
        <v>810</v>
      </c>
    </row>
    <row r="4335">
      <c r="A4335" s="229" t="s">
        <v>810</v>
      </c>
    </row>
    <row r="4336">
      <c r="A4336" s="229" t="s">
        <v>810</v>
      </c>
    </row>
    <row r="4337">
      <c r="A4337" s="229" t="s">
        <v>810</v>
      </c>
    </row>
    <row r="4338">
      <c r="A4338" s="229" t="s">
        <v>810</v>
      </c>
    </row>
    <row r="4339">
      <c r="A4339" s="229" t="s">
        <v>810</v>
      </c>
    </row>
    <row r="4340">
      <c r="A4340" s="229" t="s">
        <v>810</v>
      </c>
    </row>
    <row r="4341">
      <c r="A4341" s="229" t="s">
        <v>810</v>
      </c>
    </row>
    <row r="4342">
      <c r="A4342" s="229" t="s">
        <v>810</v>
      </c>
    </row>
    <row r="4343">
      <c r="A4343" s="229" t="s">
        <v>810</v>
      </c>
    </row>
    <row r="4344">
      <c r="A4344" s="229" t="s">
        <v>810</v>
      </c>
    </row>
    <row r="4345">
      <c r="A4345" s="229" t="s">
        <v>810</v>
      </c>
    </row>
    <row r="4346">
      <c r="A4346" s="229" t="s">
        <v>810</v>
      </c>
    </row>
    <row r="4347">
      <c r="A4347" s="229" t="s">
        <v>810</v>
      </c>
    </row>
    <row r="4348">
      <c r="A4348" s="229" t="s">
        <v>810</v>
      </c>
    </row>
    <row r="4349">
      <c r="A4349" s="229" t="s">
        <v>810</v>
      </c>
    </row>
    <row r="4350">
      <c r="A4350" s="229" t="s">
        <v>810</v>
      </c>
    </row>
    <row r="4351">
      <c r="A4351" s="229" t="s">
        <v>810</v>
      </c>
    </row>
    <row r="4352">
      <c r="A4352" s="229" t="s">
        <v>810</v>
      </c>
    </row>
    <row r="4353">
      <c r="A4353" s="229" t="s">
        <v>810</v>
      </c>
    </row>
    <row r="4354">
      <c r="A4354" s="229" t="s">
        <v>810</v>
      </c>
    </row>
    <row r="4355">
      <c r="A4355" s="229" t="s">
        <v>810</v>
      </c>
    </row>
    <row r="4356">
      <c r="A4356" s="229" t="s">
        <v>810</v>
      </c>
    </row>
    <row r="4357">
      <c r="A4357" s="229" t="s">
        <v>810</v>
      </c>
    </row>
    <row r="4358">
      <c r="A4358" s="229" t="s">
        <v>810</v>
      </c>
    </row>
    <row r="4359">
      <c r="A4359" s="229" t="s">
        <v>810</v>
      </c>
    </row>
    <row r="4360">
      <c r="A4360" s="229" t="s">
        <v>810</v>
      </c>
    </row>
    <row r="4361">
      <c r="A4361" s="229" t="s">
        <v>810</v>
      </c>
    </row>
    <row r="4362">
      <c r="A4362" s="229" t="s">
        <v>810</v>
      </c>
    </row>
    <row r="4363">
      <c r="A4363" s="229" t="s">
        <v>810</v>
      </c>
    </row>
    <row r="4364">
      <c r="A4364" s="229" t="s">
        <v>810</v>
      </c>
    </row>
    <row r="4365">
      <c r="A4365" s="229" t="s">
        <v>810</v>
      </c>
    </row>
    <row r="4366">
      <c r="A4366" s="229" t="s">
        <v>810</v>
      </c>
    </row>
    <row r="4367">
      <c r="A4367" s="229" t="s">
        <v>810</v>
      </c>
    </row>
    <row r="4368">
      <c r="A4368" s="229" t="s">
        <v>810</v>
      </c>
    </row>
    <row r="4369">
      <c r="A4369" s="229" t="s">
        <v>810</v>
      </c>
    </row>
    <row r="4370">
      <c r="A4370" s="229" t="s">
        <v>810</v>
      </c>
    </row>
    <row r="4371">
      <c r="A4371" s="229" t="s">
        <v>810</v>
      </c>
    </row>
    <row r="4372">
      <c r="A4372" s="229" t="s">
        <v>810</v>
      </c>
    </row>
    <row r="4373">
      <c r="A4373" s="229" t="s">
        <v>810</v>
      </c>
    </row>
    <row r="4374">
      <c r="A4374" s="229" t="s">
        <v>810</v>
      </c>
    </row>
    <row r="4375">
      <c r="A4375" s="229" t="s">
        <v>810</v>
      </c>
    </row>
    <row r="4376">
      <c r="A4376" s="229" t="s">
        <v>810</v>
      </c>
    </row>
    <row r="4377">
      <c r="A4377" s="229" t="s">
        <v>810</v>
      </c>
    </row>
    <row r="4378">
      <c r="A4378" s="229" t="s">
        <v>810</v>
      </c>
    </row>
    <row r="4379">
      <c r="A4379" s="229" t="s">
        <v>810</v>
      </c>
    </row>
    <row r="4380">
      <c r="A4380" s="229" t="s">
        <v>810</v>
      </c>
    </row>
    <row r="4381">
      <c r="A4381" s="229" t="s">
        <v>810</v>
      </c>
    </row>
    <row r="4382">
      <c r="A4382" s="229" t="s">
        <v>810</v>
      </c>
    </row>
    <row r="4383">
      <c r="A4383" s="229" t="s">
        <v>810</v>
      </c>
    </row>
    <row r="4384">
      <c r="A4384" s="229" t="s">
        <v>810</v>
      </c>
    </row>
    <row r="4385">
      <c r="A4385" s="229" t="s">
        <v>810</v>
      </c>
    </row>
    <row r="4386">
      <c r="A4386" s="229" t="s">
        <v>810</v>
      </c>
    </row>
    <row r="4387">
      <c r="A4387" s="229" t="s">
        <v>810</v>
      </c>
    </row>
    <row r="4388">
      <c r="A4388" s="229" t="s">
        <v>810</v>
      </c>
    </row>
    <row r="4389">
      <c r="A4389" s="229" t="s">
        <v>810</v>
      </c>
    </row>
    <row r="4390">
      <c r="A4390" s="229" t="s">
        <v>810</v>
      </c>
    </row>
    <row r="4391">
      <c r="A4391" s="229" t="s">
        <v>810</v>
      </c>
    </row>
    <row r="4392">
      <c r="A4392" s="229" t="s">
        <v>811</v>
      </c>
    </row>
    <row r="4393">
      <c r="A4393" s="229" t="s">
        <v>811</v>
      </c>
    </row>
    <row r="4394">
      <c r="A4394" s="229" t="s">
        <v>811</v>
      </c>
    </row>
    <row r="4395">
      <c r="A4395" s="229" t="s">
        <v>811</v>
      </c>
    </row>
    <row r="4396">
      <c r="A4396" s="229" t="s">
        <v>811</v>
      </c>
    </row>
    <row r="4397">
      <c r="A4397" s="229" t="s">
        <v>811</v>
      </c>
    </row>
    <row r="4398">
      <c r="A4398" s="229" t="s">
        <v>811</v>
      </c>
    </row>
    <row r="4399">
      <c r="A4399" s="229" t="s">
        <v>811</v>
      </c>
    </row>
    <row r="4400">
      <c r="A4400" s="229" t="s">
        <v>811</v>
      </c>
    </row>
    <row r="4401">
      <c r="A4401" s="229" t="s">
        <v>811</v>
      </c>
    </row>
    <row r="4402">
      <c r="A4402" s="229" t="s">
        <v>811</v>
      </c>
    </row>
    <row r="4403">
      <c r="A4403" s="229" t="s">
        <v>811</v>
      </c>
    </row>
    <row r="4404">
      <c r="A4404" s="229" t="s">
        <v>811</v>
      </c>
    </row>
    <row r="4405">
      <c r="A4405" s="229" t="s">
        <v>811</v>
      </c>
    </row>
    <row r="4406">
      <c r="A4406" s="229" t="s">
        <v>811</v>
      </c>
    </row>
    <row r="4407">
      <c r="A4407" s="229" t="s">
        <v>811</v>
      </c>
    </row>
    <row r="4408">
      <c r="A4408" s="229" t="s">
        <v>811</v>
      </c>
    </row>
    <row r="4409">
      <c r="A4409" s="229" t="s">
        <v>811</v>
      </c>
    </row>
    <row r="4410">
      <c r="A4410" s="229" t="s">
        <v>811</v>
      </c>
    </row>
    <row r="4411">
      <c r="A4411" s="229" t="s">
        <v>811</v>
      </c>
    </row>
    <row r="4412">
      <c r="A4412" s="229" t="s">
        <v>811</v>
      </c>
    </row>
    <row r="4413">
      <c r="A4413" s="229" t="s">
        <v>811</v>
      </c>
    </row>
    <row r="4414">
      <c r="A4414" s="229" t="s">
        <v>811</v>
      </c>
    </row>
    <row r="4415">
      <c r="A4415" s="229" t="s">
        <v>811</v>
      </c>
    </row>
    <row r="4416">
      <c r="A4416" s="229" t="s">
        <v>811</v>
      </c>
    </row>
    <row r="4417">
      <c r="A4417" s="229" t="s">
        <v>811</v>
      </c>
    </row>
    <row r="4418">
      <c r="A4418" s="229" t="s">
        <v>811</v>
      </c>
    </row>
    <row r="4419">
      <c r="A4419" s="229" t="s">
        <v>811</v>
      </c>
    </row>
    <row r="4420">
      <c r="A4420" s="229" t="s">
        <v>811</v>
      </c>
    </row>
    <row r="4421">
      <c r="A4421" s="229" t="s">
        <v>811</v>
      </c>
    </row>
    <row r="4422">
      <c r="A4422" s="229" t="s">
        <v>811</v>
      </c>
    </row>
    <row r="4423">
      <c r="A4423" s="229" t="s">
        <v>811</v>
      </c>
    </row>
    <row r="4424">
      <c r="A4424" s="229" t="s">
        <v>811</v>
      </c>
    </row>
    <row r="4425">
      <c r="A4425" s="229" t="s">
        <v>811</v>
      </c>
    </row>
    <row r="4426">
      <c r="A4426" s="229" t="s">
        <v>811</v>
      </c>
    </row>
    <row r="4427">
      <c r="A4427" s="229" t="s">
        <v>811</v>
      </c>
    </row>
    <row r="4428">
      <c r="A4428" s="229" t="s">
        <v>811</v>
      </c>
    </row>
    <row r="4429">
      <c r="A4429" s="229" t="s">
        <v>811</v>
      </c>
    </row>
    <row r="4430">
      <c r="A4430" s="229" t="s">
        <v>811</v>
      </c>
    </row>
    <row r="4431">
      <c r="A4431" s="229" t="s">
        <v>811</v>
      </c>
    </row>
    <row r="4432">
      <c r="A4432" s="229" t="s">
        <v>811</v>
      </c>
    </row>
    <row r="4433">
      <c r="A4433" s="229" t="s">
        <v>811</v>
      </c>
    </row>
    <row r="4434">
      <c r="A4434" s="229" t="s">
        <v>811</v>
      </c>
    </row>
    <row r="4435">
      <c r="A4435" s="229" t="s">
        <v>811</v>
      </c>
    </row>
    <row r="4436">
      <c r="A4436" s="229" t="s">
        <v>811</v>
      </c>
    </row>
    <row r="4437">
      <c r="A4437" s="229" t="s">
        <v>811</v>
      </c>
    </row>
    <row r="4438">
      <c r="A4438" s="229" t="s">
        <v>811</v>
      </c>
    </row>
    <row r="4439">
      <c r="A4439" s="229" t="s">
        <v>811</v>
      </c>
    </row>
    <row r="4440">
      <c r="A4440" s="229" t="s">
        <v>811</v>
      </c>
    </row>
    <row r="4441">
      <c r="A4441" s="229" t="s">
        <v>811</v>
      </c>
    </row>
    <row r="4442">
      <c r="A4442" s="229" t="s">
        <v>811</v>
      </c>
    </row>
    <row r="4443">
      <c r="A4443" s="229" t="s">
        <v>811</v>
      </c>
    </row>
    <row r="4444">
      <c r="A4444" s="229" t="s">
        <v>811</v>
      </c>
    </row>
    <row r="4445">
      <c r="A4445" s="229" t="s">
        <v>811</v>
      </c>
    </row>
    <row r="4446">
      <c r="A4446" s="229" t="s">
        <v>811</v>
      </c>
    </row>
    <row r="4447">
      <c r="A4447" s="229" t="s">
        <v>811</v>
      </c>
    </row>
    <row r="4448">
      <c r="A4448" s="229" t="s">
        <v>811</v>
      </c>
    </row>
    <row r="4449">
      <c r="A4449" s="229" t="s">
        <v>811</v>
      </c>
    </row>
    <row r="4450">
      <c r="A4450" s="229" t="s">
        <v>811</v>
      </c>
    </row>
    <row r="4451">
      <c r="A4451" s="229" t="s">
        <v>811</v>
      </c>
    </row>
    <row r="4452">
      <c r="A4452" s="229" t="s">
        <v>811</v>
      </c>
    </row>
    <row r="4453">
      <c r="A4453" s="229" t="s">
        <v>811</v>
      </c>
    </row>
    <row r="4454">
      <c r="A4454" s="229" t="s">
        <v>811</v>
      </c>
    </row>
    <row r="4455">
      <c r="A4455" s="229" t="s">
        <v>811</v>
      </c>
    </row>
    <row r="4456">
      <c r="A4456" s="229" t="s">
        <v>811</v>
      </c>
    </row>
    <row r="4457">
      <c r="A4457" s="229" t="s">
        <v>811</v>
      </c>
    </row>
    <row r="4458">
      <c r="A4458" s="229" t="s">
        <v>811</v>
      </c>
    </row>
    <row r="4459">
      <c r="A4459" s="229" t="s">
        <v>811</v>
      </c>
    </row>
    <row r="4460">
      <c r="A4460" s="229" t="s">
        <v>811</v>
      </c>
    </row>
    <row r="4461">
      <c r="A4461" s="229" t="s">
        <v>811</v>
      </c>
    </row>
    <row r="4462">
      <c r="A4462" s="229" t="s">
        <v>811</v>
      </c>
    </row>
    <row r="4463">
      <c r="A4463" s="229" t="s">
        <v>811</v>
      </c>
    </row>
    <row r="4464">
      <c r="A4464" s="229" t="s">
        <v>811</v>
      </c>
    </row>
    <row r="4465">
      <c r="A4465" s="229" t="s">
        <v>811</v>
      </c>
    </row>
    <row r="4466">
      <c r="A4466" s="229" t="s">
        <v>811</v>
      </c>
    </row>
    <row r="4467">
      <c r="A4467" s="229" t="s">
        <v>811</v>
      </c>
    </row>
    <row r="4468">
      <c r="A4468" s="229" t="s">
        <v>811</v>
      </c>
    </row>
    <row r="4469">
      <c r="A4469" s="229" t="s">
        <v>811</v>
      </c>
    </row>
    <row r="4470">
      <c r="A4470" s="229" t="s">
        <v>811</v>
      </c>
    </row>
    <row r="4471">
      <c r="A4471" s="229" t="s">
        <v>811</v>
      </c>
    </row>
    <row r="4472">
      <c r="A4472" s="229" t="s">
        <v>811</v>
      </c>
    </row>
    <row r="4473">
      <c r="A4473" s="229" t="s">
        <v>811</v>
      </c>
    </row>
    <row r="4474">
      <c r="A4474" s="229" t="s">
        <v>811</v>
      </c>
    </row>
    <row r="4475">
      <c r="A4475" s="229" t="s">
        <v>811</v>
      </c>
    </row>
    <row r="4476">
      <c r="A4476" s="229" t="s">
        <v>811</v>
      </c>
    </row>
    <row r="4477">
      <c r="A4477" s="229" t="s">
        <v>811</v>
      </c>
    </row>
    <row r="4478">
      <c r="A4478" s="229" t="s">
        <v>811</v>
      </c>
    </row>
    <row r="4479">
      <c r="A4479" s="229" t="s">
        <v>811</v>
      </c>
    </row>
    <row r="4480">
      <c r="A4480" s="229" t="s">
        <v>811</v>
      </c>
    </row>
    <row r="4481">
      <c r="A4481" s="229" t="s">
        <v>811</v>
      </c>
    </row>
    <row r="4482">
      <c r="A4482" s="229" t="s">
        <v>811</v>
      </c>
    </row>
    <row r="4483">
      <c r="A4483" s="229" t="s">
        <v>811</v>
      </c>
    </row>
    <row r="4484">
      <c r="A4484" s="229" t="s">
        <v>811</v>
      </c>
    </row>
    <row r="4485">
      <c r="A4485" s="229" t="s">
        <v>811</v>
      </c>
    </row>
    <row r="4486">
      <c r="A4486" s="229" t="s">
        <v>811</v>
      </c>
    </row>
    <row r="4487">
      <c r="A4487" s="229" t="s">
        <v>811</v>
      </c>
    </row>
    <row r="4488">
      <c r="A4488" s="229" t="s">
        <v>811</v>
      </c>
    </row>
    <row r="4489">
      <c r="A4489" s="229" t="s">
        <v>811</v>
      </c>
    </row>
    <row r="4490">
      <c r="A4490" s="229" t="s">
        <v>811</v>
      </c>
    </row>
    <row r="4491">
      <c r="A4491" s="229" t="s">
        <v>811</v>
      </c>
    </row>
    <row r="4492">
      <c r="A4492" s="229" t="s">
        <v>811</v>
      </c>
    </row>
    <row r="4493">
      <c r="A4493" s="229" t="s">
        <v>811</v>
      </c>
    </row>
    <row r="4494">
      <c r="A4494" s="229" t="s">
        <v>811</v>
      </c>
    </row>
    <row r="4495">
      <c r="A4495" s="229" t="s">
        <v>813</v>
      </c>
    </row>
    <row r="4496">
      <c r="A4496" s="229" t="s">
        <v>813</v>
      </c>
    </row>
    <row r="4497">
      <c r="A4497" s="229" t="s">
        <v>813</v>
      </c>
    </row>
    <row r="4498">
      <c r="A4498" s="229" t="s">
        <v>813</v>
      </c>
    </row>
    <row r="4499">
      <c r="A4499" s="229" t="s">
        <v>813</v>
      </c>
    </row>
    <row r="4500">
      <c r="A4500" s="229" t="s">
        <v>813</v>
      </c>
    </row>
    <row r="4501">
      <c r="A4501" s="229" t="s">
        <v>813</v>
      </c>
    </row>
    <row r="4502">
      <c r="A4502" s="229" t="s">
        <v>813</v>
      </c>
    </row>
    <row r="4503">
      <c r="A4503" s="229" t="s">
        <v>813</v>
      </c>
    </row>
    <row r="4504">
      <c r="A4504" s="229" t="s">
        <v>813</v>
      </c>
    </row>
    <row r="4505">
      <c r="A4505" s="229" t="s">
        <v>813</v>
      </c>
    </row>
    <row r="4506">
      <c r="A4506" s="229" t="s">
        <v>813</v>
      </c>
    </row>
    <row r="4507">
      <c r="A4507" s="229" t="s">
        <v>813</v>
      </c>
    </row>
    <row r="4508">
      <c r="A4508" s="229" t="s">
        <v>813</v>
      </c>
    </row>
    <row r="4509">
      <c r="A4509" s="229" t="s">
        <v>813</v>
      </c>
    </row>
    <row r="4510">
      <c r="A4510" s="229" t="s">
        <v>813</v>
      </c>
    </row>
    <row r="4511">
      <c r="A4511" s="229" t="s">
        <v>813</v>
      </c>
    </row>
    <row r="4512">
      <c r="A4512" s="229" t="s">
        <v>813</v>
      </c>
    </row>
    <row r="4513">
      <c r="A4513" s="229" t="s">
        <v>813</v>
      </c>
    </row>
    <row r="4514">
      <c r="A4514" s="229" t="s">
        <v>813</v>
      </c>
    </row>
    <row r="4515">
      <c r="A4515" s="229" t="s">
        <v>813</v>
      </c>
    </row>
    <row r="4516">
      <c r="A4516" s="229" t="s">
        <v>813</v>
      </c>
    </row>
    <row r="4517">
      <c r="A4517" s="229" t="s">
        <v>813</v>
      </c>
    </row>
    <row r="4518">
      <c r="A4518" s="229" t="s">
        <v>813</v>
      </c>
    </row>
    <row r="4519">
      <c r="A4519" s="229" t="s">
        <v>813</v>
      </c>
    </row>
    <row r="4520">
      <c r="A4520" s="229" t="s">
        <v>813</v>
      </c>
    </row>
    <row r="4521">
      <c r="A4521" s="229" t="s">
        <v>813</v>
      </c>
    </row>
    <row r="4522">
      <c r="A4522" s="229" t="s">
        <v>813</v>
      </c>
    </row>
    <row r="4523">
      <c r="A4523" s="229" t="s">
        <v>813</v>
      </c>
    </row>
    <row r="4524">
      <c r="A4524" s="229" t="s">
        <v>813</v>
      </c>
    </row>
    <row r="4525">
      <c r="A4525" s="229" t="s">
        <v>813</v>
      </c>
    </row>
    <row r="4526">
      <c r="A4526" s="229" t="s">
        <v>813</v>
      </c>
    </row>
    <row r="4527">
      <c r="A4527" s="229" t="s">
        <v>813</v>
      </c>
    </row>
    <row r="4528">
      <c r="A4528" s="229" t="s">
        <v>813</v>
      </c>
    </row>
    <row r="4529">
      <c r="A4529" s="229" t="s">
        <v>813</v>
      </c>
    </row>
    <row r="4530">
      <c r="A4530" s="229" t="s">
        <v>813</v>
      </c>
    </row>
    <row r="4531">
      <c r="A4531" s="229" t="s">
        <v>813</v>
      </c>
    </row>
    <row r="4532">
      <c r="A4532" s="229" t="s">
        <v>813</v>
      </c>
    </row>
    <row r="4533">
      <c r="A4533" s="229" t="s">
        <v>813</v>
      </c>
    </row>
    <row r="4534">
      <c r="A4534" s="229" t="s">
        <v>813</v>
      </c>
    </row>
    <row r="4535">
      <c r="A4535" s="229" t="s">
        <v>813</v>
      </c>
    </row>
    <row r="4536">
      <c r="A4536" s="229" t="s">
        <v>813</v>
      </c>
    </row>
    <row r="4537">
      <c r="A4537" s="229" t="s">
        <v>813</v>
      </c>
    </row>
    <row r="4538">
      <c r="A4538" s="229" t="s">
        <v>813</v>
      </c>
    </row>
    <row r="4539">
      <c r="A4539" s="229" t="s">
        <v>813</v>
      </c>
    </row>
    <row r="4540">
      <c r="A4540" s="229" t="s">
        <v>813</v>
      </c>
    </row>
    <row r="4541">
      <c r="A4541" s="229" t="s">
        <v>813</v>
      </c>
    </row>
    <row r="4542">
      <c r="A4542" s="229" t="s">
        <v>813</v>
      </c>
    </row>
    <row r="4543">
      <c r="A4543" s="229" t="s">
        <v>813</v>
      </c>
    </row>
    <row r="4544">
      <c r="A4544" s="229" t="s">
        <v>813</v>
      </c>
    </row>
    <row r="4545">
      <c r="A4545" s="229" t="s">
        <v>813</v>
      </c>
    </row>
    <row r="4546">
      <c r="A4546" s="229" t="s">
        <v>813</v>
      </c>
    </row>
    <row r="4547">
      <c r="A4547" s="229" t="s">
        <v>813</v>
      </c>
    </row>
    <row r="4548">
      <c r="A4548" s="229" t="s">
        <v>813</v>
      </c>
    </row>
    <row r="4549">
      <c r="A4549" s="229" t="s">
        <v>813</v>
      </c>
    </row>
    <row r="4550">
      <c r="A4550" s="229" t="s">
        <v>813</v>
      </c>
    </row>
    <row r="4551">
      <c r="A4551" s="229" t="s">
        <v>813</v>
      </c>
    </row>
    <row r="4552">
      <c r="A4552" s="229" t="s">
        <v>813</v>
      </c>
    </row>
    <row r="4553">
      <c r="A4553" s="229" t="s">
        <v>813</v>
      </c>
    </row>
    <row r="4554">
      <c r="A4554" s="229" t="s">
        <v>813</v>
      </c>
    </row>
    <row r="4555">
      <c r="A4555" s="229" t="s">
        <v>813</v>
      </c>
    </row>
    <row r="4556">
      <c r="A4556" s="229" t="s">
        <v>813</v>
      </c>
    </row>
    <row r="4557">
      <c r="A4557" s="229" t="s">
        <v>813</v>
      </c>
    </row>
    <row r="4558">
      <c r="A4558" s="229" t="s">
        <v>813</v>
      </c>
    </row>
    <row r="4559">
      <c r="A4559" s="229" t="s">
        <v>813</v>
      </c>
    </row>
    <row r="4560">
      <c r="A4560" s="229" t="s">
        <v>813</v>
      </c>
    </row>
    <row r="4561">
      <c r="A4561" s="229" t="s">
        <v>813</v>
      </c>
    </row>
    <row r="4562">
      <c r="A4562" s="229" t="s">
        <v>813</v>
      </c>
    </row>
    <row r="4563">
      <c r="A4563" s="229" t="s">
        <v>813</v>
      </c>
    </row>
    <row r="4564">
      <c r="A4564" s="229" t="s">
        <v>813</v>
      </c>
    </row>
    <row r="4565">
      <c r="A4565" s="229" t="s">
        <v>813</v>
      </c>
    </row>
    <row r="4566">
      <c r="A4566" s="229" t="s">
        <v>813</v>
      </c>
    </row>
    <row r="4567">
      <c r="A4567" s="229" t="s">
        <v>813</v>
      </c>
    </row>
    <row r="4568">
      <c r="A4568" s="229" t="s">
        <v>813</v>
      </c>
    </row>
    <row r="4569">
      <c r="A4569" s="229" t="s">
        <v>813</v>
      </c>
    </row>
    <row r="4570">
      <c r="A4570" s="229" t="s">
        <v>813</v>
      </c>
    </row>
    <row r="4571">
      <c r="A4571" s="229" t="s">
        <v>813</v>
      </c>
    </row>
    <row r="4572">
      <c r="A4572" s="229" t="s">
        <v>813</v>
      </c>
    </row>
    <row r="4573">
      <c r="A4573" s="229" t="s">
        <v>813</v>
      </c>
    </row>
    <row r="4574">
      <c r="A4574" s="229" t="s">
        <v>813</v>
      </c>
    </row>
    <row r="4575">
      <c r="A4575" s="229" t="s">
        <v>813</v>
      </c>
    </row>
    <row r="4576">
      <c r="A4576" s="229" t="s">
        <v>813</v>
      </c>
    </row>
    <row r="4577">
      <c r="A4577" s="229" t="s">
        <v>813</v>
      </c>
    </row>
    <row r="4578">
      <c r="A4578" s="229" t="s">
        <v>813</v>
      </c>
    </row>
    <row r="4579">
      <c r="A4579" s="229" t="s">
        <v>813</v>
      </c>
    </row>
    <row r="4580">
      <c r="A4580" s="229" t="s">
        <v>813</v>
      </c>
    </row>
    <row r="4581">
      <c r="A4581" s="229" t="s">
        <v>813</v>
      </c>
    </row>
    <row r="4582">
      <c r="A4582" s="229" t="s">
        <v>813</v>
      </c>
    </row>
    <row r="4583">
      <c r="A4583" s="229" t="s">
        <v>813</v>
      </c>
    </row>
    <row r="4584">
      <c r="A4584" s="229" t="s">
        <v>813</v>
      </c>
    </row>
    <row r="4585">
      <c r="A4585" s="229" t="s">
        <v>813</v>
      </c>
    </row>
    <row r="4586">
      <c r="A4586" s="229" t="s">
        <v>813</v>
      </c>
    </row>
    <row r="4587">
      <c r="A4587" s="229" t="s">
        <v>813</v>
      </c>
    </row>
    <row r="4588">
      <c r="A4588" s="229" t="s">
        <v>813</v>
      </c>
    </row>
    <row r="4589">
      <c r="A4589" s="229" t="s">
        <v>813</v>
      </c>
    </row>
    <row r="4590">
      <c r="A4590" s="229" t="s">
        <v>813</v>
      </c>
    </row>
    <row r="4591">
      <c r="A4591" s="229" t="s">
        <v>813</v>
      </c>
    </row>
    <row r="4592">
      <c r="A4592" s="229" t="s">
        <v>813</v>
      </c>
    </row>
    <row r="4593">
      <c r="A4593" s="229" t="s">
        <v>813</v>
      </c>
    </row>
    <row r="4594">
      <c r="A4594" s="229" t="s">
        <v>813</v>
      </c>
    </row>
    <row r="4595">
      <c r="A4595" s="229" t="s">
        <v>813</v>
      </c>
    </row>
    <row r="4596">
      <c r="A4596" s="229" t="s">
        <v>813</v>
      </c>
    </row>
    <row r="4597">
      <c r="A4597" s="229" t="s">
        <v>815</v>
      </c>
    </row>
    <row r="4598">
      <c r="A4598" s="229" t="s">
        <v>815</v>
      </c>
    </row>
    <row r="4599">
      <c r="A4599" s="229" t="s">
        <v>815</v>
      </c>
    </row>
    <row r="4600">
      <c r="A4600" s="229" t="s">
        <v>815</v>
      </c>
    </row>
    <row r="4601">
      <c r="A4601" s="229" t="s">
        <v>815</v>
      </c>
    </row>
    <row r="4602">
      <c r="A4602" s="229" t="s">
        <v>815</v>
      </c>
    </row>
    <row r="4603">
      <c r="A4603" s="229" t="s">
        <v>815</v>
      </c>
    </row>
    <row r="4604">
      <c r="A4604" s="229" t="s">
        <v>815</v>
      </c>
    </row>
    <row r="4605">
      <c r="A4605" s="229" t="s">
        <v>815</v>
      </c>
    </row>
    <row r="4606">
      <c r="A4606" s="229" t="s">
        <v>815</v>
      </c>
    </row>
    <row r="4607">
      <c r="A4607" s="229" t="s">
        <v>815</v>
      </c>
    </row>
    <row r="4608">
      <c r="A4608" s="229" t="s">
        <v>815</v>
      </c>
    </row>
    <row r="4609">
      <c r="A4609" s="229" t="s">
        <v>815</v>
      </c>
    </row>
    <row r="4610">
      <c r="A4610" s="229" t="s">
        <v>815</v>
      </c>
    </row>
    <row r="4611">
      <c r="A4611" s="229" t="s">
        <v>815</v>
      </c>
    </row>
    <row r="4612">
      <c r="A4612" s="229" t="s">
        <v>815</v>
      </c>
    </row>
    <row r="4613">
      <c r="A4613" s="229" t="s">
        <v>815</v>
      </c>
    </row>
    <row r="4614">
      <c r="A4614" s="229" t="s">
        <v>815</v>
      </c>
    </row>
    <row r="4615">
      <c r="A4615" s="229" t="s">
        <v>815</v>
      </c>
    </row>
    <row r="4616">
      <c r="A4616" s="229" t="s">
        <v>815</v>
      </c>
    </row>
    <row r="4617">
      <c r="A4617" s="229" t="s">
        <v>815</v>
      </c>
    </row>
    <row r="4618">
      <c r="A4618" s="229" t="s">
        <v>815</v>
      </c>
    </row>
    <row r="4619">
      <c r="A4619" s="229" t="s">
        <v>815</v>
      </c>
    </row>
    <row r="4620">
      <c r="A4620" s="229" t="s">
        <v>815</v>
      </c>
    </row>
    <row r="4621">
      <c r="A4621" s="229" t="s">
        <v>815</v>
      </c>
    </row>
    <row r="4622">
      <c r="A4622" s="229" t="s">
        <v>815</v>
      </c>
    </row>
    <row r="4623">
      <c r="A4623" s="229" t="s">
        <v>815</v>
      </c>
    </row>
    <row r="4624">
      <c r="A4624" s="229" t="s">
        <v>815</v>
      </c>
    </row>
    <row r="4625">
      <c r="A4625" s="229" t="s">
        <v>815</v>
      </c>
    </row>
    <row r="4626">
      <c r="A4626" s="229" t="s">
        <v>815</v>
      </c>
    </row>
    <row r="4627">
      <c r="A4627" s="229" t="s">
        <v>816</v>
      </c>
    </row>
    <row r="4628">
      <c r="A4628" s="229" t="s">
        <v>816</v>
      </c>
    </row>
    <row r="4629">
      <c r="A4629" s="229" t="s">
        <v>816</v>
      </c>
    </row>
    <row r="4630">
      <c r="A4630" s="229" t="s">
        <v>816</v>
      </c>
    </row>
    <row r="4631">
      <c r="A4631" s="229" t="s">
        <v>816</v>
      </c>
    </row>
    <row r="4632">
      <c r="A4632" s="229" t="s">
        <v>816</v>
      </c>
    </row>
    <row r="4633">
      <c r="A4633" s="229" t="s">
        <v>816</v>
      </c>
    </row>
    <row r="4634">
      <c r="A4634" s="229" t="s">
        <v>816</v>
      </c>
    </row>
    <row r="4635">
      <c r="A4635" s="229" t="s">
        <v>816</v>
      </c>
    </row>
    <row r="4636">
      <c r="A4636" s="229" t="s">
        <v>816</v>
      </c>
    </row>
    <row r="4637">
      <c r="A4637" s="229" t="s">
        <v>816</v>
      </c>
    </row>
    <row r="4638">
      <c r="A4638" s="229" t="s">
        <v>816</v>
      </c>
    </row>
    <row r="4639">
      <c r="A4639" s="229" t="s">
        <v>816</v>
      </c>
    </row>
    <row r="4640">
      <c r="A4640" s="229" t="s">
        <v>816</v>
      </c>
    </row>
    <row r="4641">
      <c r="A4641" s="229" t="s">
        <v>816</v>
      </c>
    </row>
    <row r="4642">
      <c r="A4642" s="229" t="s">
        <v>816</v>
      </c>
    </row>
    <row r="4643">
      <c r="A4643" s="229" t="s">
        <v>816</v>
      </c>
    </row>
    <row r="4644">
      <c r="A4644" s="229" t="s">
        <v>816</v>
      </c>
    </row>
    <row r="4645">
      <c r="A4645" s="229" t="s">
        <v>816</v>
      </c>
    </row>
    <row r="4646">
      <c r="A4646" s="229" t="s">
        <v>816</v>
      </c>
    </row>
    <row r="4647">
      <c r="A4647" s="229" t="s">
        <v>816</v>
      </c>
    </row>
    <row r="4648">
      <c r="A4648" s="229" t="s">
        <v>816</v>
      </c>
    </row>
    <row r="4649">
      <c r="A4649" s="229" t="s">
        <v>816</v>
      </c>
    </row>
    <row r="4650">
      <c r="A4650" s="229" t="s">
        <v>816</v>
      </c>
    </row>
    <row r="4651">
      <c r="A4651" s="229" t="s">
        <v>816</v>
      </c>
    </row>
    <row r="4652">
      <c r="A4652" s="229" t="s">
        <v>818</v>
      </c>
    </row>
    <row r="4653">
      <c r="A4653" s="229" t="s">
        <v>818</v>
      </c>
    </row>
    <row r="4654">
      <c r="A4654" s="229" t="s">
        <v>818</v>
      </c>
    </row>
    <row r="4655">
      <c r="A4655" s="229" t="s">
        <v>818</v>
      </c>
    </row>
    <row r="4656">
      <c r="A4656" s="229" t="s">
        <v>818</v>
      </c>
    </row>
    <row r="4657">
      <c r="A4657" s="229" t="s">
        <v>818</v>
      </c>
    </row>
    <row r="4658">
      <c r="A4658" s="229" t="s">
        <v>818</v>
      </c>
    </row>
    <row r="4659">
      <c r="A4659" s="229" t="s">
        <v>818</v>
      </c>
    </row>
    <row r="4660">
      <c r="A4660" s="229" t="s">
        <v>818</v>
      </c>
    </row>
    <row r="4661">
      <c r="A4661" s="229" t="s">
        <v>818</v>
      </c>
    </row>
    <row r="4662">
      <c r="A4662" s="229" t="s">
        <v>818</v>
      </c>
    </row>
    <row r="4663">
      <c r="A4663" s="229" t="s">
        <v>818</v>
      </c>
    </row>
    <row r="4664">
      <c r="A4664" s="229" t="s">
        <v>818</v>
      </c>
    </row>
    <row r="4665">
      <c r="A4665" s="229" t="s">
        <v>818</v>
      </c>
    </row>
    <row r="4666">
      <c r="A4666" s="229" t="s">
        <v>818</v>
      </c>
    </row>
    <row r="4667">
      <c r="A4667" s="229" t="s">
        <v>818</v>
      </c>
    </row>
    <row r="4668">
      <c r="A4668" s="229" t="s">
        <v>818</v>
      </c>
    </row>
    <row r="4669">
      <c r="A4669" s="229" t="s">
        <v>818</v>
      </c>
    </row>
    <row r="4670">
      <c r="A4670" s="229" t="s">
        <v>818</v>
      </c>
    </row>
    <row r="4671">
      <c r="A4671" s="229" t="s">
        <v>818</v>
      </c>
    </row>
    <row r="4672">
      <c r="A4672" s="229" t="s">
        <v>818</v>
      </c>
    </row>
    <row r="4673">
      <c r="A4673" s="229" t="s">
        <v>818</v>
      </c>
    </row>
    <row r="4674">
      <c r="A4674" s="229" t="s">
        <v>818</v>
      </c>
    </row>
    <row r="4675">
      <c r="A4675" s="229" t="s">
        <v>818</v>
      </c>
    </row>
    <row r="4676">
      <c r="A4676" s="229" t="s">
        <v>818</v>
      </c>
    </row>
    <row r="4677">
      <c r="A4677" s="229" t="s">
        <v>818</v>
      </c>
    </row>
    <row r="4678">
      <c r="A4678" s="229" t="s">
        <v>818</v>
      </c>
    </row>
    <row r="4679">
      <c r="A4679" s="229" t="s">
        <v>818</v>
      </c>
    </row>
    <row r="4680">
      <c r="A4680" s="229" t="s">
        <v>818</v>
      </c>
    </row>
    <row r="4681">
      <c r="A4681" s="229" t="s">
        <v>818</v>
      </c>
    </row>
    <row r="4682">
      <c r="A4682" s="229" t="s">
        <v>818</v>
      </c>
    </row>
    <row r="4683">
      <c r="A4683" s="229" t="s">
        <v>818</v>
      </c>
    </row>
    <row r="4684">
      <c r="A4684" s="229" t="s">
        <v>818</v>
      </c>
    </row>
    <row r="4685">
      <c r="A4685" s="229" t="s">
        <v>818</v>
      </c>
    </row>
    <row r="4686">
      <c r="A4686" s="229" t="s">
        <v>819</v>
      </c>
    </row>
    <row r="4687">
      <c r="A4687" s="229" t="s">
        <v>819</v>
      </c>
    </row>
    <row r="4688">
      <c r="A4688" s="229" t="s">
        <v>819</v>
      </c>
    </row>
    <row r="4689">
      <c r="A4689" s="229" t="s">
        <v>819</v>
      </c>
    </row>
    <row r="4690">
      <c r="A4690" s="229" t="s">
        <v>819</v>
      </c>
    </row>
    <row r="4691">
      <c r="A4691" s="229" t="s">
        <v>819</v>
      </c>
    </row>
    <row r="4692">
      <c r="A4692" s="229" t="s">
        <v>819</v>
      </c>
    </row>
    <row r="4693">
      <c r="A4693" s="229" t="s">
        <v>819</v>
      </c>
    </row>
    <row r="4694">
      <c r="A4694" s="229" t="s">
        <v>819</v>
      </c>
    </row>
    <row r="4695">
      <c r="A4695" s="229" t="s">
        <v>819</v>
      </c>
    </row>
    <row r="4696">
      <c r="A4696" s="229" t="s">
        <v>819</v>
      </c>
    </row>
    <row r="4697">
      <c r="A4697" s="229" t="s">
        <v>819</v>
      </c>
    </row>
    <row r="4698">
      <c r="A4698" s="229" t="s">
        <v>819</v>
      </c>
    </row>
    <row r="4699">
      <c r="A4699" s="229" t="s">
        <v>819</v>
      </c>
    </row>
    <row r="4700">
      <c r="A4700" s="229" t="s">
        <v>819</v>
      </c>
    </row>
    <row r="4701">
      <c r="A4701" s="229" t="s">
        <v>819</v>
      </c>
    </row>
    <row r="4702">
      <c r="A4702" s="229" t="s">
        <v>819</v>
      </c>
    </row>
    <row r="4703">
      <c r="A4703" s="229" t="s">
        <v>819</v>
      </c>
    </row>
    <row r="4704">
      <c r="A4704" s="229" t="s">
        <v>819</v>
      </c>
    </row>
    <row r="4705">
      <c r="A4705" s="229" t="s">
        <v>819</v>
      </c>
    </row>
    <row r="4706">
      <c r="A4706" s="229" t="s">
        <v>819</v>
      </c>
    </row>
    <row r="4707">
      <c r="A4707" s="229" t="s">
        <v>819</v>
      </c>
    </row>
    <row r="4708">
      <c r="A4708" s="229" t="s">
        <v>819</v>
      </c>
    </row>
    <row r="4709">
      <c r="A4709" s="229" t="s">
        <v>819</v>
      </c>
    </row>
    <row r="4710">
      <c r="A4710" s="229" t="s">
        <v>819</v>
      </c>
    </row>
    <row r="4711">
      <c r="A4711" s="229" t="s">
        <v>819</v>
      </c>
    </row>
    <row r="4712">
      <c r="A4712" s="229" t="s">
        <v>819</v>
      </c>
    </row>
    <row r="4713">
      <c r="A4713" s="229" t="s">
        <v>819</v>
      </c>
    </row>
    <row r="4714">
      <c r="A4714" s="229" t="s">
        <v>819</v>
      </c>
    </row>
    <row r="4715">
      <c r="A4715" s="229" t="s">
        <v>819</v>
      </c>
    </row>
    <row r="4716">
      <c r="A4716" s="229" t="s">
        <v>819</v>
      </c>
    </row>
    <row r="4717">
      <c r="A4717" s="229" t="s">
        <v>819</v>
      </c>
    </row>
    <row r="4718">
      <c r="A4718" s="229" t="s">
        <v>819</v>
      </c>
    </row>
    <row r="4719">
      <c r="A4719" s="229" t="s">
        <v>819</v>
      </c>
    </row>
    <row r="4720">
      <c r="A4720" s="229" t="s">
        <v>819</v>
      </c>
    </row>
    <row r="4721">
      <c r="A4721" s="229" t="s">
        <v>819</v>
      </c>
    </row>
    <row r="4722">
      <c r="A4722" s="229" t="s">
        <v>819</v>
      </c>
    </row>
    <row r="4723">
      <c r="A4723" s="229" t="s">
        <v>819</v>
      </c>
    </row>
    <row r="4724">
      <c r="A4724" s="229" t="s">
        <v>819</v>
      </c>
    </row>
    <row r="4725">
      <c r="A4725" s="229" t="s">
        <v>819</v>
      </c>
    </row>
    <row r="4726">
      <c r="A4726" s="229" t="s">
        <v>819</v>
      </c>
    </row>
    <row r="4727">
      <c r="A4727" s="229" t="s">
        <v>819</v>
      </c>
    </row>
    <row r="4728">
      <c r="A4728" s="229" t="s">
        <v>819</v>
      </c>
    </row>
    <row r="4729">
      <c r="A4729" s="229" t="s">
        <v>819</v>
      </c>
    </row>
    <row r="4730">
      <c r="A4730" s="229" t="s">
        <v>819</v>
      </c>
    </row>
    <row r="4731">
      <c r="A4731" s="229" t="s">
        <v>819</v>
      </c>
    </row>
    <row r="4732">
      <c r="A4732" s="229" t="s">
        <v>819</v>
      </c>
    </row>
    <row r="4733">
      <c r="A4733" s="229" t="s">
        <v>819</v>
      </c>
    </row>
    <row r="4734">
      <c r="A4734" s="229" t="s">
        <v>819</v>
      </c>
    </row>
    <row r="4735">
      <c r="A4735" s="229" t="s">
        <v>819</v>
      </c>
    </row>
    <row r="4736">
      <c r="A4736" s="229" t="s">
        <v>819</v>
      </c>
    </row>
    <row r="4737">
      <c r="A4737" s="229" t="s">
        <v>819</v>
      </c>
    </row>
    <row r="4738">
      <c r="A4738" s="229" t="s">
        <v>819</v>
      </c>
    </row>
    <row r="4739">
      <c r="A4739" s="229" t="s">
        <v>819</v>
      </c>
    </row>
    <row r="4740">
      <c r="A4740" s="229" t="s">
        <v>819</v>
      </c>
    </row>
    <row r="4741">
      <c r="A4741" s="229" t="s">
        <v>819</v>
      </c>
    </row>
    <row r="4742">
      <c r="A4742" s="229" t="s">
        <v>819</v>
      </c>
    </row>
    <row r="4743">
      <c r="A4743" s="229" t="s">
        <v>819</v>
      </c>
    </row>
    <row r="4744">
      <c r="A4744" s="229" t="s">
        <v>819</v>
      </c>
    </row>
    <row r="4745">
      <c r="A4745" s="229" t="s">
        <v>819</v>
      </c>
    </row>
    <row r="4746">
      <c r="A4746" s="229" t="s">
        <v>819</v>
      </c>
    </row>
    <row r="4747">
      <c r="A4747" s="229" t="s">
        <v>819</v>
      </c>
    </row>
    <row r="4748">
      <c r="A4748" s="229" t="s">
        <v>819</v>
      </c>
    </row>
    <row r="4749">
      <c r="A4749" s="229" t="s">
        <v>819</v>
      </c>
    </row>
    <row r="4750">
      <c r="A4750" s="229" t="s">
        <v>819</v>
      </c>
    </row>
    <row r="4751">
      <c r="A4751" s="229" t="s">
        <v>819</v>
      </c>
    </row>
    <row r="4752">
      <c r="A4752" s="229" t="s">
        <v>819</v>
      </c>
    </row>
    <row r="4753">
      <c r="A4753" s="229" t="s">
        <v>819</v>
      </c>
    </row>
    <row r="4754">
      <c r="A4754" s="229" t="s">
        <v>819</v>
      </c>
    </row>
    <row r="4755">
      <c r="A4755" s="229" t="s">
        <v>819</v>
      </c>
    </row>
    <row r="4756">
      <c r="A4756" s="229" t="s">
        <v>819</v>
      </c>
    </row>
    <row r="4757">
      <c r="A4757" s="229" t="s">
        <v>819</v>
      </c>
    </row>
    <row r="4758">
      <c r="A4758" s="229" t="s">
        <v>819</v>
      </c>
    </row>
    <row r="4759">
      <c r="A4759" s="229" t="s">
        <v>819</v>
      </c>
    </row>
    <row r="4760">
      <c r="A4760" s="229" t="s">
        <v>819</v>
      </c>
    </row>
    <row r="4761">
      <c r="A4761" s="229" t="s">
        <v>819</v>
      </c>
    </row>
    <row r="4762">
      <c r="A4762" s="229" t="s">
        <v>819</v>
      </c>
    </row>
    <row r="4763">
      <c r="A4763" s="229" t="s">
        <v>819</v>
      </c>
    </row>
    <row r="4764">
      <c r="A4764" s="229" t="s">
        <v>819</v>
      </c>
    </row>
    <row r="4765">
      <c r="A4765" s="229" t="s">
        <v>819</v>
      </c>
    </row>
    <row r="4766">
      <c r="A4766" s="229" t="s">
        <v>819</v>
      </c>
    </row>
    <row r="4767">
      <c r="A4767" s="229" t="s">
        <v>819</v>
      </c>
    </row>
    <row r="4768">
      <c r="A4768" s="229" t="s">
        <v>819</v>
      </c>
    </row>
    <row r="4769">
      <c r="A4769" s="229" t="s">
        <v>819</v>
      </c>
    </row>
    <row r="4770">
      <c r="A4770" s="229" t="s">
        <v>819</v>
      </c>
    </row>
    <row r="4771">
      <c r="A4771" s="229" t="s">
        <v>819</v>
      </c>
    </row>
    <row r="4772">
      <c r="A4772" s="229" t="s">
        <v>819</v>
      </c>
    </row>
    <row r="4773">
      <c r="A4773" s="229" t="s">
        <v>819</v>
      </c>
    </row>
    <row r="4774">
      <c r="A4774" s="229" t="s">
        <v>819</v>
      </c>
    </row>
    <row r="4775">
      <c r="A4775" s="229" t="s">
        <v>819</v>
      </c>
    </row>
    <row r="4776">
      <c r="A4776" s="229" t="s">
        <v>819</v>
      </c>
    </row>
    <row r="4777">
      <c r="A4777" s="229" t="s">
        <v>819</v>
      </c>
    </row>
    <row r="4778">
      <c r="A4778" s="229" t="s">
        <v>819</v>
      </c>
    </row>
    <row r="4779">
      <c r="A4779" s="229" t="s">
        <v>819</v>
      </c>
    </row>
    <row r="4780">
      <c r="A4780" s="229" t="s">
        <v>819</v>
      </c>
    </row>
    <row r="4781">
      <c r="A4781" s="229" t="s">
        <v>819</v>
      </c>
    </row>
    <row r="4782">
      <c r="A4782" s="229" t="s">
        <v>820</v>
      </c>
    </row>
    <row r="4783">
      <c r="A4783" s="229" t="s">
        <v>820</v>
      </c>
    </row>
    <row r="4784">
      <c r="A4784" s="229" t="s">
        <v>820</v>
      </c>
    </row>
    <row r="4785">
      <c r="A4785" s="229" t="s">
        <v>820</v>
      </c>
    </row>
    <row r="4786">
      <c r="A4786" s="229" t="s">
        <v>820</v>
      </c>
    </row>
    <row r="4787">
      <c r="A4787" s="229" t="s">
        <v>820</v>
      </c>
    </row>
    <row r="4788">
      <c r="A4788" s="229" t="s">
        <v>820</v>
      </c>
    </row>
    <row r="4789">
      <c r="A4789" s="229" t="s">
        <v>820</v>
      </c>
    </row>
    <row r="4790">
      <c r="A4790" s="229" t="s">
        <v>820</v>
      </c>
    </row>
    <row r="4791">
      <c r="A4791" s="229" t="s">
        <v>820</v>
      </c>
    </row>
    <row r="4792">
      <c r="A4792" s="229" t="s">
        <v>820</v>
      </c>
    </row>
    <row r="4793">
      <c r="A4793" s="229" t="s">
        <v>820</v>
      </c>
    </row>
    <row r="4794">
      <c r="A4794" s="229" t="s">
        <v>820</v>
      </c>
    </row>
    <row r="4795">
      <c r="A4795" s="229" t="s">
        <v>820</v>
      </c>
    </row>
    <row r="4796">
      <c r="A4796" s="229" t="s">
        <v>820</v>
      </c>
    </row>
    <row r="4797">
      <c r="A4797" s="229" t="s">
        <v>820</v>
      </c>
    </row>
    <row r="4798">
      <c r="A4798" s="229" t="s">
        <v>820</v>
      </c>
    </row>
    <row r="4799">
      <c r="A4799" s="229" t="s">
        <v>820</v>
      </c>
    </row>
    <row r="4800">
      <c r="A4800" s="229" t="s">
        <v>820</v>
      </c>
    </row>
    <row r="4801">
      <c r="A4801" s="229" t="s">
        <v>820</v>
      </c>
    </row>
    <row r="4802">
      <c r="A4802" s="229" t="s">
        <v>820</v>
      </c>
    </row>
    <row r="4803">
      <c r="A4803" s="229" t="s">
        <v>820</v>
      </c>
    </row>
    <row r="4804">
      <c r="A4804" s="229" t="s">
        <v>820</v>
      </c>
    </row>
    <row r="4805">
      <c r="A4805" s="229" t="s">
        <v>820</v>
      </c>
    </row>
    <row r="4806">
      <c r="A4806" s="229" t="s">
        <v>820</v>
      </c>
    </row>
    <row r="4807">
      <c r="A4807" s="229" t="s">
        <v>820</v>
      </c>
    </row>
    <row r="4808">
      <c r="A4808" s="229" t="s">
        <v>820</v>
      </c>
    </row>
    <row r="4809">
      <c r="A4809" s="229" t="s">
        <v>820</v>
      </c>
    </row>
    <row r="4810">
      <c r="A4810" s="229" t="s">
        <v>820</v>
      </c>
    </row>
    <row r="4811">
      <c r="A4811" s="229" t="s">
        <v>820</v>
      </c>
    </row>
    <row r="4812">
      <c r="A4812" s="229" t="s">
        <v>820</v>
      </c>
    </row>
    <row r="4813">
      <c r="A4813" s="229" t="s">
        <v>820</v>
      </c>
    </row>
    <row r="4814">
      <c r="A4814" s="229" t="s">
        <v>820</v>
      </c>
    </row>
    <row r="4815">
      <c r="A4815" s="229" t="s">
        <v>820</v>
      </c>
    </row>
    <row r="4816">
      <c r="A4816" s="229" t="s">
        <v>820</v>
      </c>
    </row>
    <row r="4817">
      <c r="A4817" s="229" t="s">
        <v>820</v>
      </c>
    </row>
    <row r="4818">
      <c r="A4818" s="229" t="s">
        <v>820</v>
      </c>
    </row>
    <row r="4819">
      <c r="A4819" s="229" t="s">
        <v>820</v>
      </c>
    </row>
    <row r="4820">
      <c r="A4820" s="229" t="s">
        <v>820</v>
      </c>
    </row>
    <row r="4821">
      <c r="A4821" s="229" t="s">
        <v>820</v>
      </c>
    </row>
    <row r="4822">
      <c r="A4822" s="229" t="s">
        <v>820</v>
      </c>
    </row>
    <row r="4823">
      <c r="A4823" s="229" t="s">
        <v>820</v>
      </c>
    </row>
    <row r="4824">
      <c r="A4824" s="229" t="s">
        <v>820</v>
      </c>
    </row>
    <row r="4825">
      <c r="A4825" s="229" t="s">
        <v>820</v>
      </c>
    </row>
    <row r="4826">
      <c r="A4826" s="229" t="s">
        <v>820</v>
      </c>
    </row>
    <row r="4827">
      <c r="A4827" s="229" t="s">
        <v>820</v>
      </c>
    </row>
    <row r="4828">
      <c r="A4828" s="229" t="s">
        <v>820</v>
      </c>
    </row>
    <row r="4829">
      <c r="A4829" s="229" t="s">
        <v>820</v>
      </c>
    </row>
    <row r="4830">
      <c r="A4830" s="229" t="s">
        <v>820</v>
      </c>
    </row>
    <row r="4831">
      <c r="A4831" s="229" t="s">
        <v>820</v>
      </c>
    </row>
    <row r="4832">
      <c r="A4832" s="229" t="s">
        <v>820</v>
      </c>
    </row>
    <row r="4833">
      <c r="A4833" s="229" t="s">
        <v>820</v>
      </c>
    </row>
    <row r="4834">
      <c r="A4834" s="229" t="s">
        <v>820</v>
      </c>
    </row>
    <row r="4835">
      <c r="A4835" s="229" t="s">
        <v>820</v>
      </c>
    </row>
    <row r="4836">
      <c r="A4836" s="229" t="s">
        <v>820</v>
      </c>
    </row>
    <row r="4837">
      <c r="A4837" s="229" t="s">
        <v>820</v>
      </c>
    </row>
    <row r="4838">
      <c r="A4838" s="229" t="s">
        <v>820</v>
      </c>
    </row>
    <row r="4839">
      <c r="A4839" s="229" t="s">
        <v>820</v>
      </c>
    </row>
    <row r="4840">
      <c r="A4840" s="229" t="s">
        <v>820</v>
      </c>
    </row>
    <row r="4841">
      <c r="A4841" s="229" t="s">
        <v>820</v>
      </c>
    </row>
    <row r="4842">
      <c r="A4842" s="229" t="s">
        <v>820</v>
      </c>
    </row>
    <row r="4843">
      <c r="A4843" s="229" t="s">
        <v>820</v>
      </c>
    </row>
    <row r="4844">
      <c r="A4844" s="229" t="s">
        <v>820</v>
      </c>
    </row>
    <row r="4845">
      <c r="A4845" s="229" t="s">
        <v>820</v>
      </c>
    </row>
    <row r="4846">
      <c r="A4846" s="229" t="s">
        <v>820</v>
      </c>
    </row>
    <row r="4847">
      <c r="A4847" s="229" t="s">
        <v>820</v>
      </c>
    </row>
    <row r="4848">
      <c r="A4848" s="229" t="s">
        <v>820</v>
      </c>
    </row>
    <row r="4849">
      <c r="A4849" s="229" t="s">
        <v>820</v>
      </c>
    </row>
    <row r="4850">
      <c r="A4850" s="229" t="s">
        <v>820</v>
      </c>
    </row>
    <row r="4851">
      <c r="A4851" s="229" t="s">
        <v>820</v>
      </c>
    </row>
    <row r="4852">
      <c r="A4852" s="229" t="s">
        <v>820</v>
      </c>
    </row>
    <row r="4853">
      <c r="A4853" s="229" t="s">
        <v>820</v>
      </c>
    </row>
    <row r="4854">
      <c r="A4854" s="229" t="s">
        <v>820</v>
      </c>
    </row>
    <row r="4855">
      <c r="A4855" s="229" t="s">
        <v>820</v>
      </c>
    </row>
    <row r="4856">
      <c r="A4856" s="229" t="s">
        <v>820</v>
      </c>
    </row>
    <row r="4857">
      <c r="A4857" s="229" t="s">
        <v>820</v>
      </c>
    </row>
    <row r="4858">
      <c r="A4858" s="229" t="s">
        <v>820</v>
      </c>
    </row>
    <row r="4859">
      <c r="A4859" s="229" t="s">
        <v>820</v>
      </c>
    </row>
    <row r="4860">
      <c r="A4860" s="229" t="s">
        <v>820</v>
      </c>
    </row>
    <row r="4861">
      <c r="A4861" s="229" t="s">
        <v>820</v>
      </c>
    </row>
    <row r="4862">
      <c r="A4862" s="229" t="s">
        <v>820</v>
      </c>
    </row>
    <row r="4863">
      <c r="A4863" s="229" t="s">
        <v>820</v>
      </c>
    </row>
    <row r="4864">
      <c r="A4864" s="229" t="s">
        <v>820</v>
      </c>
    </row>
    <row r="4865">
      <c r="A4865" s="229" t="s">
        <v>820</v>
      </c>
    </row>
    <row r="4866">
      <c r="A4866" s="229" t="s">
        <v>820</v>
      </c>
    </row>
    <row r="4867">
      <c r="A4867" s="229" t="s">
        <v>820</v>
      </c>
    </row>
    <row r="4868">
      <c r="A4868" s="229" t="s">
        <v>820</v>
      </c>
    </row>
    <row r="4869">
      <c r="A4869" s="229" t="s">
        <v>820</v>
      </c>
    </row>
    <row r="4870">
      <c r="A4870" s="229" t="s">
        <v>820</v>
      </c>
    </row>
    <row r="4871">
      <c r="A4871" s="229" t="s">
        <v>820</v>
      </c>
    </row>
    <row r="4872">
      <c r="A4872" s="229" t="s">
        <v>820</v>
      </c>
    </row>
    <row r="4873">
      <c r="A4873" s="229" t="s">
        <v>820</v>
      </c>
    </row>
    <row r="4874">
      <c r="A4874" s="229" t="s">
        <v>820</v>
      </c>
    </row>
    <row r="4875">
      <c r="A4875" s="229" t="s">
        <v>820</v>
      </c>
    </row>
    <row r="4876">
      <c r="A4876" s="229" t="s">
        <v>820</v>
      </c>
    </row>
    <row r="4877">
      <c r="A4877" s="229" t="s">
        <v>820</v>
      </c>
    </row>
    <row r="4878">
      <c r="A4878" s="229" t="s">
        <v>820</v>
      </c>
    </row>
    <row r="4879">
      <c r="A4879" s="229" t="s">
        <v>820</v>
      </c>
    </row>
    <row r="4880">
      <c r="A4880" s="229" t="s">
        <v>820</v>
      </c>
    </row>
    <row r="4881">
      <c r="A4881" s="229" t="s">
        <v>820</v>
      </c>
    </row>
    <row r="4882">
      <c r="A4882" s="229" t="s">
        <v>820</v>
      </c>
    </row>
    <row r="4883">
      <c r="A4883" s="229" t="s">
        <v>820</v>
      </c>
    </row>
    <row r="4884">
      <c r="A4884" s="229" t="s">
        <v>820</v>
      </c>
    </row>
    <row r="4885">
      <c r="A4885" s="229" t="s">
        <v>820</v>
      </c>
    </row>
    <row r="4886">
      <c r="A4886" s="229" t="s">
        <v>820</v>
      </c>
    </row>
    <row r="4887">
      <c r="A4887" s="229" t="s">
        <v>820</v>
      </c>
    </row>
    <row r="4888">
      <c r="A4888" s="229" t="s">
        <v>820</v>
      </c>
    </row>
    <row r="4889">
      <c r="A4889" s="229" t="s">
        <v>820</v>
      </c>
    </row>
    <row r="4890">
      <c r="A4890" s="229" t="s">
        <v>820</v>
      </c>
    </row>
    <row r="4891">
      <c r="A4891" s="229" t="s">
        <v>820</v>
      </c>
    </row>
    <row r="4892">
      <c r="A4892" s="229" t="s">
        <v>820</v>
      </c>
    </row>
    <row r="4893">
      <c r="A4893" s="229" t="s">
        <v>820</v>
      </c>
    </row>
    <row r="4894">
      <c r="A4894" s="229" t="s">
        <v>820</v>
      </c>
    </row>
    <row r="4895">
      <c r="A4895" s="229" t="s">
        <v>820</v>
      </c>
    </row>
    <row r="4896">
      <c r="A4896" s="229" t="s">
        <v>820</v>
      </c>
    </row>
    <row r="4897">
      <c r="A4897" s="229" t="s">
        <v>820</v>
      </c>
    </row>
    <row r="4898">
      <c r="A4898" s="229" t="s">
        <v>820</v>
      </c>
    </row>
    <row r="4899">
      <c r="A4899" s="229" t="s">
        <v>820</v>
      </c>
    </row>
    <row r="4900">
      <c r="A4900" s="229" t="s">
        <v>820</v>
      </c>
    </row>
    <row r="4901">
      <c r="A4901" s="229" t="s">
        <v>820</v>
      </c>
    </row>
    <row r="4902">
      <c r="A4902" s="229" t="s">
        <v>820</v>
      </c>
    </row>
    <row r="4903">
      <c r="A4903" s="229" t="s">
        <v>820</v>
      </c>
    </row>
    <row r="4904">
      <c r="A4904" s="229" t="s">
        <v>820</v>
      </c>
    </row>
    <row r="4905">
      <c r="A4905" s="229" t="s">
        <v>820</v>
      </c>
    </row>
    <row r="4906">
      <c r="A4906" s="229" t="s">
        <v>820</v>
      </c>
    </row>
    <row r="4907">
      <c r="A4907" s="229" t="s">
        <v>820</v>
      </c>
    </row>
    <row r="4908">
      <c r="A4908" s="229" t="s">
        <v>820</v>
      </c>
    </row>
    <row r="4909">
      <c r="A4909" s="229" t="s">
        <v>820</v>
      </c>
    </row>
    <row r="4910">
      <c r="A4910" s="229" t="s">
        <v>820</v>
      </c>
    </row>
    <row r="4911">
      <c r="A4911" s="229" t="s">
        <v>820</v>
      </c>
    </row>
    <row r="4912">
      <c r="A4912" s="229" t="s">
        <v>820</v>
      </c>
    </row>
    <row r="4913">
      <c r="A4913" s="229" t="s">
        <v>820</v>
      </c>
    </row>
    <row r="4914">
      <c r="A4914" s="229" t="s">
        <v>820</v>
      </c>
    </row>
    <row r="4915">
      <c r="A4915" s="229" t="s">
        <v>820</v>
      </c>
    </row>
    <row r="4916">
      <c r="A4916" s="229" t="s">
        <v>820</v>
      </c>
    </row>
    <row r="4917">
      <c r="A4917" s="229" t="s">
        <v>820</v>
      </c>
    </row>
    <row r="4918">
      <c r="A4918" s="229" t="s">
        <v>820</v>
      </c>
    </row>
    <row r="4919">
      <c r="A4919" s="229" t="s">
        <v>820</v>
      </c>
    </row>
    <row r="4920">
      <c r="A4920" s="229" t="s">
        <v>820</v>
      </c>
    </row>
    <row r="4921">
      <c r="A4921" s="229" t="s">
        <v>820</v>
      </c>
    </row>
    <row r="4922">
      <c r="A4922" s="229" t="s">
        <v>820</v>
      </c>
    </row>
    <row r="4923">
      <c r="A4923" s="229" t="s">
        <v>820</v>
      </c>
    </row>
    <row r="4924">
      <c r="A4924" s="229" t="s">
        <v>820</v>
      </c>
    </row>
    <row r="4925">
      <c r="A4925" s="229" t="s">
        <v>820</v>
      </c>
    </row>
    <row r="4926">
      <c r="A4926" s="229" t="s">
        <v>820</v>
      </c>
    </row>
    <row r="4927">
      <c r="A4927" s="229" t="s">
        <v>820</v>
      </c>
    </row>
    <row r="4928">
      <c r="A4928" s="229" t="s">
        <v>820</v>
      </c>
    </row>
    <row r="4929">
      <c r="A4929" s="229" t="s">
        <v>820</v>
      </c>
    </row>
    <row r="4930">
      <c r="A4930" s="229" t="s">
        <v>820</v>
      </c>
    </row>
    <row r="4931">
      <c r="A4931" s="229" t="s">
        <v>820</v>
      </c>
    </row>
    <row r="4932">
      <c r="A4932" s="229" t="s">
        <v>820</v>
      </c>
    </row>
    <row r="4933">
      <c r="A4933" s="229" t="s">
        <v>820</v>
      </c>
    </row>
    <row r="4934">
      <c r="A4934" s="229" t="s">
        <v>820</v>
      </c>
    </row>
    <row r="4935">
      <c r="A4935" s="229" t="s">
        <v>820</v>
      </c>
    </row>
    <row r="4936">
      <c r="A4936" s="229" t="s">
        <v>820</v>
      </c>
    </row>
    <row r="4937">
      <c r="A4937" s="229" t="s">
        <v>820</v>
      </c>
    </row>
    <row r="4938">
      <c r="A4938" s="229" t="s">
        <v>820</v>
      </c>
    </row>
    <row r="4939">
      <c r="A4939" s="229" t="s">
        <v>820</v>
      </c>
    </row>
    <row r="4940">
      <c r="A4940" s="229" t="s">
        <v>820</v>
      </c>
    </row>
    <row r="4941">
      <c r="A4941" s="229" t="s">
        <v>820</v>
      </c>
    </row>
    <row r="4942">
      <c r="A4942" s="229" t="s">
        <v>820</v>
      </c>
    </row>
    <row r="4943">
      <c r="A4943" s="229" t="s">
        <v>820</v>
      </c>
    </row>
    <row r="4944">
      <c r="A4944" s="229" t="s">
        <v>820</v>
      </c>
    </row>
    <row r="4945">
      <c r="A4945" s="229" t="s">
        <v>820</v>
      </c>
    </row>
    <row r="4946">
      <c r="A4946" s="229" t="s">
        <v>820</v>
      </c>
    </row>
    <row r="4947">
      <c r="A4947" s="229" t="s">
        <v>820</v>
      </c>
    </row>
    <row r="4948">
      <c r="A4948" s="229" t="s">
        <v>820</v>
      </c>
    </row>
    <row r="4949">
      <c r="A4949" s="229" t="s">
        <v>820</v>
      </c>
    </row>
    <row r="4950">
      <c r="A4950" s="229" t="s">
        <v>820</v>
      </c>
    </row>
    <row r="4951">
      <c r="A4951" s="229" t="s">
        <v>820</v>
      </c>
    </row>
    <row r="4952">
      <c r="A4952" s="229" t="s">
        <v>820</v>
      </c>
    </row>
    <row r="4953">
      <c r="A4953" s="229" t="s">
        <v>820</v>
      </c>
    </row>
    <row r="4954">
      <c r="A4954" s="229" t="s">
        <v>820</v>
      </c>
    </row>
    <row r="4955">
      <c r="A4955" s="229" t="s">
        <v>820</v>
      </c>
    </row>
    <row r="4956">
      <c r="A4956" s="229" t="s">
        <v>820</v>
      </c>
    </row>
    <row r="4957">
      <c r="A4957" s="229" t="s">
        <v>820</v>
      </c>
    </row>
    <row r="4958">
      <c r="A4958" s="229" t="s">
        <v>820</v>
      </c>
    </row>
    <row r="4959">
      <c r="A4959" s="229" t="s">
        <v>820</v>
      </c>
    </row>
    <row r="4960">
      <c r="A4960" s="229" t="s">
        <v>820</v>
      </c>
    </row>
    <row r="4961">
      <c r="A4961" s="229" t="s">
        <v>820</v>
      </c>
    </row>
    <row r="4962">
      <c r="A4962" s="229" t="s">
        <v>820</v>
      </c>
    </row>
    <row r="4963">
      <c r="A4963" s="229" t="s">
        <v>820</v>
      </c>
    </row>
    <row r="4964">
      <c r="A4964" s="229" t="s">
        <v>820</v>
      </c>
    </row>
    <row r="4965">
      <c r="A4965" s="229" t="s">
        <v>820</v>
      </c>
    </row>
    <row r="4966">
      <c r="A4966" s="229" t="s">
        <v>820</v>
      </c>
    </row>
    <row r="4967">
      <c r="A4967" s="229" t="s">
        <v>820</v>
      </c>
    </row>
    <row r="4968">
      <c r="A4968" s="229" t="s">
        <v>820</v>
      </c>
    </row>
    <row r="4969">
      <c r="A4969" s="229" t="s">
        <v>820</v>
      </c>
    </row>
    <row r="4970">
      <c r="A4970" s="229" t="s">
        <v>820</v>
      </c>
    </row>
    <row r="4971">
      <c r="A4971" s="229" t="s">
        <v>820</v>
      </c>
    </row>
    <row r="4972">
      <c r="A4972" s="229" t="s">
        <v>820</v>
      </c>
    </row>
    <row r="4973">
      <c r="A4973" s="229" t="s">
        <v>820</v>
      </c>
    </row>
    <row r="4974">
      <c r="A4974" s="229" t="s">
        <v>820</v>
      </c>
    </row>
    <row r="4975">
      <c r="A4975" s="229" t="s">
        <v>820</v>
      </c>
    </row>
    <row r="4976">
      <c r="A4976" s="229" t="s">
        <v>820</v>
      </c>
    </row>
    <row r="4977">
      <c r="A4977" s="229" t="s">
        <v>820</v>
      </c>
    </row>
    <row r="4978">
      <c r="A4978" s="229" t="s">
        <v>820</v>
      </c>
    </row>
    <row r="4979">
      <c r="A4979" s="229" t="s">
        <v>820</v>
      </c>
    </row>
    <row r="4980">
      <c r="A4980" s="229" t="s">
        <v>820</v>
      </c>
    </row>
    <row r="4981">
      <c r="A4981" s="229" t="s">
        <v>820</v>
      </c>
    </row>
    <row r="4982">
      <c r="A4982" s="229" t="s">
        <v>820</v>
      </c>
    </row>
    <row r="4983">
      <c r="A4983" s="229" t="s">
        <v>820</v>
      </c>
    </row>
    <row r="4984">
      <c r="A4984" s="229" t="s">
        <v>820</v>
      </c>
    </row>
    <row r="4985">
      <c r="A4985" s="229" t="s">
        <v>820</v>
      </c>
    </row>
    <row r="4986">
      <c r="A4986" s="229" t="s">
        <v>820</v>
      </c>
    </row>
    <row r="4987">
      <c r="A4987" s="229" t="s">
        <v>820</v>
      </c>
    </row>
    <row r="4988">
      <c r="A4988" s="229" t="s">
        <v>820</v>
      </c>
    </row>
    <row r="4989">
      <c r="A4989" s="229" t="s">
        <v>820</v>
      </c>
    </row>
    <row r="4990">
      <c r="A4990" s="229" t="s">
        <v>820</v>
      </c>
    </row>
    <row r="4991">
      <c r="A4991" s="229" t="s">
        <v>820</v>
      </c>
    </row>
    <row r="4992">
      <c r="A4992" s="229" t="s">
        <v>820</v>
      </c>
    </row>
    <row r="4993">
      <c r="A4993" s="229" t="s">
        <v>820</v>
      </c>
    </row>
    <row r="4994">
      <c r="A4994" s="229" t="s">
        <v>820</v>
      </c>
    </row>
    <row r="4995">
      <c r="A4995" s="229" t="s">
        <v>820</v>
      </c>
    </row>
    <row r="4996">
      <c r="A4996" s="229" t="s">
        <v>820</v>
      </c>
    </row>
    <row r="4997">
      <c r="A4997" s="229" t="s">
        <v>820</v>
      </c>
    </row>
    <row r="4998">
      <c r="A4998" s="229" t="s">
        <v>820</v>
      </c>
    </row>
    <row r="4999">
      <c r="A4999" s="229" t="s">
        <v>820</v>
      </c>
    </row>
    <row r="5000">
      <c r="A5000" s="229" t="s">
        <v>820</v>
      </c>
    </row>
    <row r="5001">
      <c r="A5001" s="229" t="s">
        <v>820</v>
      </c>
    </row>
    <row r="5002">
      <c r="A5002" s="229" t="s">
        <v>820</v>
      </c>
    </row>
    <row r="5003">
      <c r="A5003" s="229" t="s">
        <v>820</v>
      </c>
    </row>
    <row r="5004">
      <c r="A5004" s="229" t="s">
        <v>820</v>
      </c>
    </row>
    <row r="5005">
      <c r="A5005" s="229" t="s">
        <v>820</v>
      </c>
    </row>
    <row r="5006">
      <c r="A5006" s="229" t="s">
        <v>820</v>
      </c>
    </row>
    <row r="5007">
      <c r="A5007" s="229" t="s">
        <v>820</v>
      </c>
    </row>
    <row r="5008">
      <c r="A5008" s="229" t="s">
        <v>820</v>
      </c>
    </row>
    <row r="5009">
      <c r="A5009" s="229" t="s">
        <v>820</v>
      </c>
    </row>
    <row r="5010">
      <c r="A5010" s="229" t="s">
        <v>820</v>
      </c>
    </row>
    <row r="5011">
      <c r="A5011" s="229" t="s">
        <v>820</v>
      </c>
    </row>
    <row r="5012">
      <c r="A5012" s="229" t="s">
        <v>820</v>
      </c>
    </row>
    <row r="5013">
      <c r="A5013" s="229" t="s">
        <v>820</v>
      </c>
    </row>
    <row r="5014">
      <c r="A5014" s="229" t="s">
        <v>820</v>
      </c>
    </row>
    <row r="5015">
      <c r="A5015" s="229" t="s">
        <v>820</v>
      </c>
    </row>
    <row r="5016">
      <c r="A5016" s="229" t="s">
        <v>820</v>
      </c>
    </row>
    <row r="5017">
      <c r="A5017" s="229" t="s">
        <v>820</v>
      </c>
    </row>
    <row r="5018">
      <c r="A5018" s="229" t="s">
        <v>820</v>
      </c>
    </row>
    <row r="5019">
      <c r="A5019" s="229" t="s">
        <v>820</v>
      </c>
    </row>
    <row r="5020">
      <c r="A5020" s="229" t="s">
        <v>820</v>
      </c>
    </row>
    <row r="5021">
      <c r="A5021" s="229" t="s">
        <v>820</v>
      </c>
    </row>
    <row r="5022">
      <c r="A5022" s="229" t="s">
        <v>820</v>
      </c>
    </row>
    <row r="5023">
      <c r="A5023" s="229" t="s">
        <v>820</v>
      </c>
    </row>
    <row r="5024">
      <c r="A5024" s="229" t="s">
        <v>820</v>
      </c>
    </row>
    <row r="5025">
      <c r="A5025" s="229" t="s">
        <v>820</v>
      </c>
    </row>
    <row r="5026">
      <c r="A5026" s="229" t="s">
        <v>820</v>
      </c>
    </row>
    <row r="5027">
      <c r="A5027" s="229" t="s">
        <v>820</v>
      </c>
    </row>
    <row r="5028">
      <c r="A5028" s="229" t="s">
        <v>820</v>
      </c>
    </row>
    <row r="5029">
      <c r="A5029" s="229" t="s">
        <v>821</v>
      </c>
    </row>
    <row r="5030">
      <c r="A5030" s="229" t="s">
        <v>821</v>
      </c>
    </row>
    <row r="5031">
      <c r="A5031" s="229" t="s">
        <v>821</v>
      </c>
    </row>
    <row r="5032">
      <c r="A5032" s="229" t="s">
        <v>821</v>
      </c>
    </row>
    <row r="5033">
      <c r="A5033" s="229" t="s">
        <v>821</v>
      </c>
    </row>
    <row r="5034">
      <c r="A5034" s="229" t="s">
        <v>821</v>
      </c>
    </row>
    <row r="5035">
      <c r="A5035" s="229" t="s">
        <v>821</v>
      </c>
    </row>
    <row r="5036">
      <c r="A5036" s="229" t="s">
        <v>821</v>
      </c>
    </row>
    <row r="5037">
      <c r="A5037" s="229" t="s">
        <v>821</v>
      </c>
    </row>
    <row r="5038">
      <c r="A5038" s="229" t="s">
        <v>821</v>
      </c>
    </row>
    <row r="5039">
      <c r="A5039" s="229" t="s">
        <v>821</v>
      </c>
    </row>
    <row r="5040">
      <c r="A5040" s="229" t="s">
        <v>821</v>
      </c>
    </row>
    <row r="5041">
      <c r="A5041" s="229" t="s">
        <v>821</v>
      </c>
    </row>
    <row r="5042">
      <c r="A5042" s="229" t="s">
        <v>821</v>
      </c>
    </row>
    <row r="5043">
      <c r="A5043" s="229" t="s">
        <v>821</v>
      </c>
    </row>
    <row r="5044">
      <c r="A5044" s="229" t="s">
        <v>821</v>
      </c>
    </row>
    <row r="5045">
      <c r="A5045" s="229" t="s">
        <v>821</v>
      </c>
    </row>
    <row r="5046">
      <c r="A5046" s="229" t="s">
        <v>821</v>
      </c>
    </row>
    <row r="5047">
      <c r="A5047" s="229" t="s">
        <v>821</v>
      </c>
    </row>
    <row r="5048">
      <c r="A5048" s="229" t="s">
        <v>821</v>
      </c>
    </row>
    <row r="5049">
      <c r="A5049" s="229" t="s">
        <v>821</v>
      </c>
    </row>
    <row r="5050">
      <c r="A5050" s="229" t="s">
        <v>821</v>
      </c>
    </row>
    <row r="5051">
      <c r="A5051" s="229" t="s">
        <v>821</v>
      </c>
    </row>
    <row r="5052">
      <c r="A5052" s="229" t="s">
        <v>821</v>
      </c>
    </row>
    <row r="5053">
      <c r="A5053" s="229" t="s">
        <v>821</v>
      </c>
    </row>
    <row r="5054">
      <c r="A5054" s="229" t="s">
        <v>821</v>
      </c>
    </row>
    <row r="5055">
      <c r="A5055" s="229" t="s">
        <v>821</v>
      </c>
    </row>
    <row r="5056">
      <c r="A5056" s="229" t="s">
        <v>821</v>
      </c>
    </row>
    <row r="5057">
      <c r="A5057" s="229" t="s">
        <v>821</v>
      </c>
    </row>
    <row r="5058">
      <c r="A5058" s="229" t="s">
        <v>821</v>
      </c>
    </row>
    <row r="5059">
      <c r="A5059" s="229" t="s">
        <v>821</v>
      </c>
    </row>
    <row r="5060">
      <c r="A5060" s="229" t="s">
        <v>821</v>
      </c>
    </row>
    <row r="5061">
      <c r="A5061" s="229" t="s">
        <v>821</v>
      </c>
    </row>
    <row r="5062">
      <c r="A5062" s="229" t="s">
        <v>821</v>
      </c>
    </row>
    <row r="5063">
      <c r="A5063" s="229" t="s">
        <v>821</v>
      </c>
    </row>
    <row r="5064">
      <c r="A5064" s="229" t="s">
        <v>821</v>
      </c>
    </row>
    <row r="5065">
      <c r="A5065" s="229" t="s">
        <v>821</v>
      </c>
    </row>
    <row r="5066">
      <c r="A5066" s="229" t="s">
        <v>821</v>
      </c>
    </row>
    <row r="5067">
      <c r="A5067" s="229" t="s">
        <v>821</v>
      </c>
    </row>
    <row r="5068">
      <c r="A5068" s="229" t="s">
        <v>821</v>
      </c>
    </row>
    <row r="5069">
      <c r="A5069" s="229" t="s">
        <v>821</v>
      </c>
    </row>
    <row r="5070">
      <c r="A5070" s="229" t="s">
        <v>821</v>
      </c>
    </row>
    <row r="5071">
      <c r="A5071" s="229" t="s">
        <v>821</v>
      </c>
    </row>
    <row r="5072">
      <c r="A5072" s="229" t="s">
        <v>821</v>
      </c>
    </row>
    <row r="5073">
      <c r="A5073" s="229" t="s">
        <v>821</v>
      </c>
    </row>
    <row r="5074">
      <c r="A5074" s="229" t="s">
        <v>821</v>
      </c>
    </row>
    <row r="5075">
      <c r="A5075" s="229" t="s">
        <v>821</v>
      </c>
    </row>
    <row r="5076">
      <c r="A5076" s="229" t="s">
        <v>821</v>
      </c>
    </row>
    <row r="5077">
      <c r="A5077" s="229" t="s">
        <v>821</v>
      </c>
    </row>
    <row r="5078">
      <c r="A5078" s="229" t="s">
        <v>821</v>
      </c>
    </row>
    <row r="5079">
      <c r="A5079" s="229" t="s">
        <v>821</v>
      </c>
    </row>
    <row r="5080">
      <c r="A5080" s="229" t="s">
        <v>821</v>
      </c>
    </row>
    <row r="5081">
      <c r="A5081" s="229" t="s">
        <v>821</v>
      </c>
    </row>
    <row r="5082">
      <c r="A5082" s="229" t="s">
        <v>821</v>
      </c>
    </row>
    <row r="5083">
      <c r="A5083" s="229" t="s">
        <v>821</v>
      </c>
    </row>
    <row r="5084">
      <c r="A5084" s="229" t="s">
        <v>821</v>
      </c>
    </row>
    <row r="5085">
      <c r="A5085" s="229" t="s">
        <v>821</v>
      </c>
    </row>
    <row r="5086">
      <c r="A5086" s="229" t="s">
        <v>821</v>
      </c>
    </row>
    <row r="5087">
      <c r="A5087" s="229" t="s">
        <v>821</v>
      </c>
    </row>
    <row r="5088">
      <c r="A5088" s="229" t="s">
        <v>821</v>
      </c>
    </row>
    <row r="5089">
      <c r="A5089" s="229" t="s">
        <v>821</v>
      </c>
    </row>
    <row r="5090">
      <c r="A5090" s="229" t="s">
        <v>821</v>
      </c>
    </row>
    <row r="5091">
      <c r="A5091" s="229" t="s">
        <v>821</v>
      </c>
    </row>
    <row r="5092">
      <c r="A5092" s="229" t="s">
        <v>821</v>
      </c>
    </row>
    <row r="5093">
      <c r="A5093" s="229" t="s">
        <v>821</v>
      </c>
    </row>
    <row r="5094">
      <c r="A5094" s="229" t="s">
        <v>821</v>
      </c>
    </row>
    <row r="5095">
      <c r="A5095" s="229" t="s">
        <v>821</v>
      </c>
    </row>
    <row r="5096">
      <c r="A5096" s="229" t="s">
        <v>821</v>
      </c>
    </row>
    <row r="5097">
      <c r="A5097" s="229" t="s">
        <v>821</v>
      </c>
    </row>
    <row r="5098">
      <c r="A5098" s="229" t="s">
        <v>821</v>
      </c>
    </row>
    <row r="5099">
      <c r="A5099" s="229" t="s">
        <v>821</v>
      </c>
    </row>
    <row r="5100">
      <c r="A5100" s="229" t="s">
        <v>821</v>
      </c>
    </row>
    <row r="5101">
      <c r="A5101" s="229" t="s">
        <v>821</v>
      </c>
    </row>
    <row r="5102">
      <c r="A5102" s="229" t="s">
        <v>821</v>
      </c>
    </row>
    <row r="5103">
      <c r="A5103" s="229" t="s">
        <v>821</v>
      </c>
    </row>
    <row r="5104">
      <c r="A5104" s="229" t="s">
        <v>821</v>
      </c>
    </row>
    <row r="5105">
      <c r="A5105" s="229" t="s">
        <v>821</v>
      </c>
    </row>
    <row r="5106">
      <c r="A5106" s="229" t="s">
        <v>821</v>
      </c>
    </row>
    <row r="5107">
      <c r="A5107" s="229" t="s">
        <v>821</v>
      </c>
    </row>
    <row r="5108">
      <c r="A5108" s="229" t="s">
        <v>821</v>
      </c>
    </row>
    <row r="5109">
      <c r="A5109" s="229" t="s">
        <v>821</v>
      </c>
    </row>
    <row r="5110">
      <c r="A5110" s="229" t="s">
        <v>821</v>
      </c>
    </row>
    <row r="5111">
      <c r="A5111" s="229" t="s">
        <v>821</v>
      </c>
    </row>
    <row r="5112">
      <c r="A5112" s="229" t="s">
        <v>821</v>
      </c>
    </row>
    <row r="5113">
      <c r="A5113" s="229" t="s">
        <v>821</v>
      </c>
    </row>
    <row r="5114">
      <c r="A5114" s="229" t="s">
        <v>821</v>
      </c>
    </row>
    <row r="5115">
      <c r="A5115" s="229" t="s">
        <v>821</v>
      </c>
    </row>
    <row r="5116">
      <c r="A5116" s="229" t="s">
        <v>821</v>
      </c>
    </row>
    <row r="5117">
      <c r="A5117" s="229" t="s">
        <v>821</v>
      </c>
    </row>
    <row r="5118">
      <c r="A5118" s="229" t="s">
        <v>821</v>
      </c>
    </row>
    <row r="5119">
      <c r="A5119" s="229" t="s">
        <v>821</v>
      </c>
    </row>
    <row r="5120">
      <c r="A5120" s="229" t="s">
        <v>821</v>
      </c>
    </row>
    <row r="5121">
      <c r="A5121" s="229" t="s">
        <v>821</v>
      </c>
    </row>
    <row r="5122">
      <c r="A5122" s="229" t="s">
        <v>821</v>
      </c>
    </row>
    <row r="5123">
      <c r="A5123" s="229" t="s">
        <v>821</v>
      </c>
    </row>
    <row r="5124">
      <c r="A5124" s="229" t="s">
        <v>821</v>
      </c>
    </row>
    <row r="5125">
      <c r="A5125" s="229" t="s">
        <v>821</v>
      </c>
    </row>
    <row r="5126">
      <c r="A5126" s="229" t="s">
        <v>821</v>
      </c>
    </row>
    <row r="5127">
      <c r="A5127" s="229" t="s">
        <v>821</v>
      </c>
    </row>
    <row r="5128">
      <c r="A5128" s="229" t="s">
        <v>821</v>
      </c>
    </row>
    <row r="5129">
      <c r="A5129" s="229" t="s">
        <v>821</v>
      </c>
    </row>
    <row r="5130">
      <c r="A5130" s="229" t="s">
        <v>821</v>
      </c>
    </row>
    <row r="5131">
      <c r="A5131" s="229" t="s">
        <v>821</v>
      </c>
    </row>
    <row r="5132">
      <c r="A5132" s="229" t="s">
        <v>821</v>
      </c>
    </row>
    <row r="5133">
      <c r="A5133" s="229" t="s">
        <v>821</v>
      </c>
    </row>
    <row r="5134">
      <c r="A5134" s="229" t="s">
        <v>821</v>
      </c>
    </row>
    <row r="5135">
      <c r="A5135" s="229" t="s">
        <v>821</v>
      </c>
    </row>
    <row r="5136">
      <c r="A5136" s="229" t="s">
        <v>821</v>
      </c>
    </row>
    <row r="5137">
      <c r="A5137" s="229" t="s">
        <v>821</v>
      </c>
    </row>
    <row r="5138">
      <c r="A5138" s="229" t="s">
        <v>821</v>
      </c>
    </row>
    <row r="5139">
      <c r="A5139" s="229" t="s">
        <v>821</v>
      </c>
    </row>
    <row r="5140">
      <c r="A5140" s="229" t="s">
        <v>821</v>
      </c>
    </row>
    <row r="5141">
      <c r="A5141" s="229" t="s">
        <v>821</v>
      </c>
    </row>
    <row r="5142">
      <c r="A5142" s="229" t="s">
        <v>821</v>
      </c>
    </row>
    <row r="5143">
      <c r="A5143" s="229" t="s">
        <v>821</v>
      </c>
    </row>
    <row r="5144">
      <c r="A5144" s="229" t="s">
        <v>821</v>
      </c>
    </row>
    <row r="5145">
      <c r="A5145" s="229" t="s">
        <v>821</v>
      </c>
    </row>
    <row r="5146">
      <c r="A5146" s="229" t="s">
        <v>821</v>
      </c>
    </row>
    <row r="5147">
      <c r="A5147" s="229" t="s">
        <v>821</v>
      </c>
    </row>
    <row r="5148">
      <c r="A5148" s="229" t="s">
        <v>821</v>
      </c>
    </row>
    <row r="5149">
      <c r="A5149" s="229" t="s">
        <v>821</v>
      </c>
    </row>
    <row r="5150">
      <c r="A5150" s="229" t="s">
        <v>821</v>
      </c>
    </row>
    <row r="5151">
      <c r="A5151" s="229" t="s">
        <v>821</v>
      </c>
    </row>
    <row r="5152">
      <c r="A5152" s="229" t="s">
        <v>821</v>
      </c>
    </row>
    <row r="5153">
      <c r="A5153" s="229" t="s">
        <v>821</v>
      </c>
    </row>
    <row r="5154">
      <c r="A5154" s="229" t="s">
        <v>821</v>
      </c>
    </row>
    <row r="5155">
      <c r="A5155" s="229" t="s">
        <v>821</v>
      </c>
    </row>
    <row r="5156">
      <c r="A5156" s="229" t="s">
        <v>821</v>
      </c>
    </row>
    <row r="5157">
      <c r="A5157" s="229" t="s">
        <v>821</v>
      </c>
    </row>
    <row r="5158">
      <c r="A5158" s="229" t="s">
        <v>821</v>
      </c>
    </row>
    <row r="5159">
      <c r="A5159" s="229" t="s">
        <v>821</v>
      </c>
    </row>
    <row r="5160">
      <c r="A5160" s="229" t="s">
        <v>821</v>
      </c>
    </row>
    <row r="5161">
      <c r="A5161" s="229" t="s">
        <v>821</v>
      </c>
    </row>
    <row r="5162">
      <c r="A5162" s="229" t="s">
        <v>821</v>
      </c>
    </row>
    <row r="5163">
      <c r="A5163" s="229" t="s">
        <v>821</v>
      </c>
    </row>
    <row r="5164">
      <c r="A5164" s="229" t="s">
        <v>821</v>
      </c>
    </row>
    <row r="5165">
      <c r="A5165" s="229" t="s">
        <v>821</v>
      </c>
    </row>
    <row r="5166">
      <c r="A5166" s="229" t="s">
        <v>821</v>
      </c>
    </row>
    <row r="5167">
      <c r="A5167" s="229" t="s">
        <v>821</v>
      </c>
    </row>
    <row r="5168">
      <c r="A5168" s="229" t="s">
        <v>821</v>
      </c>
    </row>
    <row r="5169">
      <c r="A5169" s="229" t="s">
        <v>821</v>
      </c>
    </row>
    <row r="5170">
      <c r="A5170" s="229" t="s">
        <v>821</v>
      </c>
    </row>
    <row r="5171">
      <c r="A5171" s="229" t="s">
        <v>821</v>
      </c>
    </row>
    <row r="5172">
      <c r="A5172" s="229" t="s">
        <v>821</v>
      </c>
    </row>
    <row r="5173">
      <c r="A5173" s="229" t="s">
        <v>821</v>
      </c>
    </row>
    <row r="5174">
      <c r="A5174" s="229" t="s">
        <v>821</v>
      </c>
    </row>
    <row r="5175">
      <c r="A5175" s="229" t="s">
        <v>821</v>
      </c>
    </row>
    <row r="5176">
      <c r="A5176" s="229" t="s">
        <v>821</v>
      </c>
    </row>
    <row r="5177">
      <c r="A5177" s="229" t="s">
        <v>821</v>
      </c>
    </row>
    <row r="5178">
      <c r="A5178" s="229" t="s">
        <v>821</v>
      </c>
    </row>
    <row r="5179">
      <c r="A5179" s="229" t="s">
        <v>821</v>
      </c>
    </row>
    <row r="5180">
      <c r="A5180" s="229" t="s">
        <v>821</v>
      </c>
    </row>
    <row r="5181">
      <c r="A5181" s="229" t="s">
        <v>821</v>
      </c>
    </row>
    <row r="5182">
      <c r="A5182" s="229" t="s">
        <v>821</v>
      </c>
    </row>
    <row r="5183">
      <c r="A5183" s="229" t="s">
        <v>821</v>
      </c>
    </row>
    <row r="5184">
      <c r="A5184" s="229" t="s">
        <v>821</v>
      </c>
    </row>
    <row r="5185">
      <c r="A5185" s="229" t="s">
        <v>821</v>
      </c>
    </row>
    <row r="5186">
      <c r="A5186" s="229" t="s">
        <v>821</v>
      </c>
    </row>
    <row r="5187">
      <c r="A5187" s="229" t="s">
        <v>821</v>
      </c>
    </row>
    <row r="5188">
      <c r="A5188" s="229" t="s">
        <v>821</v>
      </c>
    </row>
    <row r="5189">
      <c r="A5189" s="229" t="s">
        <v>821</v>
      </c>
    </row>
    <row r="5190">
      <c r="A5190" s="229" t="s">
        <v>821</v>
      </c>
    </row>
    <row r="5191">
      <c r="A5191" s="229" t="s">
        <v>821</v>
      </c>
    </row>
    <row r="5192">
      <c r="A5192" s="229" t="s">
        <v>821</v>
      </c>
    </row>
    <row r="5193">
      <c r="A5193" s="229" t="s">
        <v>821</v>
      </c>
    </row>
    <row r="5194">
      <c r="A5194" s="229" t="s">
        <v>821</v>
      </c>
    </row>
    <row r="5195">
      <c r="A5195" s="229" t="s">
        <v>821</v>
      </c>
    </row>
    <row r="5196">
      <c r="A5196" s="229" t="s">
        <v>821</v>
      </c>
    </row>
    <row r="5197">
      <c r="A5197" s="229" t="s">
        <v>821</v>
      </c>
    </row>
    <row r="5198">
      <c r="A5198" s="229" t="s">
        <v>821</v>
      </c>
    </row>
    <row r="5199">
      <c r="A5199" s="229" t="s">
        <v>821</v>
      </c>
    </row>
    <row r="5200">
      <c r="A5200" s="229" t="s">
        <v>821</v>
      </c>
    </row>
    <row r="5201">
      <c r="A5201" s="229" t="s">
        <v>821</v>
      </c>
    </row>
    <row r="5202">
      <c r="A5202" s="229" t="s">
        <v>821</v>
      </c>
    </row>
    <row r="5203">
      <c r="A5203" s="229" t="s">
        <v>821</v>
      </c>
    </row>
    <row r="5204">
      <c r="A5204" s="229" t="s">
        <v>821</v>
      </c>
    </row>
    <row r="5205">
      <c r="A5205" s="229" t="s">
        <v>821</v>
      </c>
    </row>
    <row r="5206">
      <c r="A5206" s="229" t="s">
        <v>821</v>
      </c>
    </row>
    <row r="5207">
      <c r="A5207" s="229" t="s">
        <v>821</v>
      </c>
    </row>
    <row r="5208">
      <c r="A5208" s="229" t="s">
        <v>821</v>
      </c>
    </row>
    <row r="5209">
      <c r="A5209" s="229" t="s">
        <v>821</v>
      </c>
    </row>
    <row r="5210">
      <c r="A5210" s="229" t="s">
        <v>821</v>
      </c>
    </row>
    <row r="5211">
      <c r="A5211" s="229" t="s">
        <v>821</v>
      </c>
    </row>
    <row r="5212">
      <c r="A5212" s="229" t="s">
        <v>821</v>
      </c>
    </row>
    <row r="5213">
      <c r="A5213" s="229" t="s">
        <v>821</v>
      </c>
    </row>
    <row r="5214">
      <c r="A5214" s="229" t="s">
        <v>821</v>
      </c>
    </row>
    <row r="5215">
      <c r="A5215" s="229" t="s">
        <v>821</v>
      </c>
    </row>
    <row r="5216">
      <c r="A5216" s="229" t="s">
        <v>821</v>
      </c>
    </row>
    <row r="5217">
      <c r="A5217" s="229" t="s">
        <v>821</v>
      </c>
    </row>
    <row r="5218">
      <c r="A5218" s="229" t="s">
        <v>821</v>
      </c>
    </row>
    <row r="5219">
      <c r="A5219" s="229" t="s">
        <v>821</v>
      </c>
    </row>
    <row r="5220">
      <c r="A5220" s="229" t="s">
        <v>821</v>
      </c>
    </row>
    <row r="5221">
      <c r="A5221" s="229" t="s">
        <v>821</v>
      </c>
    </row>
    <row r="5222">
      <c r="A5222" s="229" t="s">
        <v>821</v>
      </c>
    </row>
    <row r="5223">
      <c r="A5223" s="229" t="s">
        <v>821</v>
      </c>
    </row>
    <row r="5224">
      <c r="A5224" s="229" t="s">
        <v>821</v>
      </c>
    </row>
    <row r="5225">
      <c r="A5225" s="229" t="s">
        <v>821</v>
      </c>
    </row>
    <row r="5226">
      <c r="A5226" s="229" t="s">
        <v>821</v>
      </c>
    </row>
    <row r="5227">
      <c r="A5227" s="229" t="s">
        <v>821</v>
      </c>
    </row>
    <row r="5228">
      <c r="A5228" s="229" t="s">
        <v>821</v>
      </c>
    </row>
    <row r="5229">
      <c r="A5229" s="229" t="s">
        <v>821</v>
      </c>
    </row>
    <row r="5230">
      <c r="A5230" s="229" t="s">
        <v>821</v>
      </c>
    </row>
    <row r="5231">
      <c r="A5231" s="229" t="s">
        <v>821</v>
      </c>
    </row>
    <row r="5232">
      <c r="A5232" s="229" t="s">
        <v>821</v>
      </c>
    </row>
    <row r="5233">
      <c r="A5233" s="229" t="s">
        <v>821</v>
      </c>
    </row>
    <row r="5234">
      <c r="A5234" s="229" t="s">
        <v>821</v>
      </c>
    </row>
    <row r="5235">
      <c r="A5235" s="229" t="s">
        <v>821</v>
      </c>
    </row>
    <row r="5236">
      <c r="A5236" s="229" t="s">
        <v>821</v>
      </c>
    </row>
    <row r="5237">
      <c r="A5237" s="229" t="s">
        <v>821</v>
      </c>
    </row>
    <row r="5238">
      <c r="A5238" s="229" t="s">
        <v>821</v>
      </c>
    </row>
    <row r="5239">
      <c r="A5239" s="229" t="s">
        <v>821</v>
      </c>
    </row>
    <row r="5240">
      <c r="A5240" s="229" t="s">
        <v>821</v>
      </c>
    </row>
    <row r="5241">
      <c r="A5241" s="229" t="s">
        <v>821</v>
      </c>
    </row>
    <row r="5242">
      <c r="A5242" s="229" t="s">
        <v>821</v>
      </c>
    </row>
    <row r="5243">
      <c r="A5243" s="229" t="s">
        <v>821</v>
      </c>
    </row>
    <row r="5244">
      <c r="A5244" s="229" t="s">
        <v>821</v>
      </c>
    </row>
    <row r="5245">
      <c r="A5245" s="229" t="s">
        <v>821</v>
      </c>
    </row>
    <row r="5246">
      <c r="A5246" s="229" t="s">
        <v>821</v>
      </c>
    </row>
    <row r="5247">
      <c r="A5247" s="229" t="s">
        <v>821</v>
      </c>
    </row>
    <row r="5248">
      <c r="A5248" s="229" t="s">
        <v>821</v>
      </c>
    </row>
    <row r="5249">
      <c r="A5249" s="229" t="s">
        <v>821</v>
      </c>
    </row>
    <row r="5250">
      <c r="A5250" s="229" t="s">
        <v>821</v>
      </c>
    </row>
    <row r="5251">
      <c r="A5251" s="229" t="s">
        <v>821</v>
      </c>
    </row>
    <row r="5252">
      <c r="A5252" s="229" t="s">
        <v>821</v>
      </c>
    </row>
    <row r="5253">
      <c r="A5253" s="229" t="s">
        <v>821</v>
      </c>
    </row>
    <row r="5254">
      <c r="A5254" s="229" t="s">
        <v>821</v>
      </c>
    </row>
    <row r="5255">
      <c r="A5255" s="229" t="s">
        <v>821</v>
      </c>
    </row>
    <row r="5256">
      <c r="A5256" s="229" t="s">
        <v>821</v>
      </c>
    </row>
    <row r="5257">
      <c r="A5257" s="229" t="s">
        <v>821</v>
      </c>
    </row>
    <row r="5258">
      <c r="A5258" s="229" t="s">
        <v>821</v>
      </c>
    </row>
    <row r="5259">
      <c r="A5259" s="229" t="s">
        <v>821</v>
      </c>
    </row>
    <row r="5260">
      <c r="A5260" s="229" t="s">
        <v>821</v>
      </c>
    </row>
    <row r="5261">
      <c r="A5261" s="229" t="s">
        <v>821</v>
      </c>
    </row>
    <row r="5262">
      <c r="A5262" s="229" t="s">
        <v>822</v>
      </c>
    </row>
    <row r="5263">
      <c r="A5263" s="229" t="s">
        <v>822</v>
      </c>
    </row>
    <row r="5264">
      <c r="A5264" s="229" t="s">
        <v>822</v>
      </c>
    </row>
    <row r="5265">
      <c r="A5265" s="229" t="s">
        <v>822</v>
      </c>
    </row>
    <row r="5266">
      <c r="A5266" s="229" t="s">
        <v>822</v>
      </c>
    </row>
    <row r="5267">
      <c r="A5267" s="229" t="s">
        <v>822</v>
      </c>
    </row>
    <row r="5268">
      <c r="A5268" s="229" t="s">
        <v>822</v>
      </c>
    </row>
    <row r="5269">
      <c r="A5269" s="229" t="s">
        <v>822</v>
      </c>
    </row>
    <row r="5270">
      <c r="A5270" s="229" t="s">
        <v>822</v>
      </c>
    </row>
    <row r="5271">
      <c r="A5271" s="229" t="s">
        <v>822</v>
      </c>
    </row>
    <row r="5272">
      <c r="A5272" s="229" t="s">
        <v>822</v>
      </c>
    </row>
    <row r="5273">
      <c r="A5273" s="229" t="s">
        <v>822</v>
      </c>
    </row>
    <row r="5274">
      <c r="A5274" s="229" t="s">
        <v>822</v>
      </c>
    </row>
    <row r="5275">
      <c r="A5275" s="229" t="s">
        <v>822</v>
      </c>
    </row>
    <row r="5276">
      <c r="A5276" s="229" t="s">
        <v>822</v>
      </c>
    </row>
    <row r="5277">
      <c r="A5277" s="229" t="s">
        <v>822</v>
      </c>
    </row>
    <row r="5278">
      <c r="A5278" s="229" t="s">
        <v>822</v>
      </c>
    </row>
    <row r="5279">
      <c r="A5279" s="229" t="s">
        <v>822</v>
      </c>
    </row>
    <row r="5280">
      <c r="A5280" s="229" t="s">
        <v>822</v>
      </c>
    </row>
    <row r="5281">
      <c r="A5281" s="229" t="s">
        <v>822</v>
      </c>
    </row>
    <row r="5282">
      <c r="A5282" s="229" t="s">
        <v>822</v>
      </c>
    </row>
    <row r="5283">
      <c r="A5283" s="229" t="s">
        <v>822</v>
      </c>
    </row>
    <row r="5284">
      <c r="A5284" s="229" t="s">
        <v>822</v>
      </c>
    </row>
    <row r="5285">
      <c r="A5285" s="229" t="s">
        <v>822</v>
      </c>
    </row>
    <row r="5286">
      <c r="A5286" s="229" t="s">
        <v>822</v>
      </c>
    </row>
    <row r="5287">
      <c r="A5287" s="229" t="s">
        <v>822</v>
      </c>
    </row>
    <row r="5288">
      <c r="A5288" s="229" t="s">
        <v>822</v>
      </c>
    </row>
    <row r="5289">
      <c r="A5289" s="229" t="s">
        <v>822</v>
      </c>
    </row>
    <row r="5290">
      <c r="A5290" s="229" t="s">
        <v>822</v>
      </c>
    </row>
    <row r="5291">
      <c r="A5291" s="229" t="s">
        <v>822</v>
      </c>
    </row>
    <row r="5292">
      <c r="A5292" s="229" t="s">
        <v>822</v>
      </c>
    </row>
    <row r="5293">
      <c r="A5293" s="229" t="s">
        <v>822</v>
      </c>
    </row>
    <row r="5294">
      <c r="A5294" s="229" t="s">
        <v>822</v>
      </c>
    </row>
    <row r="5295">
      <c r="A5295" s="229" t="s">
        <v>822</v>
      </c>
    </row>
    <row r="5296">
      <c r="A5296" s="229" t="s">
        <v>822</v>
      </c>
    </row>
    <row r="5297">
      <c r="A5297" s="229" t="s">
        <v>822</v>
      </c>
    </row>
    <row r="5298">
      <c r="A5298" s="229" t="s">
        <v>822</v>
      </c>
    </row>
    <row r="5299">
      <c r="A5299" s="229" t="s">
        <v>822</v>
      </c>
    </row>
    <row r="5300">
      <c r="A5300" s="229" t="s">
        <v>822</v>
      </c>
    </row>
    <row r="5301">
      <c r="A5301" s="229" t="s">
        <v>822</v>
      </c>
    </row>
    <row r="5302">
      <c r="A5302" s="229" t="s">
        <v>822</v>
      </c>
    </row>
    <row r="5303">
      <c r="A5303" s="229" t="s">
        <v>822</v>
      </c>
    </row>
    <row r="5304">
      <c r="A5304" s="229" t="s">
        <v>822</v>
      </c>
    </row>
    <row r="5305">
      <c r="A5305" s="229" t="s">
        <v>822</v>
      </c>
    </row>
    <row r="5306">
      <c r="A5306" s="229" t="s">
        <v>822</v>
      </c>
    </row>
    <row r="5307">
      <c r="A5307" s="229" t="s">
        <v>822</v>
      </c>
    </row>
    <row r="5308">
      <c r="A5308" s="229" t="s">
        <v>822</v>
      </c>
    </row>
    <row r="5309">
      <c r="A5309" s="229" t="s">
        <v>822</v>
      </c>
    </row>
    <row r="5310">
      <c r="A5310" s="229" t="s">
        <v>822</v>
      </c>
    </row>
    <row r="5311">
      <c r="A5311" s="229" t="s">
        <v>822</v>
      </c>
    </row>
    <row r="5312">
      <c r="A5312" s="229" t="s">
        <v>822</v>
      </c>
    </row>
    <row r="5313">
      <c r="A5313" s="229" t="s">
        <v>822</v>
      </c>
    </row>
    <row r="5314">
      <c r="A5314" s="229" t="s">
        <v>822</v>
      </c>
    </row>
    <row r="5315">
      <c r="A5315" s="229" t="s">
        <v>822</v>
      </c>
    </row>
    <row r="5316">
      <c r="A5316" s="229" t="s">
        <v>822</v>
      </c>
    </row>
    <row r="5317">
      <c r="A5317" s="229" t="s">
        <v>822</v>
      </c>
    </row>
    <row r="5318">
      <c r="A5318" s="229" t="s">
        <v>822</v>
      </c>
    </row>
    <row r="5319">
      <c r="A5319" s="229" t="s">
        <v>822</v>
      </c>
    </row>
    <row r="5320">
      <c r="A5320" s="229" t="s">
        <v>822</v>
      </c>
    </row>
    <row r="5321">
      <c r="A5321" s="229" t="s">
        <v>822</v>
      </c>
    </row>
    <row r="5322">
      <c r="A5322" s="229" t="s">
        <v>822</v>
      </c>
    </row>
    <row r="5323">
      <c r="A5323" s="229" t="s">
        <v>822</v>
      </c>
    </row>
    <row r="5324">
      <c r="A5324" s="229" t="s">
        <v>822</v>
      </c>
    </row>
    <row r="5325">
      <c r="A5325" s="229" t="s">
        <v>822</v>
      </c>
    </row>
    <row r="5326">
      <c r="A5326" s="229" t="s">
        <v>822</v>
      </c>
    </row>
    <row r="5327">
      <c r="A5327" s="229" t="s">
        <v>822</v>
      </c>
    </row>
    <row r="5328">
      <c r="A5328" s="229" t="s">
        <v>822</v>
      </c>
    </row>
    <row r="5329">
      <c r="A5329" s="229" t="s">
        <v>822</v>
      </c>
    </row>
    <row r="5330">
      <c r="A5330" s="229" t="s">
        <v>822</v>
      </c>
    </row>
    <row r="5331">
      <c r="A5331" s="229" t="s">
        <v>822</v>
      </c>
    </row>
    <row r="5332">
      <c r="A5332" s="229" t="s">
        <v>822</v>
      </c>
    </row>
    <row r="5333">
      <c r="A5333" s="229" t="s">
        <v>822</v>
      </c>
    </row>
    <row r="5334">
      <c r="A5334" s="229" t="s">
        <v>822</v>
      </c>
    </row>
    <row r="5335">
      <c r="A5335" s="229" t="s">
        <v>822</v>
      </c>
    </row>
    <row r="5336">
      <c r="A5336" s="229" t="s">
        <v>822</v>
      </c>
    </row>
    <row r="5337">
      <c r="A5337" s="229" t="s">
        <v>822</v>
      </c>
    </row>
    <row r="5338">
      <c r="A5338" s="229" t="s">
        <v>822</v>
      </c>
    </row>
    <row r="5339">
      <c r="A5339" s="229" t="s">
        <v>822</v>
      </c>
    </row>
    <row r="5340">
      <c r="A5340" s="229" t="s">
        <v>822</v>
      </c>
    </row>
    <row r="5341">
      <c r="A5341" s="229" t="s">
        <v>822</v>
      </c>
    </row>
    <row r="5342">
      <c r="A5342" s="229" t="s">
        <v>822</v>
      </c>
    </row>
    <row r="5343">
      <c r="A5343" s="229" t="s">
        <v>822</v>
      </c>
    </row>
    <row r="5344">
      <c r="A5344" s="229" t="s">
        <v>822</v>
      </c>
    </row>
    <row r="5345">
      <c r="A5345" s="229" t="s">
        <v>822</v>
      </c>
    </row>
    <row r="5346">
      <c r="A5346" s="229" t="s">
        <v>822</v>
      </c>
    </row>
    <row r="5347">
      <c r="A5347" s="229" t="s">
        <v>822</v>
      </c>
    </row>
    <row r="5348">
      <c r="A5348" s="229" t="s">
        <v>822</v>
      </c>
    </row>
    <row r="5349">
      <c r="A5349" s="229" t="s">
        <v>822</v>
      </c>
    </row>
    <row r="5350">
      <c r="A5350" s="229" t="s">
        <v>822</v>
      </c>
    </row>
    <row r="5351">
      <c r="A5351" s="229" t="s">
        <v>822</v>
      </c>
    </row>
    <row r="5352">
      <c r="A5352" s="229" t="s">
        <v>822</v>
      </c>
    </row>
    <row r="5353">
      <c r="A5353" s="229" t="s">
        <v>822</v>
      </c>
    </row>
    <row r="5354">
      <c r="A5354" s="229" t="s">
        <v>822</v>
      </c>
    </row>
    <row r="5355">
      <c r="A5355" s="229" t="s">
        <v>822</v>
      </c>
    </row>
    <row r="5356">
      <c r="A5356" s="229" t="s">
        <v>822</v>
      </c>
    </row>
    <row r="5357">
      <c r="A5357" s="229" t="s">
        <v>822</v>
      </c>
    </row>
    <row r="5358">
      <c r="A5358" s="229" t="s">
        <v>822</v>
      </c>
    </row>
    <row r="5359">
      <c r="A5359" s="229" t="s">
        <v>822</v>
      </c>
    </row>
    <row r="5360">
      <c r="A5360" s="229" t="s">
        <v>822</v>
      </c>
    </row>
    <row r="5361">
      <c r="A5361" s="229" t="s">
        <v>822</v>
      </c>
    </row>
    <row r="5362">
      <c r="A5362" s="229" t="s">
        <v>822</v>
      </c>
    </row>
    <row r="5363">
      <c r="A5363" s="229" t="s">
        <v>822</v>
      </c>
    </row>
    <row r="5364">
      <c r="A5364" s="229" t="s">
        <v>822</v>
      </c>
    </row>
    <row r="5365">
      <c r="A5365" s="229" t="s">
        <v>822</v>
      </c>
    </row>
    <row r="5366">
      <c r="A5366" s="229" t="s">
        <v>822</v>
      </c>
    </row>
    <row r="5367">
      <c r="A5367" s="229" t="s">
        <v>822</v>
      </c>
    </row>
    <row r="5368">
      <c r="A5368" s="229" t="s">
        <v>822</v>
      </c>
    </row>
    <row r="5369">
      <c r="A5369" s="229" t="s">
        <v>822</v>
      </c>
    </row>
    <row r="5370">
      <c r="A5370" s="229" t="s">
        <v>822</v>
      </c>
    </row>
    <row r="5371">
      <c r="A5371" s="229" t="s">
        <v>822</v>
      </c>
    </row>
    <row r="5372">
      <c r="A5372" s="229" t="s">
        <v>822</v>
      </c>
    </row>
    <row r="5373">
      <c r="A5373" s="229" t="s">
        <v>822</v>
      </c>
    </row>
    <row r="5374">
      <c r="A5374" s="229" t="s">
        <v>822</v>
      </c>
    </row>
    <row r="5375">
      <c r="A5375" s="229" t="s">
        <v>822</v>
      </c>
    </row>
    <row r="5376">
      <c r="A5376" s="229" t="s">
        <v>822</v>
      </c>
    </row>
    <row r="5377">
      <c r="A5377" s="229" t="s">
        <v>822</v>
      </c>
    </row>
    <row r="5378">
      <c r="A5378" s="229" t="s">
        <v>822</v>
      </c>
    </row>
    <row r="5379">
      <c r="A5379" s="229" t="s">
        <v>822</v>
      </c>
    </row>
    <row r="5380">
      <c r="A5380" s="229" t="s">
        <v>822</v>
      </c>
    </row>
    <row r="5381">
      <c r="A5381" s="229" t="s">
        <v>822</v>
      </c>
    </row>
    <row r="5382">
      <c r="A5382" s="229" t="s">
        <v>822</v>
      </c>
    </row>
    <row r="5383">
      <c r="A5383" s="229" t="s">
        <v>822</v>
      </c>
    </row>
    <row r="5384">
      <c r="A5384" s="229" t="s">
        <v>822</v>
      </c>
    </row>
    <row r="5385">
      <c r="A5385" s="229" t="s">
        <v>822</v>
      </c>
    </row>
    <row r="5386">
      <c r="A5386" s="229" t="s">
        <v>822</v>
      </c>
    </row>
    <row r="5387">
      <c r="A5387" s="229" t="s">
        <v>822</v>
      </c>
    </row>
    <row r="5388">
      <c r="A5388" s="229" t="s">
        <v>822</v>
      </c>
    </row>
    <row r="5389">
      <c r="A5389" s="229" t="s">
        <v>822</v>
      </c>
    </row>
    <row r="5390">
      <c r="A5390" s="229" t="s">
        <v>822</v>
      </c>
    </row>
    <row r="5391">
      <c r="A5391" s="229" t="s">
        <v>822</v>
      </c>
    </row>
    <row r="5392">
      <c r="A5392" s="229" t="s">
        <v>822</v>
      </c>
    </row>
    <row r="5393">
      <c r="A5393" s="229" t="s">
        <v>822</v>
      </c>
    </row>
    <row r="5394">
      <c r="A5394" s="229" t="s">
        <v>822</v>
      </c>
    </row>
    <row r="5395">
      <c r="A5395" s="229" t="s">
        <v>822</v>
      </c>
    </row>
    <row r="5396">
      <c r="A5396" s="229" t="s">
        <v>822</v>
      </c>
    </row>
    <row r="5397">
      <c r="A5397" s="229" t="s">
        <v>822</v>
      </c>
    </row>
    <row r="5398">
      <c r="A5398" s="229" t="s">
        <v>822</v>
      </c>
    </row>
    <row r="5399">
      <c r="A5399" s="229" t="s">
        <v>822</v>
      </c>
    </row>
    <row r="5400">
      <c r="A5400" s="229" t="s">
        <v>822</v>
      </c>
    </row>
    <row r="5401">
      <c r="A5401" s="229" t="s">
        <v>822</v>
      </c>
    </row>
    <row r="5402">
      <c r="A5402" s="229" t="s">
        <v>822</v>
      </c>
    </row>
    <row r="5403">
      <c r="A5403" s="229" t="s">
        <v>822</v>
      </c>
    </row>
    <row r="5404">
      <c r="A5404" s="229" t="s">
        <v>822</v>
      </c>
    </row>
    <row r="5405">
      <c r="A5405" s="229" t="s">
        <v>822</v>
      </c>
    </row>
    <row r="5406">
      <c r="A5406" s="229" t="s">
        <v>822</v>
      </c>
    </row>
    <row r="5407">
      <c r="A5407" s="229" t="s">
        <v>822</v>
      </c>
    </row>
    <row r="5408">
      <c r="A5408" s="229" t="s">
        <v>822</v>
      </c>
    </row>
    <row r="5409">
      <c r="A5409" s="229" t="s">
        <v>822</v>
      </c>
    </row>
    <row r="5410">
      <c r="A5410" s="229" t="s">
        <v>822</v>
      </c>
    </row>
    <row r="5411">
      <c r="A5411" s="229" t="s">
        <v>822</v>
      </c>
    </row>
    <row r="5412">
      <c r="A5412" s="229" t="s">
        <v>822</v>
      </c>
    </row>
    <row r="5413">
      <c r="A5413" s="229" t="s">
        <v>822</v>
      </c>
    </row>
    <row r="5414">
      <c r="A5414" s="229" t="s">
        <v>822</v>
      </c>
    </row>
    <row r="5415">
      <c r="A5415" s="229" t="s">
        <v>822</v>
      </c>
    </row>
    <row r="5416">
      <c r="A5416" s="229" t="s">
        <v>822</v>
      </c>
    </row>
    <row r="5417">
      <c r="A5417" s="229" t="s">
        <v>822</v>
      </c>
    </row>
    <row r="5418">
      <c r="A5418" s="229" t="s">
        <v>822</v>
      </c>
    </row>
    <row r="5419">
      <c r="A5419" s="229" t="s">
        <v>822</v>
      </c>
    </row>
    <row r="5420">
      <c r="A5420" s="229" t="s">
        <v>822</v>
      </c>
    </row>
    <row r="5421">
      <c r="A5421" s="229" t="s">
        <v>822</v>
      </c>
    </row>
    <row r="5422">
      <c r="A5422" s="229" t="s">
        <v>822</v>
      </c>
    </row>
    <row r="5423">
      <c r="A5423" s="229" t="s">
        <v>822</v>
      </c>
    </row>
    <row r="5424">
      <c r="A5424" s="229" t="s">
        <v>822</v>
      </c>
    </row>
    <row r="5425">
      <c r="A5425" s="229" t="s">
        <v>822</v>
      </c>
    </row>
    <row r="5426">
      <c r="A5426" s="229" t="s">
        <v>822</v>
      </c>
    </row>
    <row r="5427">
      <c r="A5427" s="229" t="s">
        <v>822</v>
      </c>
    </row>
    <row r="5428">
      <c r="A5428" s="229" t="s">
        <v>822</v>
      </c>
    </row>
    <row r="5429">
      <c r="A5429" s="229" t="s">
        <v>822</v>
      </c>
    </row>
    <row r="5430">
      <c r="A5430" s="229" t="s">
        <v>822</v>
      </c>
    </row>
    <row r="5431">
      <c r="A5431" s="229" t="s">
        <v>822</v>
      </c>
    </row>
    <row r="5432">
      <c r="A5432" s="229" t="s">
        <v>822</v>
      </c>
    </row>
    <row r="5433">
      <c r="A5433" s="229" t="s">
        <v>822</v>
      </c>
    </row>
    <row r="5434">
      <c r="A5434" s="229" t="s">
        <v>822</v>
      </c>
    </row>
    <row r="5435">
      <c r="A5435" s="229" t="s">
        <v>822</v>
      </c>
    </row>
    <row r="5436">
      <c r="A5436" s="229" t="s">
        <v>822</v>
      </c>
    </row>
    <row r="5437">
      <c r="A5437" s="229" t="s">
        <v>822</v>
      </c>
    </row>
    <row r="5438">
      <c r="A5438" s="229" t="s">
        <v>822</v>
      </c>
    </row>
    <row r="5439">
      <c r="A5439" s="229" t="s">
        <v>822</v>
      </c>
    </row>
    <row r="5440">
      <c r="A5440" s="229" t="s">
        <v>822</v>
      </c>
    </row>
    <row r="5441">
      <c r="A5441" s="229" t="s">
        <v>822</v>
      </c>
    </row>
    <row r="5442">
      <c r="A5442" s="229" t="s">
        <v>822</v>
      </c>
    </row>
    <row r="5443">
      <c r="A5443" s="229" t="s">
        <v>822</v>
      </c>
    </row>
    <row r="5444">
      <c r="A5444" s="229" t="s">
        <v>822</v>
      </c>
    </row>
    <row r="5445">
      <c r="A5445" s="229" t="s">
        <v>822</v>
      </c>
    </row>
    <row r="5446">
      <c r="A5446" s="229" t="s">
        <v>822</v>
      </c>
    </row>
    <row r="5447">
      <c r="A5447" s="229" t="s">
        <v>822</v>
      </c>
    </row>
    <row r="5448">
      <c r="A5448" s="229" t="s">
        <v>822</v>
      </c>
    </row>
    <row r="5449">
      <c r="A5449" s="229" t="s">
        <v>822</v>
      </c>
    </row>
    <row r="5450">
      <c r="A5450" s="229" t="s">
        <v>822</v>
      </c>
    </row>
    <row r="5451">
      <c r="A5451" s="229" t="s">
        <v>822</v>
      </c>
    </row>
    <row r="5452">
      <c r="A5452" s="229" t="s">
        <v>822</v>
      </c>
    </row>
    <row r="5453">
      <c r="A5453" s="229" t="s">
        <v>822</v>
      </c>
    </row>
    <row r="5454">
      <c r="A5454" s="229" t="s">
        <v>822</v>
      </c>
    </row>
    <row r="5455">
      <c r="A5455" s="229" t="s">
        <v>822</v>
      </c>
    </row>
    <row r="5456">
      <c r="A5456" s="229" t="s">
        <v>822</v>
      </c>
    </row>
    <row r="5457">
      <c r="A5457" s="229" t="s">
        <v>822</v>
      </c>
    </row>
    <row r="5458">
      <c r="A5458" s="229" t="s">
        <v>822</v>
      </c>
    </row>
    <row r="5459">
      <c r="A5459" s="229" t="s">
        <v>822</v>
      </c>
    </row>
    <row r="5460">
      <c r="A5460" s="229" t="s">
        <v>822</v>
      </c>
    </row>
    <row r="5461">
      <c r="A5461" s="229" t="s">
        <v>822</v>
      </c>
    </row>
    <row r="5462">
      <c r="A5462" s="229" t="s">
        <v>822</v>
      </c>
    </row>
    <row r="5463">
      <c r="A5463" s="229" t="s">
        <v>822</v>
      </c>
    </row>
    <row r="5464">
      <c r="A5464" s="229" t="s">
        <v>822</v>
      </c>
    </row>
    <row r="5465">
      <c r="A5465" s="229" t="s">
        <v>822</v>
      </c>
    </row>
    <row r="5466">
      <c r="A5466" s="229" t="s">
        <v>822</v>
      </c>
    </row>
    <row r="5467">
      <c r="A5467" s="229" t="s">
        <v>822</v>
      </c>
    </row>
    <row r="5468">
      <c r="A5468" s="229" t="s">
        <v>822</v>
      </c>
    </row>
    <row r="5469">
      <c r="A5469" s="229" t="s">
        <v>822</v>
      </c>
    </row>
    <row r="5470">
      <c r="A5470" s="229" t="s">
        <v>822</v>
      </c>
    </row>
    <row r="5471">
      <c r="A5471" s="229" t="s">
        <v>822</v>
      </c>
    </row>
    <row r="5472">
      <c r="A5472" s="229" t="s">
        <v>822</v>
      </c>
    </row>
    <row r="5473">
      <c r="A5473" s="229" t="s">
        <v>822</v>
      </c>
    </row>
    <row r="5474">
      <c r="A5474" s="229" t="s">
        <v>822</v>
      </c>
    </row>
    <row r="5475">
      <c r="A5475" s="229" t="s">
        <v>822</v>
      </c>
    </row>
    <row r="5476">
      <c r="A5476" s="229" t="s">
        <v>822</v>
      </c>
    </row>
    <row r="5477">
      <c r="A5477" s="229" t="s">
        <v>822</v>
      </c>
    </row>
    <row r="5478">
      <c r="A5478" s="229" t="s">
        <v>822</v>
      </c>
    </row>
    <row r="5479">
      <c r="A5479" s="229" t="s">
        <v>822</v>
      </c>
    </row>
    <row r="5480">
      <c r="A5480" s="229" t="s">
        <v>822</v>
      </c>
    </row>
    <row r="5481">
      <c r="A5481" s="229" t="s">
        <v>822</v>
      </c>
    </row>
    <row r="5482">
      <c r="A5482" s="229" t="s">
        <v>822</v>
      </c>
    </row>
    <row r="5483">
      <c r="A5483" s="229" t="s">
        <v>822</v>
      </c>
    </row>
    <row r="5484">
      <c r="A5484" s="229" t="s">
        <v>822</v>
      </c>
    </row>
    <row r="5485">
      <c r="A5485" s="229" t="s">
        <v>822</v>
      </c>
    </row>
    <row r="5486">
      <c r="A5486" s="229" t="s">
        <v>822</v>
      </c>
    </row>
    <row r="5487">
      <c r="A5487" s="229" t="s">
        <v>822</v>
      </c>
    </row>
    <row r="5488">
      <c r="A5488" s="229" t="s">
        <v>822</v>
      </c>
    </row>
    <row r="5489">
      <c r="A5489" s="229" t="s">
        <v>822</v>
      </c>
    </row>
    <row r="5490">
      <c r="A5490" s="229" t="s">
        <v>822</v>
      </c>
    </row>
    <row r="5491">
      <c r="A5491" s="229" t="s">
        <v>822</v>
      </c>
    </row>
    <row r="5492">
      <c r="A5492" s="229" t="s">
        <v>822</v>
      </c>
    </row>
    <row r="5493">
      <c r="A5493" s="229" t="s">
        <v>822</v>
      </c>
    </row>
    <row r="5494">
      <c r="A5494" s="229" t="s">
        <v>822</v>
      </c>
    </row>
    <row r="5495">
      <c r="A5495" s="229" t="s">
        <v>822</v>
      </c>
    </row>
    <row r="5496">
      <c r="A5496" s="229" t="s">
        <v>822</v>
      </c>
    </row>
    <row r="5497">
      <c r="A5497" s="229" t="s">
        <v>825</v>
      </c>
    </row>
    <row r="5498">
      <c r="A5498" s="229" t="s">
        <v>825</v>
      </c>
    </row>
    <row r="5499">
      <c r="A5499" s="229" t="s">
        <v>825</v>
      </c>
    </row>
    <row r="5500">
      <c r="A5500" s="229" t="s">
        <v>825</v>
      </c>
    </row>
    <row r="5501">
      <c r="A5501" s="229" t="s">
        <v>825</v>
      </c>
    </row>
    <row r="5502">
      <c r="A5502" s="229" t="s">
        <v>825</v>
      </c>
    </row>
    <row r="5503">
      <c r="A5503" s="229" t="s">
        <v>825</v>
      </c>
    </row>
    <row r="5504">
      <c r="A5504" s="229" t="s">
        <v>825</v>
      </c>
    </row>
    <row r="5505">
      <c r="A5505" s="229" t="s">
        <v>825</v>
      </c>
    </row>
    <row r="5506">
      <c r="A5506" s="229" t="s">
        <v>825</v>
      </c>
    </row>
    <row r="5507">
      <c r="A5507" s="229" t="s">
        <v>825</v>
      </c>
    </row>
    <row r="5508">
      <c r="A5508" s="229" t="s">
        <v>825</v>
      </c>
    </row>
    <row r="5509">
      <c r="A5509" s="229" t="s">
        <v>825</v>
      </c>
    </row>
    <row r="5510">
      <c r="A5510" s="229" t="s">
        <v>825</v>
      </c>
    </row>
    <row r="5511">
      <c r="A5511" s="229" t="s">
        <v>825</v>
      </c>
    </row>
    <row r="5512">
      <c r="A5512" s="229" t="s">
        <v>825</v>
      </c>
    </row>
    <row r="5513">
      <c r="A5513" s="229" t="s">
        <v>825</v>
      </c>
    </row>
    <row r="5514">
      <c r="A5514" s="229" t="s">
        <v>825</v>
      </c>
    </row>
    <row r="5515">
      <c r="A5515" s="229" t="s">
        <v>825</v>
      </c>
    </row>
    <row r="5516">
      <c r="A5516" s="229" t="s">
        <v>825</v>
      </c>
    </row>
    <row r="5517">
      <c r="A5517" s="229" t="s">
        <v>825</v>
      </c>
    </row>
    <row r="5518">
      <c r="A5518" s="229" t="s">
        <v>825</v>
      </c>
    </row>
    <row r="5519">
      <c r="A5519" s="229" t="s">
        <v>825</v>
      </c>
    </row>
    <row r="5520">
      <c r="A5520" s="229" t="s">
        <v>825</v>
      </c>
    </row>
    <row r="5521">
      <c r="A5521" s="229" t="s">
        <v>825</v>
      </c>
    </row>
    <row r="5522">
      <c r="A5522" s="229" t="s">
        <v>825</v>
      </c>
    </row>
    <row r="5523">
      <c r="A5523" s="229" t="s">
        <v>825</v>
      </c>
    </row>
    <row r="5524">
      <c r="A5524" s="229" t="s">
        <v>825</v>
      </c>
    </row>
    <row r="5525">
      <c r="A5525" s="229" t="s">
        <v>825</v>
      </c>
    </row>
    <row r="5526">
      <c r="A5526" s="229" t="s">
        <v>825</v>
      </c>
    </row>
    <row r="5527">
      <c r="A5527" s="229" t="s">
        <v>825</v>
      </c>
    </row>
    <row r="5528">
      <c r="A5528" s="229" t="s">
        <v>825</v>
      </c>
    </row>
    <row r="5529">
      <c r="A5529" s="229" t="s">
        <v>825</v>
      </c>
    </row>
    <row r="5530">
      <c r="A5530" s="229" t="s">
        <v>825</v>
      </c>
    </row>
    <row r="5531">
      <c r="A5531" s="229" t="s">
        <v>825</v>
      </c>
    </row>
    <row r="5532">
      <c r="A5532" s="229" t="s">
        <v>825</v>
      </c>
    </row>
    <row r="5533">
      <c r="A5533" s="229" t="s">
        <v>825</v>
      </c>
    </row>
    <row r="5534">
      <c r="A5534" s="229" t="s">
        <v>825</v>
      </c>
    </row>
    <row r="5535">
      <c r="A5535" s="229" t="s">
        <v>825</v>
      </c>
    </row>
    <row r="5536">
      <c r="A5536" s="229" t="s">
        <v>825</v>
      </c>
    </row>
    <row r="5537">
      <c r="A5537" s="229" t="s">
        <v>825</v>
      </c>
    </row>
    <row r="5538">
      <c r="A5538" s="229" t="s">
        <v>825</v>
      </c>
    </row>
    <row r="5539">
      <c r="A5539" s="229" t="s">
        <v>825</v>
      </c>
    </row>
    <row r="5540">
      <c r="A5540" s="229" t="s">
        <v>825</v>
      </c>
    </row>
    <row r="5541">
      <c r="A5541" s="229" t="s">
        <v>825</v>
      </c>
    </row>
    <row r="5542">
      <c r="A5542" s="229" t="s">
        <v>825</v>
      </c>
    </row>
    <row r="5543">
      <c r="A5543" s="229" t="s">
        <v>825</v>
      </c>
    </row>
    <row r="5544">
      <c r="A5544" s="229" t="s">
        <v>825</v>
      </c>
    </row>
    <row r="5545">
      <c r="A5545" s="229" t="s">
        <v>825</v>
      </c>
    </row>
    <row r="5546">
      <c r="A5546" s="229" t="s">
        <v>826</v>
      </c>
    </row>
    <row r="5547">
      <c r="A5547" s="229" t="s">
        <v>826</v>
      </c>
    </row>
    <row r="5548">
      <c r="A5548" s="229" t="s">
        <v>826</v>
      </c>
    </row>
    <row r="5549">
      <c r="A5549" s="229" t="s">
        <v>826</v>
      </c>
    </row>
    <row r="5550">
      <c r="A5550" s="229" t="s">
        <v>826</v>
      </c>
    </row>
    <row r="5551">
      <c r="A5551" s="229" t="s">
        <v>826</v>
      </c>
    </row>
    <row r="5552">
      <c r="A5552" s="229" t="s">
        <v>826</v>
      </c>
    </row>
    <row r="5553">
      <c r="A5553" s="229" t="s">
        <v>826</v>
      </c>
    </row>
    <row r="5554">
      <c r="A5554" s="229" t="s">
        <v>826</v>
      </c>
    </row>
    <row r="5555">
      <c r="A5555" s="229" t="s">
        <v>826</v>
      </c>
    </row>
    <row r="5556">
      <c r="A5556" s="229" t="s">
        <v>826</v>
      </c>
    </row>
    <row r="5557">
      <c r="A5557" s="229" t="s">
        <v>826</v>
      </c>
    </row>
    <row r="5558">
      <c r="A5558" s="229" t="s">
        <v>826</v>
      </c>
    </row>
    <row r="5559">
      <c r="A5559" s="229" t="s">
        <v>826</v>
      </c>
    </row>
    <row r="5560">
      <c r="A5560" s="229" t="s">
        <v>826</v>
      </c>
    </row>
    <row r="5561">
      <c r="A5561" s="229" t="s">
        <v>826</v>
      </c>
    </row>
    <row r="5562">
      <c r="A5562" s="229" t="s">
        <v>826</v>
      </c>
    </row>
    <row r="5563">
      <c r="A5563" s="229" t="s">
        <v>826</v>
      </c>
    </row>
    <row r="5564">
      <c r="A5564" s="229" t="s">
        <v>826</v>
      </c>
    </row>
    <row r="5565">
      <c r="A5565" s="229" t="s">
        <v>826</v>
      </c>
    </row>
    <row r="5566">
      <c r="A5566" s="229" t="s">
        <v>826</v>
      </c>
    </row>
    <row r="5567">
      <c r="A5567" s="229" t="s">
        <v>826</v>
      </c>
    </row>
    <row r="5568">
      <c r="A5568" s="229" t="s">
        <v>826</v>
      </c>
    </row>
    <row r="5569">
      <c r="A5569" s="229" t="s">
        <v>826</v>
      </c>
    </row>
    <row r="5570">
      <c r="A5570" s="229" t="s">
        <v>826</v>
      </c>
    </row>
    <row r="5571">
      <c r="A5571" s="229" t="s">
        <v>826</v>
      </c>
    </row>
    <row r="5572">
      <c r="A5572" s="229" t="s">
        <v>826</v>
      </c>
    </row>
    <row r="5573">
      <c r="A5573" s="229" t="s">
        <v>826</v>
      </c>
    </row>
    <row r="5574">
      <c r="A5574" s="229" t="s">
        <v>826</v>
      </c>
    </row>
    <row r="5575">
      <c r="A5575" s="229" t="s">
        <v>826</v>
      </c>
    </row>
    <row r="5576">
      <c r="A5576" s="229" t="s">
        <v>826</v>
      </c>
    </row>
    <row r="5577">
      <c r="A5577" s="229" t="s">
        <v>826</v>
      </c>
    </row>
    <row r="5578">
      <c r="A5578" s="229" t="s">
        <v>826</v>
      </c>
    </row>
    <row r="5579">
      <c r="A5579" s="229" t="s">
        <v>826</v>
      </c>
    </row>
    <row r="5580">
      <c r="A5580" s="229" t="s">
        <v>826</v>
      </c>
    </row>
    <row r="5581">
      <c r="A5581" s="229" t="s">
        <v>826</v>
      </c>
    </row>
    <row r="5582">
      <c r="A5582" s="229" t="s">
        <v>826</v>
      </c>
    </row>
    <row r="5583">
      <c r="A5583" s="229" t="s">
        <v>826</v>
      </c>
    </row>
    <row r="5584">
      <c r="A5584" s="229" t="s">
        <v>826</v>
      </c>
    </row>
    <row r="5585">
      <c r="A5585" s="229" t="s">
        <v>826</v>
      </c>
    </row>
    <row r="5586">
      <c r="A5586" s="229" t="s">
        <v>826</v>
      </c>
    </row>
    <row r="5587">
      <c r="A5587" s="229" t="s">
        <v>826</v>
      </c>
    </row>
    <row r="5588">
      <c r="A5588" s="229" t="s">
        <v>826</v>
      </c>
    </row>
    <row r="5589">
      <c r="A5589" s="229" t="s">
        <v>826</v>
      </c>
    </row>
    <row r="5590">
      <c r="A5590" s="229" t="s">
        <v>826</v>
      </c>
    </row>
    <row r="5591">
      <c r="A5591" s="229" t="s">
        <v>826</v>
      </c>
    </row>
    <row r="5592">
      <c r="A5592" s="229" t="s">
        <v>826</v>
      </c>
    </row>
    <row r="5593">
      <c r="A5593" s="229" t="s">
        <v>826</v>
      </c>
    </row>
    <row r="5594">
      <c r="A5594" s="229" t="s">
        <v>826</v>
      </c>
    </row>
    <row r="5595">
      <c r="A5595" s="229" t="s">
        <v>826</v>
      </c>
    </row>
    <row r="5596">
      <c r="A5596" s="229" t="s">
        <v>826</v>
      </c>
    </row>
    <row r="5597">
      <c r="A5597" s="229" t="s">
        <v>826</v>
      </c>
    </row>
    <row r="5598">
      <c r="A5598" s="229" t="s">
        <v>826</v>
      </c>
    </row>
    <row r="5599">
      <c r="A5599" s="229" t="s">
        <v>826</v>
      </c>
    </row>
    <row r="5600">
      <c r="A5600" s="229" t="s">
        <v>826</v>
      </c>
    </row>
    <row r="5601">
      <c r="A5601" s="229" t="s">
        <v>826</v>
      </c>
    </row>
    <row r="5602">
      <c r="A5602" s="229" t="s">
        <v>826</v>
      </c>
    </row>
    <row r="5603">
      <c r="A5603" s="229" t="s">
        <v>826</v>
      </c>
    </row>
    <row r="5604">
      <c r="A5604" s="229" t="s">
        <v>826</v>
      </c>
    </row>
    <row r="5605">
      <c r="A5605" s="229" t="s">
        <v>826</v>
      </c>
    </row>
    <row r="5606">
      <c r="A5606" s="229" t="s">
        <v>826</v>
      </c>
    </row>
    <row r="5607">
      <c r="A5607" s="229" t="s">
        <v>826</v>
      </c>
    </row>
    <row r="5608">
      <c r="A5608" s="229" t="s">
        <v>826</v>
      </c>
    </row>
    <row r="5609">
      <c r="A5609" s="229" t="s">
        <v>826</v>
      </c>
    </row>
    <row r="5610">
      <c r="A5610" s="229" t="s">
        <v>826</v>
      </c>
    </row>
    <row r="5611">
      <c r="A5611" s="229" t="s">
        <v>826</v>
      </c>
    </row>
    <row r="5612">
      <c r="A5612" s="229" t="s">
        <v>826</v>
      </c>
    </row>
    <row r="5613">
      <c r="A5613" s="229" t="s">
        <v>826</v>
      </c>
    </row>
    <row r="5614">
      <c r="A5614" s="229" t="s">
        <v>826</v>
      </c>
    </row>
    <row r="5615">
      <c r="A5615" s="229" t="s">
        <v>826</v>
      </c>
    </row>
    <row r="5616">
      <c r="A5616" s="229" t="s">
        <v>826</v>
      </c>
    </row>
    <row r="5617">
      <c r="A5617" s="229" t="s">
        <v>828</v>
      </c>
    </row>
    <row r="5618">
      <c r="A5618" s="229" t="s">
        <v>828</v>
      </c>
    </row>
    <row r="5619">
      <c r="A5619" s="229" t="s">
        <v>828</v>
      </c>
    </row>
    <row r="5620">
      <c r="A5620" s="229" t="s">
        <v>828</v>
      </c>
    </row>
    <row r="5621">
      <c r="A5621" s="229" t="s">
        <v>828</v>
      </c>
    </row>
    <row r="5622">
      <c r="A5622" s="229" t="s">
        <v>828</v>
      </c>
    </row>
    <row r="5623">
      <c r="A5623" s="229" t="s">
        <v>828</v>
      </c>
    </row>
    <row r="5624">
      <c r="A5624" s="229" t="s">
        <v>828</v>
      </c>
    </row>
    <row r="5625">
      <c r="A5625" s="229" t="s">
        <v>828</v>
      </c>
    </row>
    <row r="5626">
      <c r="A5626" s="229" t="s">
        <v>828</v>
      </c>
    </row>
    <row r="5627">
      <c r="A5627" s="229" t="s">
        <v>828</v>
      </c>
    </row>
    <row r="5628">
      <c r="A5628" s="229" t="s">
        <v>828</v>
      </c>
    </row>
    <row r="5629">
      <c r="A5629" s="229" t="s">
        <v>828</v>
      </c>
    </row>
    <row r="5630">
      <c r="A5630" s="229" t="s">
        <v>828</v>
      </c>
    </row>
    <row r="5631">
      <c r="A5631" s="229" t="s">
        <v>828</v>
      </c>
    </row>
    <row r="5632">
      <c r="A5632" s="229" t="s">
        <v>828</v>
      </c>
    </row>
    <row r="5633">
      <c r="A5633" s="229" t="s">
        <v>828</v>
      </c>
    </row>
    <row r="5634">
      <c r="A5634" s="229" t="s">
        <v>828</v>
      </c>
    </row>
    <row r="5635">
      <c r="A5635" s="229" t="s">
        <v>828</v>
      </c>
    </row>
    <row r="5636">
      <c r="A5636" s="229" t="s">
        <v>828</v>
      </c>
    </row>
    <row r="5637">
      <c r="A5637" s="229" t="s">
        <v>828</v>
      </c>
    </row>
    <row r="5638">
      <c r="A5638" s="229" t="s">
        <v>828</v>
      </c>
    </row>
    <row r="5639">
      <c r="A5639" s="229" t="s">
        <v>828</v>
      </c>
    </row>
    <row r="5640">
      <c r="A5640" s="229" t="s">
        <v>828</v>
      </c>
    </row>
    <row r="5641">
      <c r="A5641" s="229" t="s">
        <v>828</v>
      </c>
    </row>
    <row r="5642">
      <c r="A5642" s="229" t="s">
        <v>828</v>
      </c>
    </row>
    <row r="5643">
      <c r="A5643" s="229" t="s">
        <v>828</v>
      </c>
    </row>
    <row r="5644">
      <c r="A5644" s="229" t="s">
        <v>828</v>
      </c>
    </row>
    <row r="5645">
      <c r="A5645" s="229" t="s">
        <v>828</v>
      </c>
    </row>
    <row r="5646">
      <c r="A5646" s="229" t="s">
        <v>828</v>
      </c>
    </row>
    <row r="5647">
      <c r="A5647" s="229" t="s">
        <v>828</v>
      </c>
    </row>
    <row r="5648">
      <c r="A5648" s="229" t="s">
        <v>828</v>
      </c>
    </row>
    <row r="5649">
      <c r="A5649" s="229" t="s">
        <v>828</v>
      </c>
    </row>
    <row r="5650">
      <c r="A5650" s="229" t="s">
        <v>828</v>
      </c>
    </row>
    <row r="5651">
      <c r="A5651" s="229" t="s">
        <v>828</v>
      </c>
    </row>
    <row r="5652">
      <c r="A5652" s="229" t="s">
        <v>828</v>
      </c>
    </row>
    <row r="5653">
      <c r="A5653" s="229" t="s">
        <v>828</v>
      </c>
    </row>
    <row r="5654">
      <c r="A5654" s="229" t="s">
        <v>828</v>
      </c>
    </row>
    <row r="5655">
      <c r="A5655" s="229" t="s">
        <v>828</v>
      </c>
    </row>
    <row r="5656">
      <c r="A5656" s="229" t="s">
        <v>828</v>
      </c>
    </row>
    <row r="5657">
      <c r="A5657" s="229" t="s">
        <v>828</v>
      </c>
    </row>
    <row r="5658">
      <c r="A5658" s="229" t="s">
        <v>828</v>
      </c>
    </row>
    <row r="5659">
      <c r="A5659" s="229" t="s">
        <v>828</v>
      </c>
    </row>
    <row r="5660">
      <c r="A5660" s="229" t="s">
        <v>828</v>
      </c>
    </row>
    <row r="5661">
      <c r="A5661" s="229" t="s">
        <v>828</v>
      </c>
    </row>
    <row r="5662">
      <c r="A5662" s="229" t="s">
        <v>828</v>
      </c>
    </row>
    <row r="5663">
      <c r="A5663" s="229" t="s">
        <v>828</v>
      </c>
    </row>
    <row r="5664">
      <c r="A5664" s="229" t="s">
        <v>828</v>
      </c>
    </row>
    <row r="5665">
      <c r="A5665" s="229" t="s">
        <v>828</v>
      </c>
    </row>
    <row r="5666">
      <c r="A5666" s="229" t="s">
        <v>828</v>
      </c>
    </row>
    <row r="5667">
      <c r="A5667" s="229" t="s">
        <v>828</v>
      </c>
    </row>
    <row r="5668">
      <c r="A5668" s="229" t="s">
        <v>828</v>
      </c>
    </row>
    <row r="5669">
      <c r="A5669" s="229" t="s">
        <v>828</v>
      </c>
    </row>
    <row r="5670">
      <c r="A5670" s="229" t="s">
        <v>828</v>
      </c>
    </row>
    <row r="5671">
      <c r="A5671" s="229" t="s">
        <v>830</v>
      </c>
    </row>
    <row r="5672">
      <c r="A5672" s="229" t="s">
        <v>830</v>
      </c>
    </row>
    <row r="5673">
      <c r="A5673" s="229" t="s">
        <v>830</v>
      </c>
    </row>
    <row r="5674">
      <c r="A5674" s="229" t="s">
        <v>830</v>
      </c>
    </row>
    <row r="5675">
      <c r="A5675" s="229" t="s">
        <v>830</v>
      </c>
    </row>
    <row r="5676">
      <c r="A5676" s="229" t="s">
        <v>830</v>
      </c>
    </row>
    <row r="5677">
      <c r="A5677" s="229" t="s">
        <v>830</v>
      </c>
    </row>
    <row r="5678">
      <c r="A5678" s="229" t="s">
        <v>830</v>
      </c>
    </row>
    <row r="5679">
      <c r="A5679" s="229" t="s">
        <v>830</v>
      </c>
    </row>
    <row r="5680">
      <c r="A5680" s="229" t="s">
        <v>830</v>
      </c>
    </row>
    <row r="5681">
      <c r="A5681" s="229" t="s">
        <v>830</v>
      </c>
    </row>
    <row r="5682">
      <c r="A5682" s="229" t="s">
        <v>830</v>
      </c>
    </row>
    <row r="5683">
      <c r="A5683" s="229" t="s">
        <v>830</v>
      </c>
    </row>
    <row r="5684">
      <c r="A5684" s="229" t="s">
        <v>830</v>
      </c>
    </row>
    <row r="5685">
      <c r="A5685" s="229" t="s">
        <v>830</v>
      </c>
    </row>
    <row r="5686">
      <c r="A5686" s="229" t="s">
        <v>830</v>
      </c>
    </row>
    <row r="5687">
      <c r="A5687" s="229" t="s">
        <v>830</v>
      </c>
    </row>
    <row r="5688">
      <c r="A5688" s="229" t="s">
        <v>830</v>
      </c>
    </row>
    <row r="5689">
      <c r="A5689" s="229" t="s">
        <v>830</v>
      </c>
    </row>
    <row r="5690">
      <c r="A5690" s="229" t="s">
        <v>830</v>
      </c>
    </row>
    <row r="5691">
      <c r="A5691" s="229" t="s">
        <v>830</v>
      </c>
    </row>
    <row r="5692">
      <c r="A5692" s="229" t="s">
        <v>830</v>
      </c>
    </row>
    <row r="5693">
      <c r="A5693" s="229" t="s">
        <v>830</v>
      </c>
    </row>
    <row r="5694">
      <c r="A5694" s="229" t="s">
        <v>830</v>
      </c>
    </row>
    <row r="5695">
      <c r="A5695" s="229" t="s">
        <v>830</v>
      </c>
    </row>
    <row r="5696">
      <c r="A5696" s="229" t="s">
        <v>830</v>
      </c>
    </row>
    <row r="5697">
      <c r="A5697" s="229" t="s">
        <v>830</v>
      </c>
    </row>
    <row r="5698">
      <c r="A5698" s="229" t="s">
        <v>830</v>
      </c>
    </row>
    <row r="5699">
      <c r="A5699" s="229" t="s">
        <v>830</v>
      </c>
    </row>
    <row r="5700">
      <c r="A5700" s="229" t="s">
        <v>830</v>
      </c>
    </row>
    <row r="5701">
      <c r="A5701" s="229" t="s">
        <v>830</v>
      </c>
    </row>
    <row r="5702">
      <c r="A5702" s="229" t="s">
        <v>830</v>
      </c>
    </row>
    <row r="5703">
      <c r="A5703" s="229" t="s">
        <v>830</v>
      </c>
    </row>
    <row r="5704">
      <c r="A5704" s="229" t="s">
        <v>830</v>
      </c>
    </row>
    <row r="5705">
      <c r="A5705" s="229" t="s">
        <v>830</v>
      </c>
    </row>
    <row r="5706">
      <c r="A5706" s="229" t="s">
        <v>830</v>
      </c>
    </row>
    <row r="5707">
      <c r="A5707" s="229" t="s">
        <v>830</v>
      </c>
    </row>
    <row r="5708">
      <c r="A5708" s="229" t="s">
        <v>830</v>
      </c>
    </row>
    <row r="5709">
      <c r="A5709" s="229" t="s">
        <v>830</v>
      </c>
    </row>
    <row r="5710">
      <c r="A5710" s="229" t="s">
        <v>830</v>
      </c>
    </row>
    <row r="5711">
      <c r="A5711" s="229" t="s">
        <v>830</v>
      </c>
    </row>
    <row r="5712">
      <c r="A5712" s="229" t="s">
        <v>830</v>
      </c>
    </row>
    <row r="5713">
      <c r="A5713" s="229" t="s">
        <v>830</v>
      </c>
    </row>
    <row r="5714">
      <c r="A5714" s="229" t="s">
        <v>830</v>
      </c>
    </row>
    <row r="5715">
      <c r="A5715" s="229" t="s">
        <v>830</v>
      </c>
    </row>
    <row r="5716">
      <c r="A5716" s="229" t="s">
        <v>830</v>
      </c>
    </row>
    <row r="5717">
      <c r="A5717" s="229" t="s">
        <v>830</v>
      </c>
    </row>
    <row r="5718">
      <c r="A5718" s="229" t="s">
        <v>830</v>
      </c>
    </row>
    <row r="5719">
      <c r="A5719" s="229" t="s">
        <v>830</v>
      </c>
    </row>
    <row r="5720">
      <c r="A5720" s="229" t="s">
        <v>830</v>
      </c>
    </row>
    <row r="5721">
      <c r="A5721" s="229" t="s">
        <v>830</v>
      </c>
    </row>
    <row r="5722">
      <c r="A5722" s="229" t="s">
        <v>830</v>
      </c>
    </row>
    <row r="5723">
      <c r="A5723" s="229" t="s">
        <v>830</v>
      </c>
    </row>
    <row r="5724">
      <c r="A5724" s="229" t="s">
        <v>830</v>
      </c>
    </row>
    <row r="5725">
      <c r="A5725" s="229" t="s">
        <v>830</v>
      </c>
    </row>
    <row r="5726">
      <c r="A5726" s="229" t="s">
        <v>830</v>
      </c>
    </row>
    <row r="5727">
      <c r="A5727" s="229" t="s">
        <v>830</v>
      </c>
    </row>
    <row r="5728">
      <c r="A5728" s="229" t="s">
        <v>830</v>
      </c>
    </row>
    <row r="5729">
      <c r="A5729" s="229" t="s">
        <v>830</v>
      </c>
    </row>
    <row r="5730">
      <c r="A5730" s="229" t="s">
        <v>830</v>
      </c>
    </row>
    <row r="5731">
      <c r="A5731" s="229" t="s">
        <v>830</v>
      </c>
    </row>
    <row r="5732">
      <c r="A5732" s="229" t="s">
        <v>830</v>
      </c>
    </row>
    <row r="5733">
      <c r="A5733" s="229" t="s">
        <v>830</v>
      </c>
    </row>
    <row r="5734">
      <c r="A5734" s="229" t="s">
        <v>830</v>
      </c>
    </row>
    <row r="5735">
      <c r="A5735" s="229" t="s">
        <v>830</v>
      </c>
    </row>
    <row r="5736">
      <c r="A5736" s="229" t="s">
        <v>830</v>
      </c>
    </row>
    <row r="5737">
      <c r="A5737" s="229" t="s">
        <v>830</v>
      </c>
    </row>
    <row r="5738">
      <c r="A5738" s="229" t="s">
        <v>830</v>
      </c>
    </row>
    <row r="5739">
      <c r="A5739" s="229" t="s">
        <v>830</v>
      </c>
    </row>
    <row r="5740">
      <c r="A5740" s="229" t="s">
        <v>830</v>
      </c>
    </row>
    <row r="5741">
      <c r="A5741" s="229" t="s">
        <v>830</v>
      </c>
    </row>
    <row r="5742">
      <c r="A5742" s="229" t="s">
        <v>830</v>
      </c>
    </row>
    <row r="5743">
      <c r="A5743" s="229" t="s">
        <v>830</v>
      </c>
    </row>
    <row r="5744">
      <c r="A5744" s="229" t="s">
        <v>830</v>
      </c>
    </row>
    <row r="5745">
      <c r="A5745" s="229" t="s">
        <v>830</v>
      </c>
    </row>
    <row r="5746">
      <c r="A5746" s="229" t="s">
        <v>830</v>
      </c>
    </row>
    <row r="5747">
      <c r="A5747" s="229" t="s">
        <v>830</v>
      </c>
    </row>
    <row r="5748">
      <c r="A5748" s="229" t="s">
        <v>830</v>
      </c>
    </row>
    <row r="5749">
      <c r="A5749" s="229" t="s">
        <v>830</v>
      </c>
    </row>
    <row r="5750">
      <c r="A5750" s="229" t="s">
        <v>830</v>
      </c>
    </row>
    <row r="5751">
      <c r="A5751" s="229" t="s">
        <v>830</v>
      </c>
    </row>
    <row r="5752">
      <c r="A5752" s="229" t="s">
        <v>830</v>
      </c>
    </row>
    <row r="5753">
      <c r="A5753" s="229" t="s">
        <v>830</v>
      </c>
    </row>
    <row r="5754">
      <c r="A5754" s="229" t="s">
        <v>830</v>
      </c>
    </row>
    <row r="5755">
      <c r="A5755" s="229" t="s">
        <v>830</v>
      </c>
    </row>
    <row r="5756">
      <c r="A5756" s="229" t="s">
        <v>830</v>
      </c>
    </row>
    <row r="5757">
      <c r="A5757" s="229" t="s">
        <v>830</v>
      </c>
    </row>
    <row r="5758">
      <c r="A5758" s="229" t="s">
        <v>830</v>
      </c>
    </row>
    <row r="5759">
      <c r="A5759" s="229" t="s">
        <v>830</v>
      </c>
    </row>
    <row r="5760">
      <c r="A5760" s="229" t="s">
        <v>830</v>
      </c>
    </row>
    <row r="5761">
      <c r="A5761" s="229" t="s">
        <v>830</v>
      </c>
    </row>
    <row r="5762">
      <c r="A5762" s="229" t="s">
        <v>830</v>
      </c>
    </row>
    <row r="5763">
      <c r="A5763" s="229" t="s">
        <v>830</v>
      </c>
    </row>
    <row r="5764">
      <c r="A5764" s="229" t="s">
        <v>830</v>
      </c>
    </row>
    <row r="5765">
      <c r="A5765" s="229" t="s">
        <v>830</v>
      </c>
    </row>
    <row r="5766">
      <c r="A5766" s="229" t="s">
        <v>830</v>
      </c>
    </row>
    <row r="5767">
      <c r="A5767" s="229" t="s">
        <v>830</v>
      </c>
    </row>
    <row r="5768">
      <c r="A5768" s="229" t="s">
        <v>830</v>
      </c>
    </row>
    <row r="5769">
      <c r="A5769" s="229" t="s">
        <v>830</v>
      </c>
    </row>
    <row r="5770">
      <c r="A5770" s="229" t="s">
        <v>830</v>
      </c>
    </row>
    <row r="5771">
      <c r="A5771" s="229" t="s">
        <v>830</v>
      </c>
    </row>
    <row r="5772">
      <c r="A5772" s="229" t="s">
        <v>830</v>
      </c>
    </row>
    <row r="5773">
      <c r="A5773" s="229" t="s">
        <v>832</v>
      </c>
    </row>
    <row r="5774">
      <c r="A5774" s="229" t="s">
        <v>832</v>
      </c>
    </row>
    <row r="5775">
      <c r="A5775" s="229" t="s">
        <v>832</v>
      </c>
    </row>
    <row r="5776">
      <c r="A5776" s="229" t="s">
        <v>832</v>
      </c>
    </row>
    <row r="5777">
      <c r="A5777" s="229" t="s">
        <v>832</v>
      </c>
    </row>
    <row r="5778">
      <c r="A5778" s="229" t="s">
        <v>832</v>
      </c>
    </row>
    <row r="5779">
      <c r="A5779" s="229" t="s">
        <v>832</v>
      </c>
    </row>
    <row r="5780">
      <c r="A5780" s="229" t="s">
        <v>832</v>
      </c>
    </row>
    <row r="5781">
      <c r="A5781" s="229" t="s">
        <v>832</v>
      </c>
    </row>
    <row r="5782">
      <c r="A5782" s="229" t="s">
        <v>832</v>
      </c>
    </row>
    <row r="5783">
      <c r="A5783" s="229" t="s">
        <v>832</v>
      </c>
    </row>
    <row r="5784">
      <c r="A5784" s="229" t="s">
        <v>832</v>
      </c>
    </row>
    <row r="5785">
      <c r="A5785" s="229" t="s">
        <v>832</v>
      </c>
    </row>
    <row r="5786">
      <c r="A5786" s="229" t="s">
        <v>832</v>
      </c>
    </row>
    <row r="5787">
      <c r="A5787" s="229" t="s">
        <v>832</v>
      </c>
    </row>
    <row r="5788">
      <c r="A5788" s="229" t="s">
        <v>832</v>
      </c>
    </row>
    <row r="5789">
      <c r="A5789" s="229" t="s">
        <v>832</v>
      </c>
    </row>
    <row r="5790">
      <c r="A5790" s="229" t="s">
        <v>832</v>
      </c>
    </row>
    <row r="5791">
      <c r="A5791" s="229" t="s">
        <v>832</v>
      </c>
    </row>
    <row r="5792">
      <c r="A5792" s="229" t="s">
        <v>832</v>
      </c>
    </row>
    <row r="5793">
      <c r="A5793" s="229" t="s">
        <v>832</v>
      </c>
    </row>
    <row r="5794">
      <c r="A5794" s="229" t="s">
        <v>832</v>
      </c>
    </row>
    <row r="5795">
      <c r="A5795" s="229" t="s">
        <v>832</v>
      </c>
    </row>
    <row r="5796">
      <c r="A5796" s="229" t="s">
        <v>832</v>
      </c>
    </row>
    <row r="5797">
      <c r="A5797" s="229" t="s">
        <v>832</v>
      </c>
    </row>
    <row r="5798">
      <c r="A5798" s="229" t="s">
        <v>832</v>
      </c>
    </row>
    <row r="5799">
      <c r="A5799" s="229" t="s">
        <v>832</v>
      </c>
    </row>
    <row r="5800">
      <c r="A5800" s="229" t="s">
        <v>832</v>
      </c>
    </row>
    <row r="5801">
      <c r="A5801" s="229" t="s">
        <v>832</v>
      </c>
    </row>
    <row r="5802">
      <c r="A5802" s="229" t="s">
        <v>832</v>
      </c>
    </row>
    <row r="5803">
      <c r="A5803" s="229" t="s">
        <v>832</v>
      </c>
    </row>
    <row r="5804">
      <c r="A5804" s="229" t="s">
        <v>832</v>
      </c>
    </row>
    <row r="5805">
      <c r="A5805" s="229" t="s">
        <v>832</v>
      </c>
    </row>
    <row r="5806">
      <c r="A5806" s="229" t="s">
        <v>832</v>
      </c>
    </row>
    <row r="5807">
      <c r="A5807" s="229" t="s">
        <v>832</v>
      </c>
    </row>
    <row r="5808">
      <c r="A5808" s="229" t="s">
        <v>832</v>
      </c>
    </row>
    <row r="5809">
      <c r="A5809" s="229" t="s">
        <v>832</v>
      </c>
    </row>
    <row r="5810">
      <c r="A5810" s="229" t="s">
        <v>832</v>
      </c>
    </row>
    <row r="5811">
      <c r="A5811" s="229" t="s">
        <v>832</v>
      </c>
    </row>
    <row r="5812">
      <c r="A5812" s="229" t="s">
        <v>832</v>
      </c>
    </row>
    <row r="5813">
      <c r="A5813" s="229" t="s">
        <v>832</v>
      </c>
    </row>
    <row r="5814">
      <c r="A5814" s="229" t="s">
        <v>832</v>
      </c>
    </row>
    <row r="5815">
      <c r="A5815" s="229" t="s">
        <v>832</v>
      </c>
    </row>
    <row r="5816">
      <c r="A5816" s="229" t="s">
        <v>832</v>
      </c>
    </row>
    <row r="5817">
      <c r="A5817" s="229" t="s">
        <v>832</v>
      </c>
    </row>
    <row r="5818">
      <c r="A5818" s="229" t="s">
        <v>832</v>
      </c>
    </row>
    <row r="5819">
      <c r="A5819" s="229" t="s">
        <v>832</v>
      </c>
    </row>
    <row r="5820">
      <c r="A5820" s="229" t="s">
        <v>832</v>
      </c>
    </row>
    <row r="5821">
      <c r="A5821" s="229" t="s">
        <v>832</v>
      </c>
    </row>
    <row r="5822">
      <c r="A5822" s="229" t="s">
        <v>832</v>
      </c>
    </row>
    <row r="5823">
      <c r="A5823" s="229" t="s">
        <v>832</v>
      </c>
    </row>
    <row r="5824">
      <c r="A5824" s="229" t="s">
        <v>832</v>
      </c>
    </row>
    <row r="5825">
      <c r="A5825" s="229" t="s">
        <v>832</v>
      </c>
    </row>
    <row r="5826">
      <c r="A5826" s="229" t="s">
        <v>832</v>
      </c>
    </row>
    <row r="5827">
      <c r="A5827" s="229" t="s">
        <v>832</v>
      </c>
    </row>
    <row r="5828">
      <c r="A5828" s="229" t="s">
        <v>832</v>
      </c>
    </row>
    <row r="5829">
      <c r="A5829" s="229" t="s">
        <v>832</v>
      </c>
    </row>
    <row r="5830">
      <c r="A5830" s="229" t="s">
        <v>832</v>
      </c>
    </row>
    <row r="5831">
      <c r="A5831" s="229" t="s">
        <v>832</v>
      </c>
    </row>
    <row r="5832">
      <c r="A5832" s="229" t="s">
        <v>832</v>
      </c>
    </row>
    <row r="5833">
      <c r="A5833" s="229" t="s">
        <v>832</v>
      </c>
    </row>
    <row r="5834">
      <c r="A5834" s="229" t="s">
        <v>832</v>
      </c>
    </row>
    <row r="5835">
      <c r="A5835" s="229" t="s">
        <v>832</v>
      </c>
    </row>
    <row r="5836">
      <c r="A5836" s="229" t="s">
        <v>832</v>
      </c>
    </row>
    <row r="5837">
      <c r="A5837" s="229" t="s">
        <v>832</v>
      </c>
    </row>
    <row r="5838">
      <c r="A5838" s="229" t="s">
        <v>832</v>
      </c>
    </row>
    <row r="5839">
      <c r="A5839" s="229" t="s">
        <v>832</v>
      </c>
    </row>
    <row r="5840">
      <c r="A5840" s="229" t="s">
        <v>832</v>
      </c>
    </row>
    <row r="5841">
      <c r="A5841" s="229" t="s">
        <v>832</v>
      </c>
    </row>
    <row r="5842">
      <c r="A5842" s="229" t="s">
        <v>832</v>
      </c>
    </row>
    <row r="5843">
      <c r="A5843" s="229" t="s">
        <v>832</v>
      </c>
    </row>
    <row r="5844">
      <c r="A5844" s="229" t="s">
        <v>832</v>
      </c>
    </row>
    <row r="5845">
      <c r="A5845" s="229" t="s">
        <v>832</v>
      </c>
    </row>
    <row r="5846">
      <c r="A5846" s="229" t="s">
        <v>832</v>
      </c>
    </row>
    <row r="5847">
      <c r="A5847" s="229" t="s">
        <v>832</v>
      </c>
    </row>
    <row r="5848">
      <c r="A5848" s="229" t="s">
        <v>832</v>
      </c>
    </row>
    <row r="5849">
      <c r="A5849" s="229" t="s">
        <v>832</v>
      </c>
    </row>
    <row r="5850">
      <c r="A5850" s="229" t="s">
        <v>832</v>
      </c>
    </row>
    <row r="5851">
      <c r="A5851" s="229" t="s">
        <v>832</v>
      </c>
    </row>
    <row r="5852">
      <c r="A5852" s="229" t="s">
        <v>832</v>
      </c>
    </row>
    <row r="5853">
      <c r="A5853" s="229" t="s">
        <v>832</v>
      </c>
    </row>
    <row r="5854">
      <c r="A5854" s="229" t="s">
        <v>832</v>
      </c>
    </row>
    <row r="5855">
      <c r="A5855" s="229" t="s">
        <v>832</v>
      </c>
    </row>
    <row r="5856">
      <c r="A5856" s="229" t="s">
        <v>832</v>
      </c>
    </row>
    <row r="5857">
      <c r="A5857" s="229" t="s">
        <v>832</v>
      </c>
    </row>
    <row r="5858">
      <c r="A5858" s="229" t="s">
        <v>832</v>
      </c>
    </row>
    <row r="5859">
      <c r="A5859" s="229" t="s">
        <v>832</v>
      </c>
    </row>
    <row r="5860">
      <c r="A5860" s="229" t="s">
        <v>832</v>
      </c>
    </row>
    <row r="5861">
      <c r="A5861" s="229" t="s">
        <v>832</v>
      </c>
    </row>
    <row r="5862">
      <c r="A5862" s="229" t="s">
        <v>832</v>
      </c>
    </row>
    <row r="5863">
      <c r="A5863" s="229" t="s">
        <v>832</v>
      </c>
    </row>
    <row r="5864">
      <c r="A5864" s="229" t="s">
        <v>832</v>
      </c>
    </row>
    <row r="5865">
      <c r="A5865" s="229" t="s">
        <v>832</v>
      </c>
    </row>
    <row r="5866">
      <c r="A5866" s="229" t="s">
        <v>832</v>
      </c>
    </row>
    <row r="5867">
      <c r="A5867" s="229" t="s">
        <v>832</v>
      </c>
    </row>
    <row r="5868">
      <c r="A5868" s="229" t="s">
        <v>832</v>
      </c>
    </row>
    <row r="5869">
      <c r="A5869" s="229" t="s">
        <v>832</v>
      </c>
    </row>
    <row r="5870">
      <c r="A5870" s="229" t="s">
        <v>832</v>
      </c>
    </row>
    <row r="5871">
      <c r="A5871" s="229" t="s">
        <v>833</v>
      </c>
    </row>
    <row r="5872">
      <c r="A5872" s="229" t="s">
        <v>833</v>
      </c>
    </row>
    <row r="5873">
      <c r="A5873" s="229" t="s">
        <v>833</v>
      </c>
    </row>
    <row r="5874">
      <c r="A5874" s="229" t="s">
        <v>833</v>
      </c>
    </row>
    <row r="5875">
      <c r="A5875" s="229" t="s">
        <v>833</v>
      </c>
    </row>
    <row r="5876">
      <c r="A5876" s="229" t="s">
        <v>833</v>
      </c>
    </row>
    <row r="5877">
      <c r="A5877" s="229" t="s">
        <v>833</v>
      </c>
    </row>
    <row r="5878">
      <c r="A5878" s="229" t="s">
        <v>833</v>
      </c>
    </row>
    <row r="5879">
      <c r="A5879" s="229" t="s">
        <v>833</v>
      </c>
    </row>
    <row r="5880">
      <c r="A5880" s="229" t="s">
        <v>833</v>
      </c>
    </row>
    <row r="5881">
      <c r="A5881" s="229" t="s">
        <v>833</v>
      </c>
    </row>
    <row r="5882">
      <c r="A5882" s="229" t="s">
        <v>833</v>
      </c>
    </row>
    <row r="5883">
      <c r="A5883" s="229" t="s">
        <v>833</v>
      </c>
    </row>
    <row r="5884">
      <c r="A5884" s="229" t="s">
        <v>833</v>
      </c>
    </row>
    <row r="5885">
      <c r="A5885" s="229" t="s">
        <v>833</v>
      </c>
    </row>
    <row r="5886">
      <c r="A5886" s="229" t="s">
        <v>833</v>
      </c>
    </row>
    <row r="5887">
      <c r="A5887" s="229" t="s">
        <v>833</v>
      </c>
    </row>
    <row r="5888">
      <c r="A5888" s="229" t="s">
        <v>833</v>
      </c>
    </row>
    <row r="5889">
      <c r="A5889" s="229" t="s">
        <v>833</v>
      </c>
    </row>
    <row r="5890">
      <c r="A5890" s="229" t="s">
        <v>833</v>
      </c>
    </row>
    <row r="5891">
      <c r="A5891" s="229" t="s">
        <v>833</v>
      </c>
    </row>
    <row r="5892">
      <c r="A5892" s="229" t="s">
        <v>833</v>
      </c>
    </row>
    <row r="5893">
      <c r="A5893" s="229" t="s">
        <v>833</v>
      </c>
    </row>
    <row r="5894">
      <c r="A5894" s="229" t="s">
        <v>833</v>
      </c>
    </row>
    <row r="5895">
      <c r="A5895" s="229" t="s">
        <v>833</v>
      </c>
    </row>
    <row r="5896">
      <c r="A5896" s="229" t="s">
        <v>833</v>
      </c>
    </row>
    <row r="5897">
      <c r="A5897" s="229" t="s">
        <v>833</v>
      </c>
    </row>
    <row r="5898">
      <c r="A5898" s="229" t="s">
        <v>833</v>
      </c>
    </row>
    <row r="5899">
      <c r="A5899" s="229" t="s">
        <v>833</v>
      </c>
    </row>
    <row r="5900">
      <c r="A5900" s="229" t="s">
        <v>833</v>
      </c>
    </row>
    <row r="5901">
      <c r="A5901" s="229" t="s">
        <v>833</v>
      </c>
    </row>
    <row r="5902">
      <c r="A5902" s="229" t="s">
        <v>833</v>
      </c>
    </row>
    <row r="5903">
      <c r="A5903" s="229" t="s">
        <v>833</v>
      </c>
    </row>
    <row r="5904">
      <c r="A5904" s="229" t="s">
        <v>833</v>
      </c>
    </row>
    <row r="5905">
      <c r="A5905" s="229" t="s">
        <v>833</v>
      </c>
    </row>
    <row r="5906">
      <c r="A5906" s="229" t="s">
        <v>833</v>
      </c>
    </row>
    <row r="5907">
      <c r="A5907" s="229" t="s">
        <v>833</v>
      </c>
    </row>
    <row r="5908">
      <c r="A5908" s="229" t="s">
        <v>833</v>
      </c>
    </row>
    <row r="5909">
      <c r="A5909" s="229" t="s">
        <v>833</v>
      </c>
    </row>
    <row r="5910">
      <c r="A5910" s="229" t="s">
        <v>833</v>
      </c>
    </row>
    <row r="5911">
      <c r="A5911" s="229" t="s">
        <v>833</v>
      </c>
    </row>
    <row r="5912">
      <c r="A5912" s="229" t="s">
        <v>833</v>
      </c>
    </row>
    <row r="5913">
      <c r="A5913" s="229" t="s">
        <v>833</v>
      </c>
    </row>
    <row r="5914">
      <c r="A5914" s="229" t="s">
        <v>833</v>
      </c>
    </row>
    <row r="5915">
      <c r="A5915" s="229" t="s">
        <v>833</v>
      </c>
    </row>
    <row r="5916">
      <c r="A5916" s="229" t="s">
        <v>833</v>
      </c>
    </row>
    <row r="5917">
      <c r="A5917" s="229" t="s">
        <v>833</v>
      </c>
    </row>
    <row r="5918">
      <c r="A5918" s="229" t="s">
        <v>833</v>
      </c>
    </row>
    <row r="5919">
      <c r="A5919" s="229" t="s">
        <v>833</v>
      </c>
    </row>
    <row r="5920">
      <c r="A5920" s="229" t="s">
        <v>833</v>
      </c>
    </row>
    <row r="5921">
      <c r="A5921" s="229" t="s">
        <v>833</v>
      </c>
    </row>
    <row r="5922">
      <c r="A5922" s="229" t="s">
        <v>833</v>
      </c>
    </row>
    <row r="5923">
      <c r="A5923" s="229" t="s">
        <v>833</v>
      </c>
    </row>
    <row r="5924">
      <c r="A5924" s="229" t="s">
        <v>833</v>
      </c>
    </row>
    <row r="5925">
      <c r="A5925" s="229" t="s">
        <v>833</v>
      </c>
    </row>
    <row r="5926">
      <c r="A5926" s="229" t="s">
        <v>833</v>
      </c>
    </row>
    <row r="5927">
      <c r="A5927" s="229" t="s">
        <v>833</v>
      </c>
    </row>
    <row r="5928">
      <c r="A5928" s="229" t="s">
        <v>833</v>
      </c>
    </row>
    <row r="5929">
      <c r="A5929" s="229" t="s">
        <v>834</v>
      </c>
    </row>
    <row r="5930">
      <c r="A5930" s="229" t="s">
        <v>834</v>
      </c>
    </row>
    <row r="5931">
      <c r="A5931" s="229" t="s">
        <v>834</v>
      </c>
    </row>
    <row r="5932">
      <c r="A5932" s="229" t="s">
        <v>834</v>
      </c>
    </row>
    <row r="5933">
      <c r="A5933" s="229" t="s">
        <v>834</v>
      </c>
    </row>
    <row r="5934">
      <c r="A5934" s="229" t="s">
        <v>834</v>
      </c>
    </row>
    <row r="5935">
      <c r="A5935" s="229" t="s">
        <v>834</v>
      </c>
    </row>
    <row r="5936">
      <c r="A5936" s="229" t="s">
        <v>834</v>
      </c>
    </row>
    <row r="5937">
      <c r="A5937" s="229" t="s">
        <v>834</v>
      </c>
    </row>
    <row r="5938">
      <c r="A5938" s="229" t="s">
        <v>834</v>
      </c>
    </row>
    <row r="5939">
      <c r="A5939" s="229" t="s">
        <v>834</v>
      </c>
    </row>
    <row r="5940">
      <c r="A5940" s="229" t="s">
        <v>834</v>
      </c>
    </row>
    <row r="5941">
      <c r="A5941" s="229" t="s">
        <v>834</v>
      </c>
    </row>
    <row r="5942">
      <c r="A5942" s="229" t="s">
        <v>834</v>
      </c>
    </row>
    <row r="5943">
      <c r="A5943" s="229" t="s">
        <v>834</v>
      </c>
    </row>
    <row r="5944">
      <c r="A5944" s="229" t="s">
        <v>834</v>
      </c>
    </row>
    <row r="5945">
      <c r="A5945" s="229" t="s">
        <v>834</v>
      </c>
    </row>
    <row r="5946">
      <c r="A5946" s="229" t="s">
        <v>834</v>
      </c>
    </row>
    <row r="5947">
      <c r="A5947" s="229" t="s">
        <v>834</v>
      </c>
    </row>
    <row r="5948">
      <c r="A5948" s="229" t="s">
        <v>834</v>
      </c>
    </row>
    <row r="5949">
      <c r="A5949" s="229" t="s">
        <v>834</v>
      </c>
    </row>
    <row r="5950">
      <c r="A5950" s="229" t="s">
        <v>834</v>
      </c>
    </row>
    <row r="5951">
      <c r="A5951" s="229" t="s">
        <v>834</v>
      </c>
    </row>
    <row r="5952">
      <c r="A5952" s="229" t="s">
        <v>834</v>
      </c>
    </row>
    <row r="5953">
      <c r="A5953" s="229" t="s">
        <v>834</v>
      </c>
    </row>
    <row r="5954">
      <c r="A5954" s="229" t="s">
        <v>834</v>
      </c>
    </row>
    <row r="5955">
      <c r="A5955" s="229" t="s">
        <v>834</v>
      </c>
    </row>
    <row r="5956">
      <c r="A5956" s="229" t="s">
        <v>834</v>
      </c>
    </row>
    <row r="5957">
      <c r="A5957" s="229" t="s">
        <v>834</v>
      </c>
    </row>
    <row r="5958">
      <c r="A5958" s="229" t="s">
        <v>834</v>
      </c>
    </row>
    <row r="5959">
      <c r="A5959" s="229" t="s">
        <v>834</v>
      </c>
    </row>
    <row r="5960">
      <c r="A5960" s="229" t="s">
        <v>834</v>
      </c>
    </row>
    <row r="5961">
      <c r="A5961" s="229" t="s">
        <v>834</v>
      </c>
    </row>
    <row r="5962">
      <c r="A5962" s="229" t="s">
        <v>834</v>
      </c>
    </row>
    <row r="5963">
      <c r="A5963" s="229" t="s">
        <v>834</v>
      </c>
    </row>
    <row r="5964">
      <c r="A5964" s="229" t="s">
        <v>834</v>
      </c>
    </row>
    <row r="5965">
      <c r="A5965" s="229" t="s">
        <v>834</v>
      </c>
    </row>
    <row r="5966">
      <c r="A5966" s="229" t="s">
        <v>834</v>
      </c>
    </row>
    <row r="5967">
      <c r="A5967" s="229" t="s">
        <v>834</v>
      </c>
    </row>
    <row r="5968">
      <c r="A5968" s="229" t="s">
        <v>834</v>
      </c>
    </row>
    <row r="5969">
      <c r="A5969" s="229" t="s">
        <v>834</v>
      </c>
    </row>
    <row r="5970">
      <c r="A5970" s="229" t="s">
        <v>834</v>
      </c>
    </row>
    <row r="5971">
      <c r="A5971" s="229" t="s">
        <v>834</v>
      </c>
    </row>
    <row r="5972">
      <c r="A5972" s="229" t="s">
        <v>834</v>
      </c>
    </row>
    <row r="5973">
      <c r="A5973" s="229" t="s">
        <v>834</v>
      </c>
    </row>
    <row r="5974">
      <c r="A5974" s="229" t="s">
        <v>834</v>
      </c>
    </row>
    <row r="5975">
      <c r="A5975" s="229" t="s">
        <v>834</v>
      </c>
    </row>
    <row r="5976">
      <c r="A5976" s="229" t="s">
        <v>834</v>
      </c>
    </row>
    <row r="5977">
      <c r="A5977" s="229" t="s">
        <v>834</v>
      </c>
    </row>
    <row r="5978">
      <c r="A5978" s="229" t="s">
        <v>834</v>
      </c>
    </row>
    <row r="5979">
      <c r="A5979" s="229" t="s">
        <v>834</v>
      </c>
    </row>
    <row r="5980">
      <c r="A5980" s="229" t="s">
        <v>834</v>
      </c>
    </row>
    <row r="5981">
      <c r="A5981" s="229" t="s">
        <v>834</v>
      </c>
    </row>
    <row r="5982">
      <c r="A5982" s="229" t="s">
        <v>834</v>
      </c>
    </row>
    <row r="5983">
      <c r="A5983" s="229" t="s">
        <v>834</v>
      </c>
    </row>
    <row r="5984">
      <c r="A5984" s="229" t="s">
        <v>834</v>
      </c>
    </row>
    <row r="5985">
      <c r="A5985" s="229" t="s">
        <v>834</v>
      </c>
    </row>
    <row r="5986">
      <c r="A5986" s="229" t="s">
        <v>834</v>
      </c>
    </row>
    <row r="5987">
      <c r="A5987" s="229" t="s">
        <v>834</v>
      </c>
    </row>
    <row r="5988">
      <c r="A5988" s="229" t="s">
        <v>834</v>
      </c>
    </row>
    <row r="5989">
      <c r="A5989" s="229" t="s">
        <v>834</v>
      </c>
    </row>
    <row r="5990">
      <c r="A5990" s="229" t="s">
        <v>834</v>
      </c>
    </row>
    <row r="5991">
      <c r="A5991" s="229" t="s">
        <v>834</v>
      </c>
    </row>
    <row r="5992">
      <c r="A5992" s="229" t="s">
        <v>834</v>
      </c>
    </row>
    <row r="5993">
      <c r="A5993" s="229" t="s">
        <v>834</v>
      </c>
    </row>
    <row r="5994">
      <c r="A5994" s="229" t="s">
        <v>834</v>
      </c>
    </row>
    <row r="5995">
      <c r="A5995" s="229" t="s">
        <v>834</v>
      </c>
    </row>
    <row r="5996">
      <c r="A5996" s="229" t="s">
        <v>834</v>
      </c>
    </row>
    <row r="5997">
      <c r="A5997" s="229" t="s">
        <v>834</v>
      </c>
    </row>
    <row r="5998">
      <c r="A5998" s="229" t="s">
        <v>834</v>
      </c>
    </row>
    <row r="5999">
      <c r="A5999" s="229" t="s">
        <v>834</v>
      </c>
    </row>
    <row r="6000">
      <c r="A6000" s="229" t="s">
        <v>834</v>
      </c>
    </row>
    <row r="6001">
      <c r="A6001" s="229" t="s">
        <v>834</v>
      </c>
    </row>
    <row r="6002">
      <c r="A6002" s="229" t="s">
        <v>834</v>
      </c>
    </row>
    <row r="6003">
      <c r="A6003" s="229" t="s">
        <v>834</v>
      </c>
    </row>
    <row r="6004">
      <c r="A6004" s="229" t="s">
        <v>834</v>
      </c>
    </row>
    <row r="6005">
      <c r="A6005" s="229" t="s">
        <v>834</v>
      </c>
    </row>
    <row r="6006">
      <c r="A6006" s="229" t="s">
        <v>834</v>
      </c>
    </row>
    <row r="6007">
      <c r="A6007" s="229" t="s">
        <v>834</v>
      </c>
    </row>
    <row r="6008">
      <c r="A6008" s="229" t="s">
        <v>834</v>
      </c>
    </row>
    <row r="6009">
      <c r="A6009" s="229" t="s">
        <v>834</v>
      </c>
    </row>
    <row r="6010">
      <c r="A6010" s="229" t="s">
        <v>834</v>
      </c>
    </row>
    <row r="6011">
      <c r="A6011" s="229" t="s">
        <v>834</v>
      </c>
    </row>
    <row r="6012">
      <c r="A6012" s="229" t="s">
        <v>834</v>
      </c>
    </row>
    <row r="6013">
      <c r="A6013" s="229" t="s">
        <v>834</v>
      </c>
    </row>
    <row r="6014">
      <c r="A6014" s="229" t="s">
        <v>834</v>
      </c>
    </row>
    <row r="6015">
      <c r="A6015" s="229" t="s">
        <v>834</v>
      </c>
    </row>
    <row r="6016">
      <c r="A6016" s="229" t="s">
        <v>834</v>
      </c>
    </row>
    <row r="6017">
      <c r="A6017" s="229" t="s">
        <v>834</v>
      </c>
    </row>
    <row r="6018">
      <c r="A6018" s="229" t="s">
        <v>834</v>
      </c>
    </row>
    <row r="6019">
      <c r="A6019" s="229" t="s">
        <v>834</v>
      </c>
    </row>
    <row r="6020">
      <c r="A6020" s="229" t="s">
        <v>834</v>
      </c>
    </row>
    <row r="6021">
      <c r="A6021" s="229" t="s">
        <v>834</v>
      </c>
    </row>
    <row r="6022">
      <c r="A6022" s="229" t="s">
        <v>834</v>
      </c>
    </row>
    <row r="6023">
      <c r="A6023" s="229" t="s">
        <v>834</v>
      </c>
    </row>
    <row r="6024">
      <c r="A6024" s="229" t="s">
        <v>834</v>
      </c>
    </row>
    <row r="6025">
      <c r="A6025" s="229" t="s">
        <v>834</v>
      </c>
    </row>
    <row r="6026">
      <c r="A6026" s="229" t="s">
        <v>834</v>
      </c>
    </row>
    <row r="6027">
      <c r="A6027" s="229" t="s">
        <v>834</v>
      </c>
    </row>
    <row r="6028">
      <c r="A6028" s="229" t="s">
        <v>834</v>
      </c>
    </row>
    <row r="6029">
      <c r="A6029" s="229" t="s">
        <v>834</v>
      </c>
    </row>
    <row r="6030">
      <c r="A6030" s="229" t="s">
        <v>834</v>
      </c>
    </row>
    <row r="6031">
      <c r="A6031" s="229" t="s">
        <v>834</v>
      </c>
    </row>
    <row r="6032">
      <c r="A6032" s="229" t="s">
        <v>834</v>
      </c>
    </row>
    <row r="6033">
      <c r="A6033" s="229" t="s">
        <v>834</v>
      </c>
    </row>
    <row r="6034">
      <c r="A6034" s="229" t="s">
        <v>834</v>
      </c>
    </row>
    <row r="6035">
      <c r="A6035" s="229" t="s">
        <v>834</v>
      </c>
    </row>
    <row r="6036">
      <c r="A6036" s="229" t="s">
        <v>834</v>
      </c>
    </row>
    <row r="6037">
      <c r="A6037" s="229" t="s">
        <v>834</v>
      </c>
    </row>
    <row r="6038">
      <c r="A6038" s="229" t="s">
        <v>834</v>
      </c>
    </row>
    <row r="6039">
      <c r="A6039" s="229" t="s">
        <v>834</v>
      </c>
    </row>
    <row r="6040">
      <c r="A6040" s="229" t="s">
        <v>834</v>
      </c>
    </row>
    <row r="6041">
      <c r="A6041" s="229" t="s">
        <v>834</v>
      </c>
    </row>
    <row r="6042">
      <c r="A6042" s="229" t="s">
        <v>834</v>
      </c>
    </row>
    <row r="6043">
      <c r="A6043" s="229" t="s">
        <v>834</v>
      </c>
    </row>
    <row r="6044">
      <c r="A6044" s="229" t="s">
        <v>834</v>
      </c>
    </row>
    <row r="6045">
      <c r="A6045" s="229" t="s">
        <v>834</v>
      </c>
    </row>
    <row r="6046">
      <c r="A6046" s="229" t="s">
        <v>834</v>
      </c>
    </row>
    <row r="6047">
      <c r="A6047" s="229" t="s">
        <v>834</v>
      </c>
    </row>
    <row r="6048">
      <c r="A6048" s="229" t="s">
        <v>834</v>
      </c>
    </row>
    <row r="6049">
      <c r="A6049" s="229" t="s">
        <v>834</v>
      </c>
    </row>
    <row r="6050">
      <c r="A6050" s="229" t="s">
        <v>834</v>
      </c>
    </row>
    <row r="6051">
      <c r="A6051" s="229" t="s">
        <v>834</v>
      </c>
    </row>
    <row r="6052">
      <c r="A6052" s="229" t="s">
        <v>834</v>
      </c>
    </row>
    <row r="6053">
      <c r="A6053" s="229" t="s">
        <v>835</v>
      </c>
    </row>
    <row r="6054">
      <c r="A6054" s="229" t="s">
        <v>835</v>
      </c>
    </row>
    <row r="6055">
      <c r="A6055" s="229" t="s">
        <v>835</v>
      </c>
    </row>
    <row r="6056">
      <c r="A6056" s="229" t="s">
        <v>835</v>
      </c>
    </row>
    <row r="6057">
      <c r="A6057" s="229" t="s">
        <v>835</v>
      </c>
    </row>
    <row r="6058">
      <c r="A6058" s="229" t="s">
        <v>835</v>
      </c>
    </row>
    <row r="6059">
      <c r="A6059" s="229" t="s">
        <v>835</v>
      </c>
    </row>
    <row r="6060">
      <c r="A6060" s="229" t="s">
        <v>835</v>
      </c>
    </row>
    <row r="6061">
      <c r="A6061" s="229" t="s">
        <v>835</v>
      </c>
    </row>
    <row r="6062">
      <c r="A6062" s="229" t="s">
        <v>835</v>
      </c>
    </row>
    <row r="6063">
      <c r="A6063" s="229" t="s">
        <v>835</v>
      </c>
    </row>
    <row r="6064">
      <c r="A6064" s="229" t="s">
        <v>835</v>
      </c>
    </row>
    <row r="6065">
      <c r="A6065" s="229" t="s">
        <v>835</v>
      </c>
    </row>
    <row r="6066">
      <c r="A6066" s="229" t="s">
        <v>835</v>
      </c>
    </row>
    <row r="6067">
      <c r="A6067" s="229" t="s">
        <v>835</v>
      </c>
    </row>
    <row r="6068">
      <c r="A6068" s="229" t="s">
        <v>835</v>
      </c>
    </row>
    <row r="6069">
      <c r="A6069" s="229" t="s">
        <v>835</v>
      </c>
    </row>
    <row r="6070">
      <c r="A6070" s="229" t="s">
        <v>835</v>
      </c>
    </row>
    <row r="6071">
      <c r="A6071" s="229" t="s">
        <v>835</v>
      </c>
    </row>
    <row r="6072">
      <c r="A6072" s="229" t="s">
        <v>835</v>
      </c>
    </row>
    <row r="6073">
      <c r="A6073" s="229" t="s">
        <v>835</v>
      </c>
    </row>
    <row r="6074">
      <c r="A6074" s="229" t="s">
        <v>835</v>
      </c>
    </row>
    <row r="6075">
      <c r="A6075" s="229" t="s">
        <v>835</v>
      </c>
    </row>
    <row r="6076">
      <c r="A6076" s="229" t="s">
        <v>835</v>
      </c>
    </row>
    <row r="6077">
      <c r="A6077" s="229" t="s">
        <v>835</v>
      </c>
    </row>
    <row r="6078">
      <c r="A6078" s="229" t="s">
        <v>835</v>
      </c>
    </row>
    <row r="6079">
      <c r="A6079" s="229" t="s">
        <v>835</v>
      </c>
    </row>
    <row r="6080">
      <c r="A6080" s="229" t="s">
        <v>835</v>
      </c>
    </row>
    <row r="6081">
      <c r="A6081" s="229" t="s">
        <v>835</v>
      </c>
    </row>
    <row r="6082">
      <c r="A6082" s="229" t="s">
        <v>835</v>
      </c>
    </row>
    <row r="6083">
      <c r="A6083" s="229" t="s">
        <v>835</v>
      </c>
    </row>
    <row r="6084">
      <c r="A6084" s="229" t="s">
        <v>835</v>
      </c>
    </row>
    <row r="6085">
      <c r="A6085" s="229" t="s">
        <v>835</v>
      </c>
    </row>
    <row r="6086">
      <c r="A6086" s="229" t="s">
        <v>835</v>
      </c>
    </row>
    <row r="6087">
      <c r="A6087" s="229" t="s">
        <v>835</v>
      </c>
    </row>
    <row r="6088">
      <c r="A6088" s="229" t="s">
        <v>835</v>
      </c>
    </row>
    <row r="6089">
      <c r="A6089" s="229" t="s">
        <v>835</v>
      </c>
    </row>
    <row r="6090">
      <c r="A6090" s="229" t="s">
        <v>835</v>
      </c>
    </row>
    <row r="6091">
      <c r="A6091" s="229" t="s">
        <v>835</v>
      </c>
    </row>
    <row r="6092">
      <c r="A6092" s="229" t="s">
        <v>835</v>
      </c>
    </row>
    <row r="6093">
      <c r="A6093" s="229" t="s">
        <v>835</v>
      </c>
    </row>
    <row r="6094">
      <c r="A6094" s="229" t="s">
        <v>835</v>
      </c>
    </row>
    <row r="6095">
      <c r="A6095" s="229" t="s">
        <v>835</v>
      </c>
    </row>
    <row r="6096">
      <c r="A6096" s="229" t="s">
        <v>835</v>
      </c>
    </row>
    <row r="6097">
      <c r="A6097" s="229" t="s">
        <v>835</v>
      </c>
    </row>
    <row r="6098">
      <c r="A6098" s="229" t="s">
        <v>835</v>
      </c>
    </row>
    <row r="6099">
      <c r="A6099" s="229" t="s">
        <v>835</v>
      </c>
    </row>
    <row r="6100">
      <c r="A6100" s="229" t="s">
        <v>835</v>
      </c>
    </row>
    <row r="6101">
      <c r="A6101" s="229" t="s">
        <v>835</v>
      </c>
    </row>
    <row r="6102">
      <c r="A6102" s="229" t="s">
        <v>835</v>
      </c>
    </row>
    <row r="6103">
      <c r="A6103" s="229" t="s">
        <v>835</v>
      </c>
    </row>
    <row r="6104">
      <c r="A6104" s="229" t="s">
        <v>835</v>
      </c>
    </row>
    <row r="6105">
      <c r="A6105" s="229" t="s">
        <v>835</v>
      </c>
    </row>
    <row r="6106">
      <c r="A6106" s="229" t="s">
        <v>835</v>
      </c>
    </row>
    <row r="6107">
      <c r="A6107" s="229" t="s">
        <v>835</v>
      </c>
    </row>
    <row r="6108">
      <c r="A6108" s="229" t="s">
        <v>835</v>
      </c>
    </row>
    <row r="6109">
      <c r="A6109" s="229" t="s">
        <v>835</v>
      </c>
    </row>
    <row r="6110">
      <c r="A6110" s="229" t="s">
        <v>835</v>
      </c>
    </row>
    <row r="6111">
      <c r="A6111" s="229" t="s">
        <v>835</v>
      </c>
    </row>
    <row r="6112">
      <c r="A6112" s="229" t="s">
        <v>835</v>
      </c>
    </row>
    <row r="6113">
      <c r="A6113" s="229" t="s">
        <v>835</v>
      </c>
    </row>
    <row r="6114">
      <c r="A6114" s="229" t="s">
        <v>835</v>
      </c>
    </row>
    <row r="6115">
      <c r="A6115" s="229" t="s">
        <v>835</v>
      </c>
    </row>
    <row r="6116">
      <c r="A6116" s="229" t="s">
        <v>835</v>
      </c>
    </row>
    <row r="6117">
      <c r="A6117" s="229" t="s">
        <v>835</v>
      </c>
    </row>
    <row r="6118">
      <c r="A6118" s="229" t="s">
        <v>835</v>
      </c>
    </row>
    <row r="6119">
      <c r="A6119" s="229" t="s">
        <v>835</v>
      </c>
    </row>
    <row r="6120">
      <c r="A6120" s="229" t="s">
        <v>835</v>
      </c>
    </row>
    <row r="6121">
      <c r="A6121" s="229" t="s">
        <v>835</v>
      </c>
    </row>
    <row r="6122">
      <c r="A6122" s="229" t="s">
        <v>835</v>
      </c>
    </row>
    <row r="6123">
      <c r="A6123" s="229" t="s">
        <v>835</v>
      </c>
    </row>
    <row r="6124">
      <c r="A6124" s="229" t="s">
        <v>835</v>
      </c>
    </row>
    <row r="6125">
      <c r="A6125" s="229" t="s">
        <v>835</v>
      </c>
    </row>
    <row r="6126">
      <c r="A6126" s="229" t="s">
        <v>835</v>
      </c>
    </row>
    <row r="6127">
      <c r="A6127" s="229" t="s">
        <v>835</v>
      </c>
    </row>
    <row r="6128">
      <c r="A6128" s="229" t="s">
        <v>835</v>
      </c>
    </row>
    <row r="6129">
      <c r="A6129" s="229" t="s">
        <v>835</v>
      </c>
    </row>
    <row r="6130">
      <c r="A6130" s="229" t="s">
        <v>835</v>
      </c>
    </row>
    <row r="6131">
      <c r="A6131" s="229" t="s">
        <v>835</v>
      </c>
    </row>
    <row r="6132">
      <c r="A6132" s="229" t="s">
        <v>835</v>
      </c>
    </row>
    <row r="6133">
      <c r="A6133" s="229" t="s">
        <v>835</v>
      </c>
    </row>
    <row r="6134">
      <c r="A6134" s="229" t="s">
        <v>835</v>
      </c>
    </row>
    <row r="6135">
      <c r="A6135" s="229" t="s">
        <v>835</v>
      </c>
    </row>
    <row r="6136">
      <c r="A6136" s="229" t="s">
        <v>835</v>
      </c>
    </row>
    <row r="6137">
      <c r="A6137" s="229" t="s">
        <v>835</v>
      </c>
    </row>
    <row r="6138">
      <c r="A6138" s="229" t="s">
        <v>835</v>
      </c>
    </row>
    <row r="6139">
      <c r="A6139" s="229" t="s">
        <v>835</v>
      </c>
    </row>
    <row r="6140">
      <c r="A6140" s="229" t="s">
        <v>835</v>
      </c>
    </row>
    <row r="6141">
      <c r="A6141" s="229" t="s">
        <v>835</v>
      </c>
    </row>
    <row r="6142">
      <c r="A6142" s="229" t="s">
        <v>835</v>
      </c>
    </row>
    <row r="6143">
      <c r="A6143" s="229" t="s">
        <v>835</v>
      </c>
    </row>
    <row r="6144">
      <c r="A6144" s="229" t="s">
        <v>835</v>
      </c>
    </row>
    <row r="6145">
      <c r="A6145" s="229" t="s">
        <v>835</v>
      </c>
    </row>
    <row r="6146">
      <c r="A6146" s="229" t="s">
        <v>835</v>
      </c>
    </row>
    <row r="6147">
      <c r="A6147" s="229" t="s">
        <v>835</v>
      </c>
    </row>
    <row r="6148">
      <c r="A6148" s="229" t="s">
        <v>835</v>
      </c>
    </row>
    <row r="6149">
      <c r="A6149" s="229" t="s">
        <v>835</v>
      </c>
    </row>
    <row r="6150">
      <c r="A6150" s="229" t="s">
        <v>835</v>
      </c>
    </row>
    <row r="6151">
      <c r="A6151" s="229" t="s">
        <v>835</v>
      </c>
    </row>
    <row r="6152">
      <c r="A6152" s="229" t="s">
        <v>835</v>
      </c>
    </row>
    <row r="6153">
      <c r="A6153" s="229" t="s">
        <v>835</v>
      </c>
    </row>
    <row r="6154">
      <c r="A6154" s="229" t="s">
        <v>835</v>
      </c>
    </row>
    <row r="6155">
      <c r="A6155" s="229" t="s">
        <v>835</v>
      </c>
    </row>
    <row r="6156">
      <c r="A6156" s="229" t="s">
        <v>835</v>
      </c>
    </row>
    <row r="6157">
      <c r="A6157" s="229" t="s">
        <v>835</v>
      </c>
    </row>
    <row r="6158">
      <c r="A6158" s="229" t="s">
        <v>835</v>
      </c>
    </row>
    <row r="6159">
      <c r="A6159" s="229" t="s">
        <v>835</v>
      </c>
    </row>
    <row r="6160">
      <c r="A6160" s="229" t="s">
        <v>835</v>
      </c>
    </row>
    <row r="6161">
      <c r="A6161" s="229" t="s">
        <v>835</v>
      </c>
    </row>
    <row r="6162">
      <c r="A6162" s="229" t="s">
        <v>835</v>
      </c>
    </row>
    <row r="6163">
      <c r="A6163" s="229" t="s">
        <v>835</v>
      </c>
    </row>
    <row r="6164">
      <c r="A6164" s="229" t="s">
        <v>835</v>
      </c>
    </row>
    <row r="6165">
      <c r="A6165" s="229" t="s">
        <v>835</v>
      </c>
    </row>
    <row r="6166">
      <c r="A6166" s="229" t="s">
        <v>835</v>
      </c>
    </row>
    <row r="6167">
      <c r="A6167" s="229" t="s">
        <v>835</v>
      </c>
    </row>
    <row r="6168">
      <c r="A6168" s="229" t="s">
        <v>835</v>
      </c>
    </row>
    <row r="6169">
      <c r="A6169" s="229" t="s">
        <v>835</v>
      </c>
    </row>
    <row r="6170">
      <c r="A6170" s="229" t="s">
        <v>835</v>
      </c>
    </row>
    <row r="6171">
      <c r="A6171" s="229" t="s">
        <v>835</v>
      </c>
    </row>
    <row r="6172">
      <c r="A6172" s="229" t="s">
        <v>835</v>
      </c>
    </row>
    <row r="6173">
      <c r="A6173" s="229" t="s">
        <v>835</v>
      </c>
    </row>
    <row r="6174">
      <c r="A6174" s="229" t="s">
        <v>835</v>
      </c>
    </row>
    <row r="6175">
      <c r="A6175" s="229" t="s">
        <v>835</v>
      </c>
    </row>
    <row r="6176">
      <c r="A6176" s="229" t="s">
        <v>835</v>
      </c>
    </row>
    <row r="6177">
      <c r="A6177" s="229" t="s">
        <v>836</v>
      </c>
    </row>
    <row r="6178">
      <c r="A6178" s="229" t="s">
        <v>836</v>
      </c>
    </row>
    <row r="6179">
      <c r="A6179" s="229" t="s">
        <v>836</v>
      </c>
    </row>
    <row r="6180">
      <c r="A6180" s="229" t="s">
        <v>836</v>
      </c>
    </row>
    <row r="6181">
      <c r="A6181" s="229" t="s">
        <v>836</v>
      </c>
    </row>
    <row r="6182">
      <c r="A6182" s="229" t="s">
        <v>836</v>
      </c>
    </row>
    <row r="6183">
      <c r="A6183" s="229" t="s">
        <v>836</v>
      </c>
    </row>
    <row r="6184">
      <c r="A6184" s="229" t="s">
        <v>836</v>
      </c>
    </row>
    <row r="6185">
      <c r="A6185" s="229" t="s">
        <v>836</v>
      </c>
    </row>
    <row r="6186">
      <c r="A6186" s="229" t="s">
        <v>836</v>
      </c>
    </row>
    <row r="6187">
      <c r="A6187" s="229" t="s">
        <v>836</v>
      </c>
    </row>
    <row r="6188">
      <c r="A6188" s="229" t="s">
        <v>836</v>
      </c>
    </row>
    <row r="6189">
      <c r="A6189" s="229" t="s">
        <v>836</v>
      </c>
    </row>
    <row r="6190">
      <c r="A6190" s="229" t="s">
        <v>836</v>
      </c>
    </row>
    <row r="6191">
      <c r="A6191" s="229" t="s">
        <v>836</v>
      </c>
    </row>
    <row r="6192">
      <c r="A6192" s="229" t="s">
        <v>836</v>
      </c>
    </row>
    <row r="6193">
      <c r="A6193" s="229" t="s">
        <v>836</v>
      </c>
    </row>
    <row r="6194">
      <c r="A6194" s="229" t="s">
        <v>836</v>
      </c>
    </row>
    <row r="6195">
      <c r="A6195" s="229" t="s">
        <v>836</v>
      </c>
    </row>
    <row r="6196">
      <c r="A6196" s="229" t="s">
        <v>836</v>
      </c>
    </row>
    <row r="6197">
      <c r="A6197" s="229" t="s">
        <v>836</v>
      </c>
    </row>
    <row r="6198">
      <c r="A6198" s="229" t="s">
        <v>836</v>
      </c>
    </row>
    <row r="6199">
      <c r="A6199" s="229" t="s">
        <v>836</v>
      </c>
    </row>
    <row r="6200">
      <c r="A6200" s="229" t="s">
        <v>836</v>
      </c>
    </row>
    <row r="6201">
      <c r="A6201" s="229" t="s">
        <v>836</v>
      </c>
    </row>
    <row r="6202">
      <c r="A6202" s="229" t="s">
        <v>836</v>
      </c>
    </row>
    <row r="6203">
      <c r="A6203" s="229" t="s">
        <v>836</v>
      </c>
    </row>
    <row r="6204">
      <c r="A6204" s="229" t="s">
        <v>836</v>
      </c>
    </row>
    <row r="6205">
      <c r="A6205" s="229" t="s">
        <v>836</v>
      </c>
    </row>
    <row r="6206">
      <c r="A6206" s="229" t="s">
        <v>836</v>
      </c>
    </row>
    <row r="6207">
      <c r="A6207" s="229" t="s">
        <v>836</v>
      </c>
    </row>
    <row r="6208">
      <c r="A6208" s="229" t="s">
        <v>836</v>
      </c>
    </row>
    <row r="6209">
      <c r="A6209" s="229" t="s">
        <v>836</v>
      </c>
    </row>
    <row r="6210">
      <c r="A6210" s="229" t="s">
        <v>836</v>
      </c>
    </row>
    <row r="6211">
      <c r="A6211" s="229" t="s">
        <v>836</v>
      </c>
    </row>
    <row r="6212">
      <c r="A6212" s="229" t="s">
        <v>836</v>
      </c>
    </row>
    <row r="6213">
      <c r="A6213" s="229" t="s">
        <v>836</v>
      </c>
    </row>
    <row r="6214">
      <c r="A6214" s="229" t="s">
        <v>836</v>
      </c>
    </row>
    <row r="6215">
      <c r="A6215" s="229" t="s">
        <v>836</v>
      </c>
    </row>
    <row r="6216">
      <c r="A6216" s="229" t="s">
        <v>836</v>
      </c>
    </row>
    <row r="6217">
      <c r="A6217" s="229" t="s">
        <v>836</v>
      </c>
    </row>
    <row r="6218">
      <c r="A6218" s="229" t="s">
        <v>836</v>
      </c>
    </row>
    <row r="6219">
      <c r="A6219" s="229" t="s">
        <v>836</v>
      </c>
    </row>
    <row r="6220">
      <c r="A6220" s="229" t="s">
        <v>836</v>
      </c>
    </row>
    <row r="6221">
      <c r="A6221" s="229" t="s">
        <v>836</v>
      </c>
    </row>
    <row r="6222">
      <c r="A6222" s="229" t="s">
        <v>836</v>
      </c>
    </row>
    <row r="6223">
      <c r="A6223" s="229" t="s">
        <v>836</v>
      </c>
    </row>
    <row r="6224">
      <c r="A6224" s="229" t="s">
        <v>836</v>
      </c>
    </row>
    <row r="6225">
      <c r="A6225" s="229" t="s">
        <v>836</v>
      </c>
    </row>
    <row r="6226">
      <c r="A6226" s="229" t="s">
        <v>836</v>
      </c>
    </row>
    <row r="6227">
      <c r="A6227" s="229" t="s">
        <v>836</v>
      </c>
    </row>
    <row r="6228">
      <c r="A6228" s="229" t="s">
        <v>836</v>
      </c>
    </row>
    <row r="6229">
      <c r="A6229" s="229" t="s">
        <v>836</v>
      </c>
    </row>
    <row r="6230">
      <c r="A6230" s="229" t="s">
        <v>836</v>
      </c>
    </row>
    <row r="6231">
      <c r="A6231" s="229" t="s">
        <v>836</v>
      </c>
    </row>
    <row r="6232">
      <c r="A6232" s="229" t="s">
        <v>836</v>
      </c>
    </row>
    <row r="6233">
      <c r="A6233" s="229" t="s">
        <v>836</v>
      </c>
    </row>
    <row r="6234">
      <c r="A6234" s="229" t="s">
        <v>836</v>
      </c>
    </row>
    <row r="6235">
      <c r="A6235" s="229" t="s">
        <v>836</v>
      </c>
    </row>
    <row r="6236">
      <c r="A6236" s="229" t="s">
        <v>836</v>
      </c>
    </row>
    <row r="6237">
      <c r="A6237" s="229" t="s">
        <v>836</v>
      </c>
    </row>
    <row r="6238">
      <c r="A6238" s="229" t="s">
        <v>836</v>
      </c>
    </row>
    <row r="6239">
      <c r="A6239" s="229" t="s">
        <v>836</v>
      </c>
    </row>
    <row r="6240">
      <c r="A6240" s="229" t="s">
        <v>836</v>
      </c>
    </row>
    <row r="6241">
      <c r="A6241" s="229" t="s">
        <v>836</v>
      </c>
    </row>
    <row r="6242">
      <c r="A6242" s="229" t="s">
        <v>836</v>
      </c>
    </row>
    <row r="6243">
      <c r="A6243" s="229" t="s">
        <v>836</v>
      </c>
    </row>
    <row r="6244">
      <c r="A6244" s="229" t="s">
        <v>836</v>
      </c>
    </row>
    <row r="6245">
      <c r="A6245" s="229" t="s">
        <v>836</v>
      </c>
    </row>
    <row r="6246">
      <c r="A6246" s="229" t="s">
        <v>836</v>
      </c>
    </row>
    <row r="6247">
      <c r="A6247" s="229" t="s">
        <v>836</v>
      </c>
    </row>
    <row r="6248">
      <c r="A6248" s="229" t="s">
        <v>836</v>
      </c>
    </row>
    <row r="6249">
      <c r="A6249" s="229" t="s">
        <v>836</v>
      </c>
    </row>
    <row r="6250">
      <c r="A6250" s="229" t="s">
        <v>836</v>
      </c>
    </row>
    <row r="6251">
      <c r="A6251" s="229" t="s">
        <v>836</v>
      </c>
    </row>
    <row r="6252">
      <c r="A6252" s="229" t="s">
        <v>836</v>
      </c>
    </row>
    <row r="6253">
      <c r="A6253" s="229" t="s">
        <v>836</v>
      </c>
    </row>
    <row r="6254">
      <c r="A6254" s="229" t="s">
        <v>836</v>
      </c>
    </row>
    <row r="6255">
      <c r="A6255" s="229" t="s">
        <v>836</v>
      </c>
    </row>
    <row r="6256">
      <c r="A6256" s="229" t="s">
        <v>836</v>
      </c>
    </row>
    <row r="6257">
      <c r="A6257" s="229" t="s">
        <v>836</v>
      </c>
    </row>
    <row r="6258">
      <c r="A6258" s="229" t="s">
        <v>836</v>
      </c>
    </row>
    <row r="6259">
      <c r="A6259" s="229" t="s">
        <v>836</v>
      </c>
    </row>
    <row r="6260">
      <c r="A6260" s="229" t="s">
        <v>836</v>
      </c>
    </row>
    <row r="6261">
      <c r="A6261" s="229" t="s">
        <v>836</v>
      </c>
    </row>
    <row r="6262">
      <c r="A6262" s="229" t="s">
        <v>836</v>
      </c>
    </row>
    <row r="6263">
      <c r="A6263" s="229" t="s">
        <v>836</v>
      </c>
    </row>
    <row r="6264">
      <c r="A6264" s="229" t="s">
        <v>836</v>
      </c>
    </row>
    <row r="6265">
      <c r="A6265" s="229" t="s">
        <v>836</v>
      </c>
    </row>
    <row r="6266">
      <c r="A6266" s="229" t="s">
        <v>836</v>
      </c>
    </row>
    <row r="6267">
      <c r="A6267" s="229" t="s">
        <v>836</v>
      </c>
    </row>
    <row r="6268">
      <c r="A6268" s="229" t="s">
        <v>836</v>
      </c>
    </row>
    <row r="6269">
      <c r="A6269" s="229" t="s">
        <v>836</v>
      </c>
    </row>
    <row r="6270">
      <c r="A6270" s="229" t="s">
        <v>836</v>
      </c>
    </row>
    <row r="6271">
      <c r="A6271" s="229" t="s">
        <v>836</v>
      </c>
    </row>
    <row r="6272">
      <c r="A6272" s="229" t="s">
        <v>836</v>
      </c>
    </row>
    <row r="6273">
      <c r="A6273" s="229" t="s">
        <v>836</v>
      </c>
    </row>
    <row r="6274">
      <c r="A6274" s="229" t="s">
        <v>836</v>
      </c>
    </row>
    <row r="6275">
      <c r="A6275" s="229" t="s">
        <v>836</v>
      </c>
    </row>
    <row r="6276">
      <c r="A6276" s="229" t="s">
        <v>836</v>
      </c>
    </row>
    <row r="6277">
      <c r="A6277" s="229" t="s">
        <v>836</v>
      </c>
    </row>
    <row r="6278">
      <c r="A6278" s="229" t="s">
        <v>836</v>
      </c>
    </row>
    <row r="6279">
      <c r="A6279" s="229" t="s">
        <v>836</v>
      </c>
    </row>
    <row r="6280">
      <c r="A6280" s="229" t="s">
        <v>836</v>
      </c>
    </row>
    <row r="6281">
      <c r="A6281" s="229" t="s">
        <v>836</v>
      </c>
    </row>
    <row r="6282">
      <c r="A6282" s="229" t="s">
        <v>836</v>
      </c>
    </row>
    <row r="6283">
      <c r="A6283" s="229" t="s">
        <v>836</v>
      </c>
    </row>
    <row r="6284">
      <c r="A6284" s="229" t="s">
        <v>836</v>
      </c>
    </row>
    <row r="6285">
      <c r="A6285" s="229" t="s">
        <v>836</v>
      </c>
    </row>
    <row r="6286">
      <c r="A6286" s="229" t="s">
        <v>836</v>
      </c>
    </row>
    <row r="6287">
      <c r="A6287" s="229" t="s">
        <v>836</v>
      </c>
    </row>
    <row r="6288">
      <c r="A6288" s="229" t="s">
        <v>836</v>
      </c>
    </row>
    <row r="6289">
      <c r="A6289" s="229" t="s">
        <v>836</v>
      </c>
    </row>
    <row r="6290">
      <c r="A6290" s="229" t="s">
        <v>836</v>
      </c>
    </row>
    <row r="6291">
      <c r="A6291" s="229" t="s">
        <v>836</v>
      </c>
    </row>
    <row r="6292">
      <c r="A6292" s="229" t="s">
        <v>836</v>
      </c>
    </row>
    <row r="6293">
      <c r="A6293" s="229" t="s">
        <v>836</v>
      </c>
    </row>
    <row r="6294">
      <c r="A6294" s="229" t="s">
        <v>837</v>
      </c>
    </row>
    <row r="6295">
      <c r="A6295" s="229" t="s">
        <v>837</v>
      </c>
    </row>
    <row r="6296">
      <c r="A6296" s="229" t="s">
        <v>837</v>
      </c>
    </row>
    <row r="6297">
      <c r="A6297" s="229" t="s">
        <v>837</v>
      </c>
    </row>
    <row r="6298">
      <c r="A6298" s="229" t="s">
        <v>837</v>
      </c>
    </row>
    <row r="6299">
      <c r="A6299" s="229" t="s">
        <v>837</v>
      </c>
    </row>
    <row r="6300">
      <c r="A6300" s="229" t="s">
        <v>837</v>
      </c>
    </row>
    <row r="6301">
      <c r="A6301" s="229" t="s">
        <v>837</v>
      </c>
    </row>
    <row r="6302">
      <c r="A6302" s="229" t="s">
        <v>837</v>
      </c>
    </row>
    <row r="6303">
      <c r="A6303" s="229" t="s">
        <v>837</v>
      </c>
    </row>
    <row r="6304">
      <c r="A6304" s="229" t="s">
        <v>837</v>
      </c>
    </row>
    <row r="6305">
      <c r="A6305" s="229" t="s">
        <v>837</v>
      </c>
    </row>
    <row r="6306">
      <c r="A6306" s="229" t="s">
        <v>837</v>
      </c>
    </row>
    <row r="6307">
      <c r="A6307" s="229" t="s">
        <v>837</v>
      </c>
    </row>
    <row r="6308">
      <c r="A6308" s="229" t="s">
        <v>837</v>
      </c>
    </row>
    <row r="6309">
      <c r="A6309" s="229" t="s">
        <v>837</v>
      </c>
    </row>
    <row r="6310">
      <c r="A6310" s="229" t="s">
        <v>837</v>
      </c>
    </row>
    <row r="6311">
      <c r="A6311" s="229" t="s">
        <v>837</v>
      </c>
    </row>
    <row r="6312">
      <c r="A6312" s="229" t="s">
        <v>837</v>
      </c>
    </row>
    <row r="6313">
      <c r="A6313" s="229" t="s">
        <v>837</v>
      </c>
    </row>
    <row r="6314">
      <c r="A6314" s="229" t="s">
        <v>837</v>
      </c>
    </row>
    <row r="6315">
      <c r="A6315" s="229" t="s">
        <v>837</v>
      </c>
    </row>
    <row r="6316">
      <c r="A6316" s="229" t="s">
        <v>837</v>
      </c>
    </row>
    <row r="6317">
      <c r="A6317" s="229" t="s">
        <v>837</v>
      </c>
    </row>
    <row r="6318">
      <c r="A6318" s="229" t="s">
        <v>837</v>
      </c>
    </row>
    <row r="6319">
      <c r="A6319" s="229" t="s">
        <v>837</v>
      </c>
    </row>
    <row r="6320">
      <c r="A6320" s="229" t="s">
        <v>837</v>
      </c>
    </row>
    <row r="6321">
      <c r="A6321" s="229" t="s">
        <v>837</v>
      </c>
    </row>
    <row r="6322">
      <c r="A6322" s="229" t="s">
        <v>837</v>
      </c>
    </row>
    <row r="6323">
      <c r="A6323" s="229" t="s">
        <v>837</v>
      </c>
    </row>
    <row r="6324">
      <c r="A6324" s="229" t="s">
        <v>837</v>
      </c>
    </row>
    <row r="6325">
      <c r="A6325" s="229" t="s">
        <v>837</v>
      </c>
    </row>
    <row r="6326">
      <c r="A6326" s="229" t="s">
        <v>837</v>
      </c>
    </row>
    <row r="6327">
      <c r="A6327" s="229" t="s">
        <v>837</v>
      </c>
    </row>
    <row r="6328">
      <c r="A6328" s="229" t="s">
        <v>837</v>
      </c>
    </row>
    <row r="6329">
      <c r="A6329" s="229" t="s">
        <v>837</v>
      </c>
    </row>
    <row r="6330">
      <c r="A6330" s="229" t="s">
        <v>837</v>
      </c>
    </row>
    <row r="6331">
      <c r="A6331" s="229" t="s">
        <v>837</v>
      </c>
    </row>
    <row r="6332">
      <c r="A6332" s="229" t="s">
        <v>837</v>
      </c>
    </row>
    <row r="6333">
      <c r="A6333" s="229" t="s">
        <v>837</v>
      </c>
    </row>
    <row r="6334">
      <c r="A6334" s="229" t="s">
        <v>837</v>
      </c>
    </row>
    <row r="6335">
      <c r="A6335" s="229" t="s">
        <v>837</v>
      </c>
    </row>
    <row r="6336">
      <c r="A6336" s="229" t="s">
        <v>837</v>
      </c>
    </row>
    <row r="6337">
      <c r="A6337" s="229" t="s">
        <v>837</v>
      </c>
    </row>
    <row r="6338">
      <c r="A6338" s="229" t="s">
        <v>837</v>
      </c>
    </row>
    <row r="6339">
      <c r="A6339" s="229" t="s">
        <v>837</v>
      </c>
    </row>
    <row r="6340">
      <c r="A6340" s="229" t="s">
        <v>837</v>
      </c>
    </row>
    <row r="6341">
      <c r="A6341" s="229" t="s">
        <v>837</v>
      </c>
    </row>
    <row r="6342">
      <c r="A6342" s="229" t="s">
        <v>837</v>
      </c>
    </row>
    <row r="6343">
      <c r="A6343" s="229" t="s">
        <v>837</v>
      </c>
    </row>
    <row r="6344">
      <c r="A6344" s="229" t="s">
        <v>837</v>
      </c>
    </row>
    <row r="6345">
      <c r="A6345" s="229" t="s">
        <v>837</v>
      </c>
    </row>
    <row r="6346">
      <c r="A6346" s="229" t="s">
        <v>837</v>
      </c>
    </row>
    <row r="6347">
      <c r="A6347" s="229" t="s">
        <v>837</v>
      </c>
    </row>
    <row r="6348">
      <c r="A6348" s="229" t="s">
        <v>837</v>
      </c>
    </row>
    <row r="6349">
      <c r="A6349" s="229" t="s">
        <v>837</v>
      </c>
    </row>
    <row r="6350">
      <c r="A6350" s="229" t="s">
        <v>837</v>
      </c>
    </row>
    <row r="6351">
      <c r="A6351" s="229" t="s">
        <v>837</v>
      </c>
    </row>
    <row r="6352">
      <c r="A6352" s="229" t="s">
        <v>837</v>
      </c>
    </row>
    <row r="6353">
      <c r="A6353" s="229" t="s">
        <v>837</v>
      </c>
    </row>
    <row r="6354">
      <c r="A6354" s="229" t="s">
        <v>837</v>
      </c>
    </row>
    <row r="6355">
      <c r="A6355" s="229" t="s">
        <v>837</v>
      </c>
    </row>
    <row r="6356">
      <c r="A6356" s="229" t="s">
        <v>837</v>
      </c>
    </row>
    <row r="6357">
      <c r="A6357" s="229" t="s">
        <v>837</v>
      </c>
    </row>
    <row r="6358">
      <c r="A6358" s="229" t="s">
        <v>837</v>
      </c>
    </row>
    <row r="6359">
      <c r="A6359" s="229" t="s">
        <v>837</v>
      </c>
    </row>
    <row r="6360">
      <c r="A6360" s="229" t="s">
        <v>837</v>
      </c>
    </row>
    <row r="6361">
      <c r="A6361" s="229" t="s">
        <v>837</v>
      </c>
    </row>
    <row r="6362">
      <c r="A6362" s="229" t="s">
        <v>837</v>
      </c>
    </row>
    <row r="6363">
      <c r="A6363" s="229" t="s">
        <v>837</v>
      </c>
    </row>
    <row r="6364">
      <c r="A6364" s="229" t="s">
        <v>837</v>
      </c>
    </row>
    <row r="6365">
      <c r="A6365" s="229" t="s">
        <v>837</v>
      </c>
    </row>
    <row r="6366">
      <c r="A6366" s="229" t="s">
        <v>837</v>
      </c>
    </row>
    <row r="6367">
      <c r="A6367" s="229" t="s">
        <v>837</v>
      </c>
    </row>
    <row r="6368">
      <c r="A6368" s="229" t="s">
        <v>837</v>
      </c>
    </row>
    <row r="6369">
      <c r="A6369" s="229" t="s">
        <v>837</v>
      </c>
    </row>
    <row r="6370">
      <c r="A6370" s="229" t="s">
        <v>837</v>
      </c>
    </row>
    <row r="6371">
      <c r="A6371" s="229" t="s">
        <v>837</v>
      </c>
    </row>
    <row r="6372">
      <c r="A6372" s="229" t="s">
        <v>837</v>
      </c>
    </row>
    <row r="6373">
      <c r="A6373" s="229" t="s">
        <v>837</v>
      </c>
    </row>
    <row r="6374">
      <c r="A6374" s="229" t="s">
        <v>837</v>
      </c>
    </row>
    <row r="6375">
      <c r="A6375" s="229" t="s">
        <v>837</v>
      </c>
    </row>
    <row r="6376">
      <c r="A6376" s="229" t="s">
        <v>837</v>
      </c>
    </row>
    <row r="6377">
      <c r="A6377" s="229" t="s">
        <v>837</v>
      </c>
    </row>
    <row r="6378">
      <c r="A6378" s="229" t="s">
        <v>837</v>
      </c>
    </row>
    <row r="6379">
      <c r="A6379" s="229" t="s">
        <v>837</v>
      </c>
    </row>
    <row r="6380">
      <c r="A6380" s="229" t="s">
        <v>837</v>
      </c>
    </row>
    <row r="6381">
      <c r="A6381" s="229" t="s">
        <v>837</v>
      </c>
    </row>
    <row r="6382">
      <c r="A6382" s="229" t="s">
        <v>837</v>
      </c>
    </row>
    <row r="6383">
      <c r="A6383" s="229" t="s">
        <v>837</v>
      </c>
    </row>
    <row r="6384">
      <c r="A6384" s="229" t="s">
        <v>837</v>
      </c>
    </row>
    <row r="6385">
      <c r="A6385" s="229" t="s">
        <v>837</v>
      </c>
    </row>
    <row r="6386">
      <c r="A6386" s="229" t="s">
        <v>837</v>
      </c>
    </row>
    <row r="6387">
      <c r="A6387" s="229" t="s">
        <v>837</v>
      </c>
    </row>
    <row r="6388">
      <c r="A6388" s="229" t="s">
        <v>837</v>
      </c>
    </row>
    <row r="6389">
      <c r="A6389" s="229" t="s">
        <v>837</v>
      </c>
    </row>
    <row r="6390">
      <c r="A6390" s="229" t="s">
        <v>837</v>
      </c>
    </row>
    <row r="6391">
      <c r="A6391" s="229" t="s">
        <v>837</v>
      </c>
    </row>
    <row r="6392">
      <c r="A6392" s="229" t="s">
        <v>837</v>
      </c>
    </row>
    <row r="6393">
      <c r="A6393" s="229" t="s">
        <v>837</v>
      </c>
    </row>
    <row r="6394">
      <c r="A6394" s="229" t="s">
        <v>837</v>
      </c>
    </row>
    <row r="6395">
      <c r="A6395" s="229" t="s">
        <v>837</v>
      </c>
    </row>
    <row r="6396">
      <c r="A6396" s="229" t="s">
        <v>837</v>
      </c>
    </row>
    <row r="6397">
      <c r="A6397" s="229" t="s">
        <v>837</v>
      </c>
    </row>
    <row r="6398">
      <c r="A6398" s="229" t="s">
        <v>837</v>
      </c>
    </row>
    <row r="6399">
      <c r="A6399" s="229" t="s">
        <v>837</v>
      </c>
    </row>
    <row r="6400">
      <c r="A6400" s="229" t="s">
        <v>837</v>
      </c>
    </row>
    <row r="6401">
      <c r="A6401" s="229" t="s">
        <v>837</v>
      </c>
    </row>
    <row r="6402">
      <c r="A6402" s="229" t="s">
        <v>837</v>
      </c>
    </row>
    <row r="6403">
      <c r="A6403" s="229" t="s">
        <v>837</v>
      </c>
    </row>
    <row r="6404">
      <c r="A6404" s="229" t="s">
        <v>837</v>
      </c>
    </row>
    <row r="6405">
      <c r="A6405" s="229" t="s">
        <v>837</v>
      </c>
    </row>
    <row r="6406">
      <c r="A6406" s="229" t="s">
        <v>837</v>
      </c>
    </row>
    <row r="6407">
      <c r="A6407" s="229" t="s">
        <v>837</v>
      </c>
    </row>
    <row r="6408">
      <c r="A6408" s="229" t="s">
        <v>837</v>
      </c>
    </row>
    <row r="6409">
      <c r="A6409" s="229" t="s">
        <v>837</v>
      </c>
    </row>
    <row r="6410">
      <c r="A6410" s="229" t="s">
        <v>837</v>
      </c>
    </row>
    <row r="6411">
      <c r="A6411" s="229" t="s">
        <v>837</v>
      </c>
    </row>
    <row r="6412">
      <c r="A6412" s="229" t="s">
        <v>837</v>
      </c>
    </row>
    <row r="6413">
      <c r="A6413" s="229" t="s">
        <v>837</v>
      </c>
    </row>
    <row r="6414">
      <c r="A6414" s="229" t="s">
        <v>837</v>
      </c>
    </row>
    <row r="6415">
      <c r="A6415" s="229" t="s">
        <v>837</v>
      </c>
    </row>
    <row r="6416">
      <c r="A6416" s="229" t="s">
        <v>837</v>
      </c>
    </row>
    <row r="6417">
      <c r="A6417" s="229" t="s">
        <v>837</v>
      </c>
    </row>
    <row r="6418">
      <c r="A6418" s="229" t="s">
        <v>837</v>
      </c>
    </row>
    <row r="6419">
      <c r="A6419" s="229" t="s">
        <v>837</v>
      </c>
    </row>
    <row r="6420">
      <c r="A6420" s="229" t="s">
        <v>837</v>
      </c>
    </row>
    <row r="6421">
      <c r="A6421" s="229" t="s">
        <v>837</v>
      </c>
    </row>
    <row r="6422">
      <c r="A6422" s="229" t="s">
        <v>837</v>
      </c>
    </row>
    <row r="6423">
      <c r="A6423" s="229" t="s">
        <v>837</v>
      </c>
    </row>
    <row r="6424">
      <c r="A6424" s="229" t="s">
        <v>837</v>
      </c>
    </row>
    <row r="6425">
      <c r="A6425" s="229" t="s">
        <v>837</v>
      </c>
    </row>
    <row r="6426">
      <c r="A6426" s="229" t="s">
        <v>837</v>
      </c>
    </row>
    <row r="6427">
      <c r="A6427" s="229" t="s">
        <v>837</v>
      </c>
    </row>
    <row r="6428">
      <c r="A6428" s="229" t="s">
        <v>837</v>
      </c>
    </row>
    <row r="6429">
      <c r="A6429" s="229" t="s">
        <v>837</v>
      </c>
    </row>
    <row r="6430">
      <c r="A6430" s="229" t="s">
        <v>837</v>
      </c>
    </row>
    <row r="6431">
      <c r="A6431" s="229" t="s">
        <v>837</v>
      </c>
    </row>
    <row r="6432">
      <c r="A6432" s="229" t="s">
        <v>837</v>
      </c>
    </row>
    <row r="6433">
      <c r="A6433" s="229" t="s">
        <v>837</v>
      </c>
    </row>
    <row r="6434">
      <c r="A6434" s="229" t="s">
        <v>837</v>
      </c>
    </row>
    <row r="6435">
      <c r="A6435" s="229" t="s">
        <v>837</v>
      </c>
    </row>
    <row r="6436">
      <c r="A6436" s="229" t="s">
        <v>837</v>
      </c>
    </row>
    <row r="6437">
      <c r="A6437" s="229" t="s">
        <v>837</v>
      </c>
    </row>
    <row r="6438">
      <c r="A6438" s="229" t="s">
        <v>837</v>
      </c>
    </row>
    <row r="6439">
      <c r="A6439" s="229" t="s">
        <v>837</v>
      </c>
    </row>
    <row r="6440">
      <c r="A6440" s="229" t="s">
        <v>837</v>
      </c>
    </row>
    <row r="6441">
      <c r="A6441" s="229" t="s">
        <v>837</v>
      </c>
    </row>
    <row r="6442">
      <c r="A6442" s="229" t="s">
        <v>837</v>
      </c>
    </row>
    <row r="6443">
      <c r="A6443" s="229" t="s">
        <v>837</v>
      </c>
    </row>
    <row r="6444">
      <c r="A6444" s="229" t="s">
        <v>837</v>
      </c>
    </row>
    <row r="6445">
      <c r="A6445" s="229" t="s">
        <v>837</v>
      </c>
    </row>
    <row r="6446">
      <c r="A6446" s="229" t="s">
        <v>837</v>
      </c>
    </row>
    <row r="6447">
      <c r="A6447" s="229" t="s">
        <v>838</v>
      </c>
    </row>
    <row r="6448">
      <c r="A6448" s="229" t="s">
        <v>838</v>
      </c>
    </row>
    <row r="6449">
      <c r="A6449" s="229" t="s">
        <v>838</v>
      </c>
    </row>
    <row r="6450">
      <c r="A6450" s="229" t="s">
        <v>838</v>
      </c>
    </row>
    <row r="6451">
      <c r="A6451" s="229" t="s">
        <v>838</v>
      </c>
    </row>
    <row r="6452">
      <c r="A6452" s="229" t="s">
        <v>838</v>
      </c>
    </row>
    <row r="6453">
      <c r="A6453" s="229" t="s">
        <v>838</v>
      </c>
    </row>
    <row r="6454">
      <c r="A6454" s="229" t="s">
        <v>838</v>
      </c>
    </row>
    <row r="6455">
      <c r="A6455" s="229" t="s">
        <v>838</v>
      </c>
    </row>
    <row r="6456">
      <c r="A6456" s="229" t="s">
        <v>838</v>
      </c>
    </row>
    <row r="6457">
      <c r="A6457" s="229" t="s">
        <v>838</v>
      </c>
    </row>
    <row r="6458">
      <c r="A6458" s="229" t="s">
        <v>838</v>
      </c>
    </row>
    <row r="6459">
      <c r="A6459" s="229" t="s">
        <v>838</v>
      </c>
    </row>
    <row r="6460">
      <c r="A6460" s="229" t="s">
        <v>838</v>
      </c>
    </row>
    <row r="6461">
      <c r="A6461" s="229" t="s">
        <v>838</v>
      </c>
    </row>
    <row r="6462">
      <c r="A6462" s="229" t="s">
        <v>838</v>
      </c>
    </row>
    <row r="6463">
      <c r="A6463" s="229" t="s">
        <v>838</v>
      </c>
    </row>
    <row r="6464">
      <c r="A6464" s="229" t="s">
        <v>838</v>
      </c>
    </row>
    <row r="6465">
      <c r="A6465" s="229" t="s">
        <v>838</v>
      </c>
    </row>
    <row r="6466">
      <c r="A6466" s="229" t="s">
        <v>838</v>
      </c>
    </row>
    <row r="6467">
      <c r="A6467" s="229" t="s">
        <v>838</v>
      </c>
    </row>
    <row r="6468">
      <c r="A6468" s="229" t="s">
        <v>838</v>
      </c>
    </row>
    <row r="6469">
      <c r="A6469" s="229" t="s">
        <v>838</v>
      </c>
    </row>
    <row r="6470">
      <c r="A6470" s="229" t="s">
        <v>838</v>
      </c>
    </row>
    <row r="6471">
      <c r="A6471" s="229" t="s">
        <v>838</v>
      </c>
    </row>
    <row r="6472">
      <c r="A6472" s="229" t="s">
        <v>838</v>
      </c>
    </row>
    <row r="6473">
      <c r="A6473" s="229" t="s">
        <v>838</v>
      </c>
    </row>
    <row r="6474">
      <c r="A6474" s="229" t="s">
        <v>838</v>
      </c>
    </row>
    <row r="6475">
      <c r="A6475" s="229" t="s">
        <v>838</v>
      </c>
    </row>
    <row r="6476">
      <c r="A6476" s="229" t="s">
        <v>838</v>
      </c>
    </row>
    <row r="6477">
      <c r="A6477" s="229" t="s">
        <v>838</v>
      </c>
    </row>
    <row r="6478">
      <c r="A6478" s="229" t="s">
        <v>838</v>
      </c>
    </row>
    <row r="6479">
      <c r="A6479" s="229" t="s">
        <v>838</v>
      </c>
    </row>
    <row r="6480">
      <c r="A6480" s="229" t="s">
        <v>838</v>
      </c>
    </row>
    <row r="6481">
      <c r="A6481" s="229" t="s">
        <v>838</v>
      </c>
    </row>
    <row r="6482">
      <c r="A6482" s="229" t="s">
        <v>838</v>
      </c>
    </row>
    <row r="6483">
      <c r="A6483" s="229" t="s">
        <v>838</v>
      </c>
    </row>
    <row r="6484">
      <c r="A6484" s="229" t="s">
        <v>838</v>
      </c>
    </row>
    <row r="6485">
      <c r="A6485" s="229" t="s">
        <v>838</v>
      </c>
    </row>
    <row r="6486">
      <c r="A6486" s="229" t="s">
        <v>838</v>
      </c>
    </row>
    <row r="6487">
      <c r="A6487" s="229" t="s">
        <v>838</v>
      </c>
    </row>
    <row r="6488">
      <c r="A6488" s="229" t="s">
        <v>838</v>
      </c>
    </row>
    <row r="6489">
      <c r="A6489" s="229" t="s">
        <v>838</v>
      </c>
    </row>
    <row r="6490">
      <c r="A6490" s="229" t="s">
        <v>838</v>
      </c>
    </row>
    <row r="6491">
      <c r="A6491" s="229" t="s">
        <v>838</v>
      </c>
    </row>
    <row r="6492">
      <c r="A6492" s="229" t="s">
        <v>838</v>
      </c>
    </row>
    <row r="6493">
      <c r="A6493" s="229" t="s">
        <v>838</v>
      </c>
    </row>
    <row r="6494">
      <c r="A6494" s="229" t="s">
        <v>838</v>
      </c>
    </row>
    <row r="6495">
      <c r="A6495" s="229" t="s">
        <v>838</v>
      </c>
    </row>
    <row r="6496">
      <c r="A6496" s="229" t="s">
        <v>838</v>
      </c>
    </row>
    <row r="6497">
      <c r="A6497" s="229" t="s">
        <v>838</v>
      </c>
    </row>
    <row r="6498">
      <c r="A6498" s="229" t="s">
        <v>838</v>
      </c>
    </row>
    <row r="6499">
      <c r="A6499" s="229" t="s">
        <v>838</v>
      </c>
    </row>
    <row r="6500">
      <c r="A6500" s="229" t="s">
        <v>838</v>
      </c>
    </row>
    <row r="6501">
      <c r="A6501" s="229" t="s">
        <v>838</v>
      </c>
    </row>
    <row r="6502">
      <c r="A6502" s="229" t="s">
        <v>838</v>
      </c>
    </row>
    <row r="6503">
      <c r="A6503" s="229" t="s">
        <v>838</v>
      </c>
    </row>
    <row r="6504">
      <c r="A6504" s="229" t="s">
        <v>838</v>
      </c>
    </row>
    <row r="6505">
      <c r="A6505" s="229" t="s">
        <v>838</v>
      </c>
    </row>
    <row r="6506">
      <c r="A6506" s="229" t="s">
        <v>838</v>
      </c>
    </row>
    <row r="6507">
      <c r="A6507" s="229" t="s">
        <v>838</v>
      </c>
    </row>
    <row r="6508">
      <c r="A6508" s="229" t="s">
        <v>838</v>
      </c>
    </row>
    <row r="6509">
      <c r="A6509" s="229" t="s">
        <v>838</v>
      </c>
    </row>
    <row r="6510">
      <c r="A6510" s="229" t="s">
        <v>838</v>
      </c>
    </row>
    <row r="6511">
      <c r="A6511" s="229" t="s">
        <v>838</v>
      </c>
    </row>
    <row r="6512">
      <c r="A6512" s="229" t="s">
        <v>838</v>
      </c>
    </row>
    <row r="6513">
      <c r="A6513" s="229" t="s">
        <v>838</v>
      </c>
    </row>
    <row r="6514">
      <c r="A6514" s="229" t="s">
        <v>838</v>
      </c>
    </row>
    <row r="6515">
      <c r="A6515" s="229" t="s">
        <v>838</v>
      </c>
    </row>
    <row r="6516">
      <c r="A6516" s="229" t="s">
        <v>838</v>
      </c>
    </row>
    <row r="6517">
      <c r="A6517" s="229" t="s">
        <v>838</v>
      </c>
    </row>
    <row r="6518">
      <c r="A6518" s="229" t="s">
        <v>838</v>
      </c>
    </row>
    <row r="6519">
      <c r="A6519" s="229" t="s">
        <v>838</v>
      </c>
    </row>
    <row r="6520">
      <c r="A6520" s="229" t="s">
        <v>838</v>
      </c>
    </row>
    <row r="6521">
      <c r="A6521" s="229" t="s">
        <v>838</v>
      </c>
    </row>
    <row r="6522">
      <c r="A6522" s="229" t="s">
        <v>838</v>
      </c>
    </row>
    <row r="6523">
      <c r="A6523" s="229" t="s">
        <v>838</v>
      </c>
    </row>
    <row r="6524">
      <c r="A6524" s="229" t="s">
        <v>838</v>
      </c>
    </row>
    <row r="6525">
      <c r="A6525" s="229" t="s">
        <v>838</v>
      </c>
    </row>
    <row r="6526">
      <c r="A6526" s="229" t="s">
        <v>838</v>
      </c>
    </row>
    <row r="6527">
      <c r="A6527" s="229" t="s">
        <v>838</v>
      </c>
    </row>
    <row r="6528">
      <c r="A6528" s="229" t="s">
        <v>838</v>
      </c>
    </row>
    <row r="6529">
      <c r="A6529" s="229" t="s">
        <v>838</v>
      </c>
    </row>
    <row r="6530">
      <c r="A6530" s="229" t="s">
        <v>838</v>
      </c>
    </row>
    <row r="6531">
      <c r="A6531" s="229" t="s">
        <v>838</v>
      </c>
    </row>
    <row r="6532">
      <c r="A6532" s="229" t="s">
        <v>838</v>
      </c>
    </row>
    <row r="6533">
      <c r="A6533" s="229" t="s">
        <v>838</v>
      </c>
    </row>
    <row r="6534">
      <c r="A6534" s="229" t="s">
        <v>838</v>
      </c>
    </row>
    <row r="6535">
      <c r="A6535" s="229" t="s">
        <v>838</v>
      </c>
    </row>
    <row r="6536">
      <c r="A6536" s="229" t="s">
        <v>838</v>
      </c>
    </row>
    <row r="6537">
      <c r="A6537" s="229" t="s">
        <v>838</v>
      </c>
    </row>
    <row r="6538">
      <c r="A6538" s="229" t="s">
        <v>838</v>
      </c>
    </row>
    <row r="6539">
      <c r="A6539" s="229" t="s">
        <v>838</v>
      </c>
    </row>
    <row r="6540">
      <c r="A6540" s="229" t="s">
        <v>838</v>
      </c>
    </row>
    <row r="6541">
      <c r="A6541" s="229" t="s">
        <v>838</v>
      </c>
    </row>
    <row r="6542">
      <c r="A6542" s="229" t="s">
        <v>838</v>
      </c>
    </row>
    <row r="6543">
      <c r="A6543" s="229" t="s">
        <v>838</v>
      </c>
    </row>
    <row r="6544">
      <c r="A6544" s="229" t="s">
        <v>838</v>
      </c>
    </row>
    <row r="6545">
      <c r="A6545" s="229" t="s">
        <v>838</v>
      </c>
    </row>
    <row r="6546">
      <c r="A6546" s="229" t="s">
        <v>838</v>
      </c>
    </row>
    <row r="6547">
      <c r="A6547" s="229" t="s">
        <v>838</v>
      </c>
    </row>
    <row r="6548">
      <c r="A6548" s="229" t="s">
        <v>838</v>
      </c>
    </row>
    <row r="6549">
      <c r="A6549" s="229" t="s">
        <v>838</v>
      </c>
    </row>
    <row r="6550">
      <c r="A6550" s="229" t="s">
        <v>838</v>
      </c>
    </row>
    <row r="6551">
      <c r="A6551" s="229" t="s">
        <v>838</v>
      </c>
    </row>
    <row r="6552">
      <c r="A6552" s="229" t="s">
        <v>838</v>
      </c>
    </row>
    <row r="6553">
      <c r="A6553" s="229" t="s">
        <v>838</v>
      </c>
    </row>
    <row r="6554">
      <c r="A6554" s="229" t="s">
        <v>838</v>
      </c>
    </row>
    <row r="6555">
      <c r="A6555" s="229" t="s">
        <v>838</v>
      </c>
    </row>
    <row r="6556">
      <c r="A6556" s="229" t="s">
        <v>838</v>
      </c>
    </row>
    <row r="6557">
      <c r="A6557" s="229" t="s">
        <v>838</v>
      </c>
    </row>
    <row r="6558">
      <c r="A6558" s="229" t="s">
        <v>838</v>
      </c>
    </row>
    <row r="6559">
      <c r="A6559" s="229" t="s">
        <v>838</v>
      </c>
    </row>
    <row r="6560">
      <c r="A6560" s="229" t="s">
        <v>838</v>
      </c>
    </row>
    <row r="6561">
      <c r="A6561" s="229" t="s">
        <v>838</v>
      </c>
    </row>
    <row r="6562">
      <c r="A6562" s="229" t="s">
        <v>838</v>
      </c>
    </row>
    <row r="6563">
      <c r="A6563" s="229" t="s">
        <v>838</v>
      </c>
    </row>
    <row r="6564">
      <c r="A6564" s="229" t="s">
        <v>838</v>
      </c>
    </row>
    <row r="6565">
      <c r="A6565" s="229" t="s">
        <v>838</v>
      </c>
    </row>
    <row r="6566">
      <c r="A6566" s="229" t="s">
        <v>838</v>
      </c>
    </row>
    <row r="6567">
      <c r="A6567" s="229" t="s">
        <v>838</v>
      </c>
    </row>
    <row r="6568">
      <c r="A6568" s="229" t="s">
        <v>838</v>
      </c>
    </row>
    <row r="6569">
      <c r="A6569" s="229" t="s">
        <v>838</v>
      </c>
    </row>
    <row r="6570">
      <c r="A6570" s="229" t="s">
        <v>838</v>
      </c>
    </row>
    <row r="6571">
      <c r="A6571" s="229" t="s">
        <v>838</v>
      </c>
    </row>
    <row r="6572">
      <c r="A6572" s="229" t="s">
        <v>838</v>
      </c>
    </row>
    <row r="6573">
      <c r="A6573" s="229" t="s">
        <v>838</v>
      </c>
    </row>
    <row r="6574">
      <c r="A6574" s="229" t="s">
        <v>838</v>
      </c>
    </row>
    <row r="6575">
      <c r="A6575" s="229" t="s">
        <v>838</v>
      </c>
    </row>
    <row r="6576">
      <c r="A6576" s="229" t="s">
        <v>838</v>
      </c>
    </row>
    <row r="6577">
      <c r="A6577" s="229" t="s">
        <v>838</v>
      </c>
    </row>
    <row r="6578">
      <c r="A6578" s="229" t="s">
        <v>838</v>
      </c>
    </row>
    <row r="6579">
      <c r="A6579" s="229" t="s">
        <v>838</v>
      </c>
    </row>
    <row r="6580">
      <c r="A6580" s="229" t="s">
        <v>838</v>
      </c>
    </row>
    <row r="6581">
      <c r="A6581" s="229" t="s">
        <v>838</v>
      </c>
    </row>
    <row r="6582">
      <c r="A6582" s="229" t="s">
        <v>838</v>
      </c>
    </row>
    <row r="6583">
      <c r="A6583" s="229" t="s">
        <v>838</v>
      </c>
    </row>
    <row r="6584">
      <c r="A6584" s="229" t="s">
        <v>838</v>
      </c>
    </row>
    <row r="6585">
      <c r="A6585" s="229" t="s">
        <v>838</v>
      </c>
    </row>
    <row r="6586">
      <c r="A6586" s="229" t="s">
        <v>838</v>
      </c>
    </row>
    <row r="6587">
      <c r="A6587" s="229" t="s">
        <v>838</v>
      </c>
    </row>
    <row r="6588">
      <c r="A6588" s="229" t="s">
        <v>838</v>
      </c>
    </row>
    <row r="6589">
      <c r="A6589" s="229" t="s">
        <v>838</v>
      </c>
    </row>
    <row r="6590">
      <c r="A6590" s="229" t="s">
        <v>838</v>
      </c>
    </row>
    <row r="6591">
      <c r="A6591" s="229" t="s">
        <v>838</v>
      </c>
    </row>
    <row r="6592">
      <c r="A6592" s="229" t="s">
        <v>838</v>
      </c>
    </row>
    <row r="6593">
      <c r="A6593" s="229" t="s">
        <v>838</v>
      </c>
    </row>
    <row r="6594">
      <c r="A6594" s="229" t="s">
        <v>838</v>
      </c>
    </row>
    <row r="6595">
      <c r="A6595" s="229" t="s">
        <v>838</v>
      </c>
    </row>
    <row r="6596">
      <c r="A6596" s="229" t="s">
        <v>838</v>
      </c>
    </row>
    <row r="6597">
      <c r="A6597" s="229" t="s">
        <v>838</v>
      </c>
    </row>
    <row r="6598">
      <c r="A6598" s="229" t="s">
        <v>838</v>
      </c>
    </row>
    <row r="6599">
      <c r="A6599" s="229" t="s">
        <v>838</v>
      </c>
    </row>
    <row r="6600">
      <c r="A6600" s="229" t="s">
        <v>838</v>
      </c>
    </row>
    <row r="6601">
      <c r="A6601" s="229" t="s">
        <v>838</v>
      </c>
    </row>
    <row r="6602">
      <c r="A6602" s="229" t="s">
        <v>838</v>
      </c>
    </row>
    <row r="6603">
      <c r="A6603" s="229" t="s">
        <v>838</v>
      </c>
    </row>
    <row r="6604">
      <c r="A6604" s="229" t="s">
        <v>838</v>
      </c>
    </row>
    <row r="6605">
      <c r="A6605" s="229" t="s">
        <v>838</v>
      </c>
    </row>
    <row r="6606">
      <c r="A6606" s="229" t="s">
        <v>838</v>
      </c>
    </row>
    <row r="6607">
      <c r="A6607" s="229" t="s">
        <v>838</v>
      </c>
    </row>
    <row r="6608">
      <c r="A6608" s="229" t="s">
        <v>838</v>
      </c>
    </row>
    <row r="6609">
      <c r="A6609" s="229" t="s">
        <v>838</v>
      </c>
    </row>
    <row r="6610">
      <c r="A6610" s="229" t="s">
        <v>838</v>
      </c>
    </row>
    <row r="6611">
      <c r="A6611" s="229" t="s">
        <v>838</v>
      </c>
    </row>
    <row r="6612">
      <c r="A6612" s="229" t="s">
        <v>838</v>
      </c>
    </row>
    <row r="6613">
      <c r="A6613" s="229" t="s">
        <v>838</v>
      </c>
    </row>
    <row r="6614">
      <c r="A6614" s="229" t="s">
        <v>838</v>
      </c>
    </row>
    <row r="6615">
      <c r="A6615" s="229" t="s">
        <v>838</v>
      </c>
    </row>
    <row r="6616">
      <c r="A6616" s="229" t="s">
        <v>838</v>
      </c>
    </row>
    <row r="6617">
      <c r="A6617" s="229" t="s">
        <v>838</v>
      </c>
    </row>
    <row r="6618">
      <c r="A6618" s="229" t="s">
        <v>838</v>
      </c>
    </row>
    <row r="6619">
      <c r="A6619" s="229" t="s">
        <v>838</v>
      </c>
    </row>
    <row r="6620">
      <c r="A6620" s="229" t="s">
        <v>838</v>
      </c>
    </row>
    <row r="6621">
      <c r="A6621" s="229" t="s">
        <v>838</v>
      </c>
    </row>
    <row r="6622">
      <c r="A6622" s="229" t="s">
        <v>838</v>
      </c>
    </row>
    <row r="6623">
      <c r="A6623" s="229" t="s">
        <v>838</v>
      </c>
    </row>
    <row r="6624">
      <c r="A6624" s="229" t="s">
        <v>838</v>
      </c>
    </row>
    <row r="6625">
      <c r="A6625" s="229" t="s">
        <v>838</v>
      </c>
    </row>
    <row r="6626">
      <c r="A6626" s="229" t="s">
        <v>839</v>
      </c>
    </row>
    <row r="6627">
      <c r="A6627" s="229" t="s">
        <v>839</v>
      </c>
    </row>
    <row r="6628">
      <c r="A6628" s="229" t="s">
        <v>839</v>
      </c>
    </row>
    <row r="6629">
      <c r="A6629" s="229" t="s">
        <v>839</v>
      </c>
    </row>
    <row r="6630">
      <c r="A6630" s="229" t="s">
        <v>839</v>
      </c>
    </row>
    <row r="6631">
      <c r="A6631" s="229" t="s">
        <v>839</v>
      </c>
    </row>
    <row r="6632">
      <c r="A6632" s="229" t="s">
        <v>839</v>
      </c>
    </row>
    <row r="6633">
      <c r="A6633" s="229" t="s">
        <v>839</v>
      </c>
    </row>
    <row r="6634">
      <c r="A6634" s="229" t="s">
        <v>839</v>
      </c>
    </row>
    <row r="6635">
      <c r="A6635" s="229" t="s">
        <v>839</v>
      </c>
    </row>
    <row r="6636">
      <c r="A6636" s="229" t="s">
        <v>839</v>
      </c>
    </row>
    <row r="6637">
      <c r="A6637" s="229" t="s">
        <v>839</v>
      </c>
    </row>
    <row r="6638">
      <c r="A6638" s="229" t="s">
        <v>839</v>
      </c>
    </row>
    <row r="6639">
      <c r="A6639" s="229" t="s">
        <v>839</v>
      </c>
    </row>
    <row r="6640">
      <c r="A6640" s="229" t="s">
        <v>839</v>
      </c>
    </row>
    <row r="6641">
      <c r="A6641" s="229" t="s">
        <v>839</v>
      </c>
    </row>
    <row r="6642">
      <c r="A6642" s="229" t="s">
        <v>839</v>
      </c>
    </row>
    <row r="6643">
      <c r="A6643" s="229" t="s">
        <v>839</v>
      </c>
    </row>
    <row r="6644">
      <c r="A6644" s="229" t="s">
        <v>839</v>
      </c>
    </row>
    <row r="6645">
      <c r="A6645" s="229" t="s">
        <v>839</v>
      </c>
    </row>
    <row r="6646">
      <c r="A6646" s="229" t="s">
        <v>839</v>
      </c>
    </row>
    <row r="6647">
      <c r="A6647" s="229" t="s">
        <v>839</v>
      </c>
    </row>
    <row r="6648">
      <c r="A6648" s="229" t="s">
        <v>839</v>
      </c>
    </row>
    <row r="6649">
      <c r="A6649" s="229" t="s">
        <v>839</v>
      </c>
    </row>
    <row r="6650">
      <c r="A6650" s="229" t="s">
        <v>839</v>
      </c>
    </row>
    <row r="6651">
      <c r="A6651" s="229" t="s">
        <v>839</v>
      </c>
    </row>
    <row r="6652">
      <c r="A6652" s="229" t="s">
        <v>839</v>
      </c>
    </row>
    <row r="6653">
      <c r="A6653" s="229" t="s">
        <v>839</v>
      </c>
    </row>
    <row r="6654">
      <c r="A6654" s="229" t="s">
        <v>839</v>
      </c>
    </row>
    <row r="6655">
      <c r="A6655" s="229" t="s">
        <v>839</v>
      </c>
    </row>
    <row r="6656">
      <c r="A6656" s="229" t="s">
        <v>839</v>
      </c>
    </row>
    <row r="6657">
      <c r="A6657" s="229" t="s">
        <v>839</v>
      </c>
    </row>
    <row r="6658">
      <c r="A6658" s="229" t="s">
        <v>839</v>
      </c>
    </row>
    <row r="6659">
      <c r="A6659" s="229" t="s">
        <v>839</v>
      </c>
    </row>
    <row r="6660">
      <c r="A6660" s="229" t="s">
        <v>839</v>
      </c>
    </row>
    <row r="6661">
      <c r="A6661" s="229" t="s">
        <v>839</v>
      </c>
    </row>
    <row r="6662">
      <c r="A6662" s="229" t="s">
        <v>839</v>
      </c>
    </row>
    <row r="6663">
      <c r="A6663" s="229" t="s">
        <v>839</v>
      </c>
    </row>
    <row r="6664">
      <c r="A6664" s="229" t="s">
        <v>839</v>
      </c>
    </row>
    <row r="6665">
      <c r="A6665" s="229" t="s">
        <v>839</v>
      </c>
    </row>
    <row r="6666">
      <c r="A6666" s="229" t="s">
        <v>839</v>
      </c>
    </row>
    <row r="6667">
      <c r="A6667" s="229" t="s">
        <v>839</v>
      </c>
    </row>
    <row r="6668">
      <c r="A6668" s="229" t="s">
        <v>839</v>
      </c>
    </row>
    <row r="6669">
      <c r="A6669" s="229" t="s">
        <v>839</v>
      </c>
    </row>
    <row r="6670">
      <c r="A6670" s="229" t="s">
        <v>839</v>
      </c>
    </row>
    <row r="6671">
      <c r="A6671" s="229" t="s">
        <v>839</v>
      </c>
    </row>
    <row r="6672">
      <c r="A6672" s="229" t="s">
        <v>839</v>
      </c>
    </row>
    <row r="6673">
      <c r="A6673" s="229" t="s">
        <v>839</v>
      </c>
    </row>
    <row r="6674">
      <c r="A6674" s="229" t="s">
        <v>839</v>
      </c>
    </row>
    <row r="6675">
      <c r="A6675" s="229" t="s">
        <v>839</v>
      </c>
    </row>
    <row r="6676">
      <c r="A6676" s="229" t="s">
        <v>839</v>
      </c>
    </row>
    <row r="6677">
      <c r="A6677" s="229" t="s">
        <v>839</v>
      </c>
    </row>
    <row r="6678">
      <c r="A6678" s="229" t="s">
        <v>839</v>
      </c>
    </row>
    <row r="6679">
      <c r="A6679" s="229" t="s">
        <v>839</v>
      </c>
    </row>
    <row r="6680">
      <c r="A6680" s="229" t="s">
        <v>839</v>
      </c>
    </row>
    <row r="6681">
      <c r="A6681" s="229" t="s">
        <v>839</v>
      </c>
    </row>
    <row r="6682">
      <c r="A6682" s="229" t="s">
        <v>839</v>
      </c>
    </row>
    <row r="6683">
      <c r="A6683" s="229" t="s">
        <v>839</v>
      </c>
    </row>
    <row r="6684">
      <c r="A6684" s="229" t="s">
        <v>839</v>
      </c>
    </row>
    <row r="6685">
      <c r="A6685" s="229" t="s">
        <v>839</v>
      </c>
    </row>
    <row r="6686">
      <c r="A6686" s="229" t="s">
        <v>839</v>
      </c>
    </row>
    <row r="6687">
      <c r="A6687" s="229" t="s">
        <v>839</v>
      </c>
    </row>
    <row r="6688">
      <c r="A6688" s="229" t="s">
        <v>839</v>
      </c>
    </row>
    <row r="6689">
      <c r="A6689" s="229" t="s">
        <v>839</v>
      </c>
    </row>
    <row r="6690">
      <c r="A6690" s="229" t="s">
        <v>839</v>
      </c>
    </row>
    <row r="6691">
      <c r="A6691" s="229" t="s">
        <v>839</v>
      </c>
    </row>
    <row r="6692">
      <c r="A6692" s="229" t="s">
        <v>839</v>
      </c>
    </row>
    <row r="6693">
      <c r="A6693" s="229" t="s">
        <v>839</v>
      </c>
    </row>
    <row r="6694">
      <c r="A6694" s="229" t="s">
        <v>839</v>
      </c>
    </row>
    <row r="6695">
      <c r="A6695" s="229" t="s">
        <v>839</v>
      </c>
    </row>
    <row r="6696">
      <c r="A6696" s="229" t="s">
        <v>839</v>
      </c>
    </row>
    <row r="6697">
      <c r="A6697" s="229" t="s">
        <v>839</v>
      </c>
    </row>
    <row r="6698">
      <c r="A6698" s="229" t="s">
        <v>839</v>
      </c>
    </row>
    <row r="6699">
      <c r="A6699" s="229" t="s">
        <v>839</v>
      </c>
    </row>
    <row r="6700">
      <c r="A6700" s="229" t="s">
        <v>839</v>
      </c>
    </row>
    <row r="6701">
      <c r="A6701" s="229" t="s">
        <v>839</v>
      </c>
    </row>
    <row r="6702">
      <c r="A6702" s="229" t="s">
        <v>839</v>
      </c>
    </row>
    <row r="6703">
      <c r="A6703" s="229" t="s">
        <v>839</v>
      </c>
    </row>
    <row r="6704">
      <c r="A6704" s="229" t="s">
        <v>839</v>
      </c>
    </row>
    <row r="6705">
      <c r="A6705" s="229" t="s">
        <v>839</v>
      </c>
    </row>
    <row r="6706">
      <c r="A6706" s="229" t="s">
        <v>839</v>
      </c>
    </row>
    <row r="6707">
      <c r="A6707" s="229" t="s">
        <v>839</v>
      </c>
    </row>
    <row r="6708">
      <c r="A6708" s="229" t="s">
        <v>839</v>
      </c>
    </row>
    <row r="6709">
      <c r="A6709" s="229" t="s">
        <v>839</v>
      </c>
    </row>
    <row r="6710">
      <c r="A6710" s="229" t="s">
        <v>839</v>
      </c>
    </row>
    <row r="6711">
      <c r="A6711" s="229" t="s">
        <v>839</v>
      </c>
    </row>
    <row r="6712">
      <c r="A6712" s="229" t="s">
        <v>839</v>
      </c>
    </row>
    <row r="6713">
      <c r="A6713" s="229" t="s">
        <v>839</v>
      </c>
    </row>
    <row r="6714">
      <c r="A6714" s="229" t="s">
        <v>839</v>
      </c>
    </row>
    <row r="6715">
      <c r="A6715" s="229" t="s">
        <v>839</v>
      </c>
    </row>
    <row r="6716">
      <c r="A6716" s="229" t="s">
        <v>839</v>
      </c>
    </row>
    <row r="6717">
      <c r="A6717" s="229" t="s">
        <v>839</v>
      </c>
    </row>
    <row r="6718">
      <c r="A6718" s="229" t="s">
        <v>839</v>
      </c>
    </row>
    <row r="6719">
      <c r="A6719" s="229" t="s">
        <v>839</v>
      </c>
    </row>
    <row r="6720">
      <c r="A6720" s="229" t="s">
        <v>839</v>
      </c>
    </row>
    <row r="6721">
      <c r="A6721" s="229" t="s">
        <v>839</v>
      </c>
    </row>
    <row r="6722">
      <c r="A6722" s="229" t="s">
        <v>839</v>
      </c>
    </row>
    <row r="6723">
      <c r="A6723" s="229" t="s">
        <v>839</v>
      </c>
    </row>
    <row r="6724">
      <c r="A6724" s="229" t="s">
        <v>839</v>
      </c>
    </row>
    <row r="6725">
      <c r="A6725" s="229" t="s">
        <v>839</v>
      </c>
    </row>
    <row r="6726">
      <c r="A6726" s="229" t="s">
        <v>839</v>
      </c>
    </row>
    <row r="6727">
      <c r="A6727" s="229" t="s">
        <v>839</v>
      </c>
    </row>
    <row r="6728">
      <c r="A6728" s="229" t="s">
        <v>839</v>
      </c>
    </row>
    <row r="6729">
      <c r="A6729" s="229" t="s">
        <v>839</v>
      </c>
    </row>
    <row r="6730">
      <c r="A6730" s="229" t="s">
        <v>839</v>
      </c>
    </row>
    <row r="6731">
      <c r="A6731" s="229" t="s">
        <v>839</v>
      </c>
    </row>
    <row r="6732">
      <c r="A6732" s="229" t="s">
        <v>839</v>
      </c>
    </row>
    <row r="6733">
      <c r="A6733" s="229" t="s">
        <v>839</v>
      </c>
    </row>
    <row r="6734">
      <c r="A6734" s="229" t="s">
        <v>839</v>
      </c>
    </row>
    <row r="6735">
      <c r="A6735" s="229" t="s">
        <v>839</v>
      </c>
    </row>
    <row r="6736">
      <c r="A6736" s="229" t="s">
        <v>839</v>
      </c>
    </row>
    <row r="6737">
      <c r="A6737" s="229" t="s">
        <v>839</v>
      </c>
    </row>
    <row r="6738">
      <c r="A6738" s="229" t="s">
        <v>839</v>
      </c>
    </row>
    <row r="6739">
      <c r="A6739" s="229" t="s">
        <v>839</v>
      </c>
    </row>
    <row r="6740">
      <c r="A6740" s="229" t="s">
        <v>839</v>
      </c>
    </row>
    <row r="6741">
      <c r="A6741" s="229" t="s">
        <v>839</v>
      </c>
    </row>
    <row r="6742">
      <c r="A6742" s="229" t="s">
        <v>839</v>
      </c>
    </row>
    <row r="6743">
      <c r="A6743" s="229" t="s">
        <v>839</v>
      </c>
    </row>
    <row r="6744">
      <c r="A6744" s="229" t="s">
        <v>839</v>
      </c>
    </row>
    <row r="6745">
      <c r="A6745" s="229" t="s">
        <v>839</v>
      </c>
    </row>
    <row r="6746">
      <c r="A6746" s="229" t="s">
        <v>839</v>
      </c>
    </row>
    <row r="6747">
      <c r="A6747" s="229" t="s">
        <v>839</v>
      </c>
    </row>
    <row r="6748">
      <c r="A6748" s="229" t="s">
        <v>839</v>
      </c>
    </row>
    <row r="6749">
      <c r="A6749" s="229" t="s">
        <v>839</v>
      </c>
    </row>
    <row r="6750">
      <c r="A6750" s="229" t="s">
        <v>839</v>
      </c>
    </row>
    <row r="6751">
      <c r="A6751" s="229" t="s">
        <v>839</v>
      </c>
    </row>
    <row r="6752">
      <c r="A6752" s="229" t="s">
        <v>839</v>
      </c>
    </row>
    <row r="6753">
      <c r="A6753" s="229" t="s">
        <v>839</v>
      </c>
    </row>
    <row r="6754">
      <c r="A6754" s="229" t="s">
        <v>839</v>
      </c>
    </row>
    <row r="6755">
      <c r="A6755" s="229" t="s">
        <v>839</v>
      </c>
    </row>
    <row r="6756">
      <c r="A6756" s="229" t="s">
        <v>839</v>
      </c>
    </row>
    <row r="6757">
      <c r="A6757" s="229" t="s">
        <v>839</v>
      </c>
    </row>
    <row r="6758">
      <c r="A6758" s="229" t="s">
        <v>839</v>
      </c>
    </row>
    <row r="6759">
      <c r="A6759" s="229" t="s">
        <v>839</v>
      </c>
    </row>
    <row r="6760">
      <c r="A6760" s="229" t="s">
        <v>839</v>
      </c>
    </row>
    <row r="6761">
      <c r="A6761" s="229" t="s">
        <v>839</v>
      </c>
    </row>
    <row r="6762">
      <c r="A6762" s="229" t="s">
        <v>839</v>
      </c>
    </row>
    <row r="6763">
      <c r="A6763" s="229" t="s">
        <v>839</v>
      </c>
    </row>
    <row r="6764">
      <c r="A6764" s="229" t="s">
        <v>839</v>
      </c>
    </row>
    <row r="6765">
      <c r="A6765" s="229" t="s">
        <v>839</v>
      </c>
    </row>
    <row r="6766">
      <c r="A6766" s="229" t="s">
        <v>839</v>
      </c>
    </row>
    <row r="6767">
      <c r="A6767" s="229" t="s">
        <v>839</v>
      </c>
    </row>
    <row r="6768">
      <c r="A6768" s="229" t="s">
        <v>839</v>
      </c>
    </row>
    <row r="6769">
      <c r="A6769" s="229" t="s">
        <v>839</v>
      </c>
    </row>
    <row r="6770">
      <c r="A6770" s="229" t="s">
        <v>839</v>
      </c>
    </row>
    <row r="6771">
      <c r="A6771" s="229" t="s">
        <v>839</v>
      </c>
    </row>
    <row r="6772">
      <c r="A6772" s="229" t="s">
        <v>839</v>
      </c>
    </row>
    <row r="6773">
      <c r="A6773" s="229" t="s">
        <v>839</v>
      </c>
    </row>
    <row r="6774">
      <c r="A6774" s="229" t="s">
        <v>839</v>
      </c>
    </row>
    <row r="6775">
      <c r="A6775" s="229" t="s">
        <v>839</v>
      </c>
    </row>
    <row r="6776">
      <c r="A6776" s="229" t="s">
        <v>839</v>
      </c>
    </row>
    <row r="6777">
      <c r="A6777" s="229" t="s">
        <v>839</v>
      </c>
    </row>
    <row r="6778">
      <c r="A6778" s="229" t="s">
        <v>839</v>
      </c>
    </row>
    <row r="6779">
      <c r="A6779" s="229" t="s">
        <v>839</v>
      </c>
    </row>
    <row r="6780">
      <c r="A6780" s="229" t="s">
        <v>839</v>
      </c>
    </row>
    <row r="6781">
      <c r="A6781" s="229" t="s">
        <v>839</v>
      </c>
    </row>
    <row r="6782">
      <c r="A6782" s="229" t="s">
        <v>839</v>
      </c>
    </row>
    <row r="6783">
      <c r="A6783" s="229" t="s">
        <v>839</v>
      </c>
    </row>
    <row r="6784">
      <c r="A6784" s="229" t="s">
        <v>839</v>
      </c>
    </row>
    <row r="6785">
      <c r="A6785" s="229" t="s">
        <v>839</v>
      </c>
    </row>
    <row r="6786">
      <c r="A6786" s="229" t="s">
        <v>839</v>
      </c>
    </row>
    <row r="6787">
      <c r="A6787" s="229" t="s">
        <v>839</v>
      </c>
    </row>
    <row r="6788">
      <c r="A6788" s="229" t="s">
        <v>839</v>
      </c>
    </row>
    <row r="6789">
      <c r="A6789" s="229" t="s">
        <v>839</v>
      </c>
    </row>
    <row r="6790">
      <c r="A6790" s="229" t="s">
        <v>839</v>
      </c>
    </row>
    <row r="6791">
      <c r="A6791" s="229" t="s">
        <v>839</v>
      </c>
    </row>
    <row r="6792">
      <c r="A6792" s="229" t="s">
        <v>839</v>
      </c>
    </row>
    <row r="6793">
      <c r="A6793" s="229" t="s">
        <v>839</v>
      </c>
    </row>
    <row r="6794">
      <c r="A6794" s="229" t="s">
        <v>839</v>
      </c>
    </row>
    <row r="6795">
      <c r="A6795" s="229" t="s">
        <v>839</v>
      </c>
    </row>
    <row r="6796">
      <c r="A6796" s="229" t="s">
        <v>839</v>
      </c>
    </row>
    <row r="6797">
      <c r="A6797" s="229" t="s">
        <v>839</v>
      </c>
    </row>
    <row r="6798">
      <c r="A6798" s="229" t="s">
        <v>839</v>
      </c>
    </row>
    <row r="6799">
      <c r="A6799" s="229" t="s">
        <v>840</v>
      </c>
    </row>
    <row r="6800">
      <c r="A6800" s="229" t="s">
        <v>840</v>
      </c>
    </row>
    <row r="6801">
      <c r="A6801" s="229" t="s">
        <v>840</v>
      </c>
    </row>
    <row r="6802">
      <c r="A6802" s="229" t="s">
        <v>840</v>
      </c>
    </row>
    <row r="6803">
      <c r="A6803" s="229" t="s">
        <v>840</v>
      </c>
    </row>
    <row r="6804">
      <c r="A6804" s="229" t="s">
        <v>840</v>
      </c>
    </row>
    <row r="6805">
      <c r="A6805" s="229" t="s">
        <v>840</v>
      </c>
    </row>
    <row r="6806">
      <c r="A6806" s="229" t="s">
        <v>840</v>
      </c>
    </row>
    <row r="6807">
      <c r="A6807" s="229" t="s">
        <v>840</v>
      </c>
    </row>
    <row r="6808">
      <c r="A6808" s="229" t="s">
        <v>840</v>
      </c>
    </row>
    <row r="6809">
      <c r="A6809" s="229" t="s">
        <v>840</v>
      </c>
    </row>
    <row r="6810">
      <c r="A6810" s="229" t="s">
        <v>840</v>
      </c>
    </row>
    <row r="6811">
      <c r="A6811" s="229" t="s">
        <v>840</v>
      </c>
    </row>
    <row r="6812">
      <c r="A6812" s="229" t="s">
        <v>840</v>
      </c>
    </row>
    <row r="6813">
      <c r="A6813" s="229" t="s">
        <v>840</v>
      </c>
    </row>
    <row r="6814">
      <c r="A6814" s="229" t="s">
        <v>840</v>
      </c>
    </row>
    <row r="6815">
      <c r="A6815" s="229" t="s">
        <v>840</v>
      </c>
    </row>
    <row r="6816">
      <c r="A6816" s="229" t="s">
        <v>840</v>
      </c>
    </row>
    <row r="6817">
      <c r="A6817" s="229" t="s">
        <v>840</v>
      </c>
    </row>
    <row r="6818">
      <c r="A6818" s="229" t="s">
        <v>840</v>
      </c>
    </row>
    <row r="6819">
      <c r="A6819" s="229" t="s">
        <v>840</v>
      </c>
    </row>
    <row r="6820">
      <c r="A6820" s="229" t="s">
        <v>840</v>
      </c>
    </row>
    <row r="6821">
      <c r="A6821" s="229" t="s">
        <v>840</v>
      </c>
    </row>
    <row r="6822">
      <c r="A6822" s="229" t="s">
        <v>840</v>
      </c>
    </row>
    <row r="6823">
      <c r="A6823" s="229" t="s">
        <v>840</v>
      </c>
    </row>
    <row r="6824">
      <c r="A6824" s="229" t="s">
        <v>840</v>
      </c>
    </row>
    <row r="6825">
      <c r="A6825" s="229" t="s">
        <v>840</v>
      </c>
    </row>
    <row r="6826">
      <c r="A6826" s="229" t="s">
        <v>840</v>
      </c>
    </row>
    <row r="6827">
      <c r="A6827" s="229" t="s">
        <v>840</v>
      </c>
    </row>
    <row r="6828">
      <c r="A6828" s="229" t="s">
        <v>840</v>
      </c>
    </row>
    <row r="6829">
      <c r="A6829" s="229" t="s">
        <v>840</v>
      </c>
    </row>
    <row r="6830">
      <c r="A6830" s="229" t="s">
        <v>840</v>
      </c>
    </row>
    <row r="6831">
      <c r="A6831" s="229" t="s">
        <v>840</v>
      </c>
    </row>
    <row r="6832">
      <c r="A6832" s="229" t="s">
        <v>840</v>
      </c>
    </row>
    <row r="6833">
      <c r="A6833" s="229" t="s">
        <v>840</v>
      </c>
    </row>
    <row r="6834">
      <c r="A6834" s="229" t="s">
        <v>840</v>
      </c>
    </row>
    <row r="6835">
      <c r="A6835" s="229" t="s">
        <v>840</v>
      </c>
    </row>
    <row r="6836">
      <c r="A6836" s="229" t="s">
        <v>840</v>
      </c>
    </row>
    <row r="6837">
      <c r="A6837" s="229" t="s">
        <v>840</v>
      </c>
    </row>
    <row r="6838">
      <c r="A6838" s="229" t="s">
        <v>840</v>
      </c>
    </row>
    <row r="6839">
      <c r="A6839" s="229" t="s">
        <v>840</v>
      </c>
    </row>
    <row r="6840">
      <c r="A6840" s="229" t="s">
        <v>840</v>
      </c>
    </row>
    <row r="6841">
      <c r="A6841" s="229" t="s">
        <v>840</v>
      </c>
    </row>
    <row r="6842">
      <c r="A6842" s="229" t="s">
        <v>840</v>
      </c>
    </row>
    <row r="6843">
      <c r="A6843" s="229" t="s">
        <v>840</v>
      </c>
    </row>
    <row r="6844">
      <c r="A6844" s="229" t="s">
        <v>840</v>
      </c>
    </row>
    <row r="6845">
      <c r="A6845" s="229" t="s">
        <v>840</v>
      </c>
    </row>
    <row r="6846">
      <c r="A6846" s="229" t="s">
        <v>840</v>
      </c>
    </row>
    <row r="6847">
      <c r="A6847" s="229" t="s">
        <v>840</v>
      </c>
    </row>
    <row r="6848">
      <c r="A6848" s="229" t="s">
        <v>840</v>
      </c>
    </row>
    <row r="6849">
      <c r="A6849" s="229" t="s">
        <v>840</v>
      </c>
    </row>
    <row r="6850">
      <c r="A6850" s="229" t="s">
        <v>840</v>
      </c>
    </row>
    <row r="6851">
      <c r="A6851" s="229" t="s">
        <v>840</v>
      </c>
    </row>
    <row r="6852">
      <c r="A6852" s="229" t="s">
        <v>840</v>
      </c>
    </row>
    <row r="6853">
      <c r="A6853" s="229" t="s">
        <v>840</v>
      </c>
    </row>
    <row r="6854">
      <c r="A6854" s="229" t="s">
        <v>840</v>
      </c>
    </row>
    <row r="6855">
      <c r="A6855" s="229" t="s">
        <v>840</v>
      </c>
    </row>
    <row r="6856">
      <c r="A6856" s="229" t="s">
        <v>840</v>
      </c>
    </row>
    <row r="6857">
      <c r="A6857" s="229" t="s">
        <v>840</v>
      </c>
    </row>
    <row r="6858">
      <c r="A6858" s="229" t="s">
        <v>840</v>
      </c>
    </row>
    <row r="6859">
      <c r="A6859" s="229" t="s">
        <v>840</v>
      </c>
    </row>
    <row r="6860">
      <c r="A6860" s="229" t="s">
        <v>840</v>
      </c>
    </row>
    <row r="6861">
      <c r="A6861" s="229" t="s">
        <v>840</v>
      </c>
    </row>
    <row r="6862">
      <c r="A6862" s="229" t="s">
        <v>840</v>
      </c>
    </row>
    <row r="6863">
      <c r="A6863" s="229" t="s">
        <v>840</v>
      </c>
    </row>
    <row r="6864">
      <c r="A6864" s="229" t="s">
        <v>840</v>
      </c>
    </row>
    <row r="6865">
      <c r="A6865" s="229" t="s">
        <v>840</v>
      </c>
    </row>
    <row r="6866">
      <c r="A6866" s="229" t="s">
        <v>840</v>
      </c>
    </row>
    <row r="6867">
      <c r="A6867" s="229" t="s">
        <v>840</v>
      </c>
    </row>
    <row r="6868">
      <c r="A6868" s="229" t="s">
        <v>840</v>
      </c>
    </row>
    <row r="6869">
      <c r="A6869" s="229" t="s">
        <v>840</v>
      </c>
    </row>
    <row r="6870">
      <c r="A6870" s="229" t="s">
        <v>840</v>
      </c>
    </row>
    <row r="6871">
      <c r="A6871" s="229" t="s">
        <v>840</v>
      </c>
    </row>
    <row r="6872">
      <c r="A6872" s="229" t="s">
        <v>840</v>
      </c>
    </row>
    <row r="6873">
      <c r="A6873" s="229" t="s">
        <v>840</v>
      </c>
    </row>
    <row r="6874">
      <c r="A6874" s="229" t="s">
        <v>840</v>
      </c>
    </row>
    <row r="6875">
      <c r="A6875" s="229" t="s">
        <v>840</v>
      </c>
    </row>
    <row r="6876">
      <c r="A6876" s="229" t="s">
        <v>840</v>
      </c>
    </row>
    <row r="6877">
      <c r="A6877" s="229" t="s">
        <v>840</v>
      </c>
    </row>
    <row r="6878">
      <c r="A6878" s="229" t="s">
        <v>840</v>
      </c>
    </row>
    <row r="6879">
      <c r="A6879" s="229" t="s">
        <v>840</v>
      </c>
    </row>
    <row r="6880">
      <c r="A6880" s="229" t="s">
        <v>840</v>
      </c>
    </row>
    <row r="6881">
      <c r="A6881" s="229" t="s">
        <v>840</v>
      </c>
    </row>
    <row r="6882">
      <c r="A6882" s="229" t="s">
        <v>840</v>
      </c>
    </row>
    <row r="6883">
      <c r="A6883" s="229" t="s">
        <v>840</v>
      </c>
    </row>
    <row r="6884">
      <c r="A6884" s="229" t="s">
        <v>840</v>
      </c>
    </row>
    <row r="6885">
      <c r="A6885" s="229" t="s">
        <v>840</v>
      </c>
    </row>
    <row r="6886">
      <c r="A6886" s="229" t="s">
        <v>840</v>
      </c>
    </row>
    <row r="6887">
      <c r="A6887" s="229" t="s">
        <v>840</v>
      </c>
    </row>
    <row r="6888">
      <c r="A6888" s="229" t="s">
        <v>840</v>
      </c>
    </row>
    <row r="6889">
      <c r="A6889" s="229" t="s">
        <v>840</v>
      </c>
    </row>
    <row r="6890">
      <c r="A6890" s="229" t="s">
        <v>840</v>
      </c>
    </row>
    <row r="6891">
      <c r="A6891" s="229" t="s">
        <v>840</v>
      </c>
    </row>
    <row r="6892">
      <c r="A6892" s="229" t="s">
        <v>840</v>
      </c>
    </row>
    <row r="6893">
      <c r="A6893" s="229" t="s">
        <v>840</v>
      </c>
    </row>
    <row r="6894">
      <c r="A6894" s="229" t="s">
        <v>840</v>
      </c>
    </row>
    <row r="6895">
      <c r="A6895" s="229" t="s">
        <v>840</v>
      </c>
    </row>
    <row r="6896">
      <c r="A6896" s="229" t="s">
        <v>840</v>
      </c>
    </row>
    <row r="6897">
      <c r="A6897" s="229" t="s">
        <v>840</v>
      </c>
    </row>
    <row r="6898">
      <c r="A6898" s="229" t="s">
        <v>840</v>
      </c>
    </row>
    <row r="6899">
      <c r="A6899" s="229" t="s">
        <v>840</v>
      </c>
    </row>
    <row r="6900">
      <c r="A6900" s="229" t="s">
        <v>840</v>
      </c>
    </row>
    <row r="6901">
      <c r="A6901" s="229" t="s">
        <v>840</v>
      </c>
    </row>
    <row r="6902">
      <c r="A6902" s="229" t="s">
        <v>840</v>
      </c>
    </row>
    <row r="6903">
      <c r="A6903" s="229" t="s">
        <v>840</v>
      </c>
    </row>
    <row r="6904">
      <c r="A6904" s="229" t="s">
        <v>840</v>
      </c>
    </row>
    <row r="6905">
      <c r="A6905" s="229" t="s">
        <v>840</v>
      </c>
    </row>
    <row r="6906">
      <c r="A6906" s="229" t="s">
        <v>840</v>
      </c>
    </row>
    <row r="6907">
      <c r="A6907" s="229" t="s">
        <v>840</v>
      </c>
    </row>
    <row r="6908">
      <c r="A6908" s="229" t="s">
        <v>840</v>
      </c>
    </row>
    <row r="6909">
      <c r="A6909" s="229" t="s">
        <v>840</v>
      </c>
    </row>
    <row r="6910">
      <c r="A6910" s="229" t="s">
        <v>840</v>
      </c>
    </row>
    <row r="6911">
      <c r="A6911" s="229" t="s">
        <v>840</v>
      </c>
    </row>
    <row r="6912">
      <c r="A6912" s="229" t="s">
        <v>840</v>
      </c>
    </row>
    <row r="6913">
      <c r="A6913" s="229" t="s">
        <v>840</v>
      </c>
    </row>
    <row r="6914">
      <c r="A6914" s="229" t="s">
        <v>840</v>
      </c>
    </row>
    <row r="6915">
      <c r="A6915" s="229" t="s">
        <v>840</v>
      </c>
    </row>
    <row r="6916">
      <c r="A6916" s="229" t="s">
        <v>840</v>
      </c>
    </row>
    <row r="6917">
      <c r="A6917" s="229" t="s">
        <v>840</v>
      </c>
    </row>
    <row r="6918">
      <c r="A6918" s="229" t="s">
        <v>840</v>
      </c>
    </row>
    <row r="6919">
      <c r="A6919" s="229" t="s">
        <v>840</v>
      </c>
    </row>
    <row r="6920">
      <c r="A6920" s="229" t="s">
        <v>840</v>
      </c>
    </row>
    <row r="6921">
      <c r="A6921" s="229" t="s">
        <v>840</v>
      </c>
    </row>
    <row r="6922">
      <c r="A6922" s="229" t="s">
        <v>840</v>
      </c>
    </row>
    <row r="6923">
      <c r="A6923" s="229" t="s">
        <v>840</v>
      </c>
    </row>
    <row r="6924">
      <c r="A6924" s="229" t="s">
        <v>840</v>
      </c>
    </row>
    <row r="6925">
      <c r="A6925" s="229" t="s">
        <v>840</v>
      </c>
    </row>
    <row r="6926">
      <c r="A6926" s="229" t="s">
        <v>840</v>
      </c>
    </row>
    <row r="6927">
      <c r="A6927" s="229" t="s">
        <v>840</v>
      </c>
    </row>
    <row r="6928">
      <c r="A6928" s="229" t="s">
        <v>840</v>
      </c>
    </row>
    <row r="6929">
      <c r="A6929" s="229" t="s">
        <v>840</v>
      </c>
    </row>
    <row r="6930">
      <c r="A6930" s="229" t="s">
        <v>840</v>
      </c>
    </row>
    <row r="6931">
      <c r="A6931" s="229" t="s">
        <v>840</v>
      </c>
    </row>
    <row r="6932">
      <c r="A6932" s="229" t="s">
        <v>840</v>
      </c>
    </row>
    <row r="6933">
      <c r="A6933" s="229" t="s">
        <v>840</v>
      </c>
    </row>
    <row r="6934">
      <c r="A6934" s="229" t="s">
        <v>840</v>
      </c>
    </row>
    <row r="6935">
      <c r="A6935" s="229" t="s">
        <v>840</v>
      </c>
    </row>
    <row r="6936">
      <c r="A6936" s="229" t="s">
        <v>840</v>
      </c>
    </row>
    <row r="6937">
      <c r="A6937" s="229" t="s">
        <v>840</v>
      </c>
    </row>
    <row r="6938">
      <c r="A6938" s="229" t="s">
        <v>840</v>
      </c>
    </row>
    <row r="6939">
      <c r="A6939" s="229" t="s">
        <v>840</v>
      </c>
    </row>
    <row r="6940">
      <c r="A6940" s="229" t="s">
        <v>840</v>
      </c>
    </row>
    <row r="6941">
      <c r="A6941" s="229" t="s">
        <v>840</v>
      </c>
    </row>
    <row r="6942">
      <c r="A6942" s="229" t="s">
        <v>840</v>
      </c>
    </row>
    <row r="6943">
      <c r="A6943" s="229" t="s">
        <v>840</v>
      </c>
    </row>
    <row r="6944">
      <c r="A6944" s="229" t="s">
        <v>840</v>
      </c>
    </row>
    <row r="6945">
      <c r="A6945" s="229" t="s">
        <v>840</v>
      </c>
    </row>
    <row r="6946">
      <c r="A6946" s="229" t="s">
        <v>840</v>
      </c>
    </row>
    <row r="6947">
      <c r="A6947" s="229" t="s">
        <v>840</v>
      </c>
    </row>
    <row r="6948">
      <c r="A6948" s="229" t="s">
        <v>840</v>
      </c>
    </row>
    <row r="6949">
      <c r="A6949" s="229" t="s">
        <v>840</v>
      </c>
    </row>
    <row r="6950">
      <c r="A6950" s="229" t="s">
        <v>840</v>
      </c>
    </row>
    <row r="6951">
      <c r="A6951" s="229" t="s">
        <v>840</v>
      </c>
    </row>
    <row r="6952">
      <c r="A6952" s="229" t="s">
        <v>840</v>
      </c>
    </row>
    <row r="6953">
      <c r="A6953" s="229" t="s">
        <v>840</v>
      </c>
    </row>
    <row r="6954">
      <c r="A6954" s="229" t="s">
        <v>840</v>
      </c>
    </row>
    <row r="6955">
      <c r="A6955" s="229" t="s">
        <v>840</v>
      </c>
    </row>
    <row r="6956">
      <c r="A6956" s="229" t="s">
        <v>840</v>
      </c>
    </row>
    <row r="6957">
      <c r="A6957" s="229" t="s">
        <v>840</v>
      </c>
    </row>
    <row r="6958">
      <c r="A6958" s="229" t="s">
        <v>840</v>
      </c>
    </row>
    <row r="6959">
      <c r="A6959" s="229" t="s">
        <v>840</v>
      </c>
    </row>
    <row r="6960">
      <c r="A6960" s="229" t="s">
        <v>840</v>
      </c>
    </row>
    <row r="6961">
      <c r="A6961" s="229" t="s">
        <v>840</v>
      </c>
    </row>
    <row r="6962">
      <c r="A6962" s="229" t="s">
        <v>840</v>
      </c>
    </row>
    <row r="6963">
      <c r="A6963" s="229" t="s">
        <v>840</v>
      </c>
    </row>
    <row r="6964">
      <c r="A6964" s="229" t="s">
        <v>840</v>
      </c>
    </row>
    <row r="6965">
      <c r="A6965" s="229" t="s">
        <v>840</v>
      </c>
    </row>
    <row r="6966">
      <c r="A6966" s="229" t="s">
        <v>840</v>
      </c>
    </row>
    <row r="6967">
      <c r="A6967" s="229" t="s">
        <v>840</v>
      </c>
    </row>
    <row r="6968">
      <c r="A6968" s="229" t="s">
        <v>840</v>
      </c>
    </row>
    <row r="6969">
      <c r="A6969" s="229" t="s">
        <v>840</v>
      </c>
    </row>
    <row r="6970">
      <c r="A6970" s="229" t="s">
        <v>840</v>
      </c>
    </row>
    <row r="6971">
      <c r="A6971" s="229" t="s">
        <v>840</v>
      </c>
    </row>
    <row r="6972">
      <c r="A6972" s="229" t="s">
        <v>840</v>
      </c>
    </row>
    <row r="6973">
      <c r="A6973" s="229" t="s">
        <v>840</v>
      </c>
    </row>
    <row r="6974">
      <c r="A6974" s="229" t="s">
        <v>840</v>
      </c>
    </row>
    <row r="6975">
      <c r="A6975" s="229" t="s">
        <v>840</v>
      </c>
    </row>
    <row r="6976">
      <c r="A6976" s="229" t="s">
        <v>840</v>
      </c>
    </row>
    <row r="6977">
      <c r="A6977" s="229" t="s">
        <v>840</v>
      </c>
    </row>
    <row r="6978">
      <c r="A6978" s="229" t="s">
        <v>840</v>
      </c>
    </row>
    <row r="6979">
      <c r="A6979" s="229" t="s">
        <v>840</v>
      </c>
    </row>
    <row r="6980">
      <c r="A6980" s="229" t="s">
        <v>840</v>
      </c>
    </row>
    <row r="6981">
      <c r="A6981" s="229" t="s">
        <v>840</v>
      </c>
    </row>
    <row r="6982">
      <c r="A6982" s="229" t="s">
        <v>840</v>
      </c>
    </row>
    <row r="6983">
      <c r="A6983" s="229" t="s">
        <v>840</v>
      </c>
    </row>
    <row r="6984">
      <c r="A6984" s="229" t="s">
        <v>840</v>
      </c>
    </row>
    <row r="6985">
      <c r="A6985" s="229" t="s">
        <v>840</v>
      </c>
    </row>
    <row r="6986">
      <c r="A6986" s="229" t="s">
        <v>840</v>
      </c>
    </row>
    <row r="6987">
      <c r="A6987" s="229" t="s">
        <v>840</v>
      </c>
    </row>
    <row r="6988">
      <c r="A6988" s="229" t="s">
        <v>840</v>
      </c>
    </row>
    <row r="6989">
      <c r="A6989" s="229" t="s">
        <v>840</v>
      </c>
    </row>
    <row r="6990">
      <c r="A6990" s="229" t="s">
        <v>840</v>
      </c>
    </row>
    <row r="6991">
      <c r="A6991" s="229" t="s">
        <v>840</v>
      </c>
    </row>
    <row r="6992">
      <c r="A6992" s="229" t="s">
        <v>840</v>
      </c>
    </row>
    <row r="6993">
      <c r="A6993" s="229" t="s">
        <v>840</v>
      </c>
    </row>
    <row r="6994">
      <c r="A6994" s="229" t="s">
        <v>840</v>
      </c>
    </row>
    <row r="6995">
      <c r="A6995" s="229" t="s">
        <v>840</v>
      </c>
    </row>
    <row r="6996">
      <c r="A6996" s="229" t="s">
        <v>840</v>
      </c>
    </row>
    <row r="6997">
      <c r="A6997" s="229" t="s">
        <v>840</v>
      </c>
    </row>
    <row r="6998">
      <c r="A6998" s="229" t="s">
        <v>840</v>
      </c>
    </row>
    <row r="6999">
      <c r="A6999" s="229" t="s">
        <v>840</v>
      </c>
    </row>
    <row r="7000">
      <c r="A7000" s="229" t="s">
        <v>840</v>
      </c>
    </row>
    <row r="7001">
      <c r="A7001" s="229" t="s">
        <v>840</v>
      </c>
    </row>
    <row r="7002">
      <c r="A7002" s="229" t="s">
        <v>840</v>
      </c>
    </row>
    <row r="7003">
      <c r="A7003" s="229" t="s">
        <v>840</v>
      </c>
    </row>
    <row r="7004">
      <c r="A7004" s="229" t="s">
        <v>840</v>
      </c>
    </row>
    <row r="7005">
      <c r="A7005" s="229" t="s">
        <v>840</v>
      </c>
    </row>
    <row r="7006">
      <c r="A7006" s="229" t="s">
        <v>840</v>
      </c>
    </row>
    <row r="7007">
      <c r="A7007" s="229" t="s">
        <v>840</v>
      </c>
    </row>
    <row r="7008">
      <c r="A7008" s="229" t="s">
        <v>840</v>
      </c>
    </row>
    <row r="7009">
      <c r="A7009" s="229" t="s">
        <v>840</v>
      </c>
    </row>
    <row r="7010">
      <c r="A7010" s="229" t="s">
        <v>840</v>
      </c>
    </row>
    <row r="7011">
      <c r="A7011" s="229" t="s">
        <v>840</v>
      </c>
    </row>
    <row r="7012">
      <c r="A7012" s="229" t="s">
        <v>840</v>
      </c>
    </row>
    <row r="7013">
      <c r="A7013" s="229" t="s">
        <v>840</v>
      </c>
    </row>
    <row r="7014">
      <c r="A7014" s="229" t="s">
        <v>840</v>
      </c>
    </row>
    <row r="7015">
      <c r="A7015" s="229" t="s">
        <v>840</v>
      </c>
    </row>
    <row r="7016">
      <c r="A7016" s="229" t="s">
        <v>840</v>
      </c>
    </row>
    <row r="7017">
      <c r="A7017" s="229" t="s">
        <v>840</v>
      </c>
    </row>
    <row r="7018">
      <c r="A7018" s="229" t="s">
        <v>840</v>
      </c>
    </row>
    <row r="7019">
      <c r="A7019" s="229" t="s">
        <v>840</v>
      </c>
    </row>
    <row r="7020">
      <c r="A7020" s="229" t="s">
        <v>841</v>
      </c>
    </row>
    <row r="7021">
      <c r="A7021" s="229" t="s">
        <v>841</v>
      </c>
    </row>
    <row r="7022">
      <c r="A7022" s="229" t="s">
        <v>841</v>
      </c>
    </row>
    <row r="7023">
      <c r="A7023" s="229" t="s">
        <v>841</v>
      </c>
    </row>
    <row r="7024">
      <c r="A7024" s="229" t="s">
        <v>841</v>
      </c>
    </row>
    <row r="7025">
      <c r="A7025" s="229" t="s">
        <v>841</v>
      </c>
    </row>
    <row r="7026">
      <c r="A7026" s="229" t="s">
        <v>841</v>
      </c>
    </row>
    <row r="7027">
      <c r="A7027" s="229" t="s">
        <v>841</v>
      </c>
    </row>
    <row r="7028">
      <c r="A7028" s="229" t="s">
        <v>841</v>
      </c>
    </row>
    <row r="7029">
      <c r="A7029" s="229" t="s">
        <v>841</v>
      </c>
    </row>
    <row r="7030">
      <c r="A7030" s="229" t="s">
        <v>841</v>
      </c>
    </row>
    <row r="7031">
      <c r="A7031" s="229" t="s">
        <v>841</v>
      </c>
    </row>
    <row r="7032">
      <c r="A7032" s="229" t="s">
        <v>841</v>
      </c>
    </row>
    <row r="7033">
      <c r="A7033" s="229" t="s">
        <v>841</v>
      </c>
    </row>
    <row r="7034">
      <c r="A7034" s="229" t="s">
        <v>841</v>
      </c>
    </row>
    <row r="7035">
      <c r="A7035" s="229" t="s">
        <v>841</v>
      </c>
    </row>
    <row r="7036">
      <c r="A7036" s="229" t="s">
        <v>841</v>
      </c>
    </row>
    <row r="7037">
      <c r="A7037" s="229" t="s">
        <v>841</v>
      </c>
    </row>
    <row r="7038">
      <c r="A7038" s="229" t="s">
        <v>841</v>
      </c>
    </row>
    <row r="7039">
      <c r="A7039" s="229" t="s">
        <v>841</v>
      </c>
    </row>
    <row r="7040">
      <c r="A7040" s="229" t="s">
        <v>841</v>
      </c>
    </row>
    <row r="7041">
      <c r="A7041" s="229" t="s">
        <v>841</v>
      </c>
    </row>
    <row r="7042">
      <c r="A7042" s="229" t="s">
        <v>841</v>
      </c>
    </row>
    <row r="7043">
      <c r="A7043" s="229" t="s">
        <v>841</v>
      </c>
    </row>
    <row r="7044">
      <c r="A7044" s="229" t="s">
        <v>841</v>
      </c>
    </row>
    <row r="7045">
      <c r="A7045" s="229" t="s">
        <v>841</v>
      </c>
    </row>
    <row r="7046">
      <c r="A7046" s="229" t="s">
        <v>841</v>
      </c>
    </row>
    <row r="7047">
      <c r="A7047" s="229" t="s">
        <v>841</v>
      </c>
    </row>
    <row r="7048">
      <c r="A7048" s="229" t="s">
        <v>841</v>
      </c>
    </row>
    <row r="7049">
      <c r="A7049" s="229" t="s">
        <v>841</v>
      </c>
    </row>
    <row r="7050">
      <c r="A7050" s="229" t="s">
        <v>841</v>
      </c>
    </row>
    <row r="7051">
      <c r="A7051" s="229" t="s">
        <v>841</v>
      </c>
    </row>
    <row r="7052">
      <c r="A7052" s="229" t="s">
        <v>841</v>
      </c>
    </row>
    <row r="7053">
      <c r="A7053" s="229" t="s">
        <v>841</v>
      </c>
    </row>
    <row r="7054">
      <c r="A7054" s="229" t="s">
        <v>841</v>
      </c>
    </row>
    <row r="7055">
      <c r="A7055" s="229" t="s">
        <v>841</v>
      </c>
    </row>
    <row r="7056">
      <c r="A7056" s="229" t="s">
        <v>841</v>
      </c>
    </row>
    <row r="7057">
      <c r="A7057" s="229" t="s">
        <v>841</v>
      </c>
    </row>
    <row r="7058">
      <c r="A7058" s="229" t="s">
        <v>841</v>
      </c>
    </row>
    <row r="7059">
      <c r="A7059" s="229" t="s">
        <v>841</v>
      </c>
    </row>
    <row r="7060">
      <c r="A7060" s="229" t="s">
        <v>841</v>
      </c>
    </row>
    <row r="7061">
      <c r="A7061" s="229" t="s">
        <v>841</v>
      </c>
    </row>
    <row r="7062">
      <c r="A7062" s="229" t="s">
        <v>841</v>
      </c>
    </row>
    <row r="7063">
      <c r="A7063" s="229" t="s">
        <v>841</v>
      </c>
    </row>
    <row r="7064">
      <c r="A7064" s="229" t="s">
        <v>841</v>
      </c>
    </row>
    <row r="7065">
      <c r="A7065" s="229" t="s">
        <v>841</v>
      </c>
    </row>
    <row r="7066">
      <c r="A7066" s="229" t="s">
        <v>841</v>
      </c>
    </row>
    <row r="7067">
      <c r="A7067" s="229" t="s">
        <v>841</v>
      </c>
    </row>
    <row r="7068">
      <c r="A7068" s="229" t="s">
        <v>841</v>
      </c>
    </row>
    <row r="7069">
      <c r="A7069" s="229" t="s">
        <v>841</v>
      </c>
    </row>
    <row r="7070">
      <c r="A7070" s="229" t="s">
        <v>841</v>
      </c>
    </row>
    <row r="7071">
      <c r="A7071" s="229" t="s">
        <v>841</v>
      </c>
    </row>
    <row r="7072">
      <c r="A7072" s="229" t="s">
        <v>841</v>
      </c>
    </row>
    <row r="7073">
      <c r="A7073" s="229" t="s">
        <v>841</v>
      </c>
    </row>
    <row r="7074">
      <c r="A7074" s="229" t="s">
        <v>841</v>
      </c>
    </row>
    <row r="7075">
      <c r="A7075" s="229" t="s">
        <v>841</v>
      </c>
    </row>
    <row r="7076">
      <c r="A7076" s="229" t="s">
        <v>841</v>
      </c>
    </row>
    <row r="7077">
      <c r="A7077" s="229" t="s">
        <v>841</v>
      </c>
    </row>
    <row r="7078">
      <c r="A7078" s="229" t="s">
        <v>841</v>
      </c>
    </row>
    <row r="7079">
      <c r="A7079" s="229" t="s">
        <v>841</v>
      </c>
    </row>
    <row r="7080">
      <c r="A7080" s="229" t="s">
        <v>841</v>
      </c>
    </row>
    <row r="7081">
      <c r="A7081" s="229" t="s">
        <v>841</v>
      </c>
    </row>
    <row r="7082">
      <c r="A7082" s="229" t="s">
        <v>841</v>
      </c>
    </row>
    <row r="7083">
      <c r="A7083" s="229" t="s">
        <v>841</v>
      </c>
    </row>
    <row r="7084">
      <c r="A7084" s="229" t="s">
        <v>841</v>
      </c>
    </row>
    <row r="7085">
      <c r="A7085" s="229" t="s">
        <v>841</v>
      </c>
    </row>
    <row r="7086">
      <c r="A7086" s="229" t="s">
        <v>841</v>
      </c>
    </row>
    <row r="7087">
      <c r="A7087" s="229" t="s">
        <v>841</v>
      </c>
    </row>
    <row r="7088">
      <c r="A7088" s="229" t="s">
        <v>841</v>
      </c>
    </row>
    <row r="7089">
      <c r="A7089" s="229" t="s">
        <v>841</v>
      </c>
    </row>
    <row r="7090">
      <c r="A7090" s="229" t="s">
        <v>841</v>
      </c>
    </row>
    <row r="7091">
      <c r="A7091" s="229" t="s">
        <v>841</v>
      </c>
    </row>
    <row r="7092">
      <c r="A7092" s="229" t="s">
        <v>841</v>
      </c>
    </row>
    <row r="7093">
      <c r="A7093" s="229" t="s">
        <v>841</v>
      </c>
    </row>
    <row r="7094">
      <c r="A7094" s="229" t="s">
        <v>841</v>
      </c>
    </row>
    <row r="7095">
      <c r="A7095" s="229" t="s">
        <v>841</v>
      </c>
    </row>
    <row r="7096">
      <c r="A7096" s="229" t="s">
        <v>841</v>
      </c>
    </row>
    <row r="7097">
      <c r="A7097" s="229" t="s">
        <v>841</v>
      </c>
    </row>
    <row r="7098">
      <c r="A7098" s="229" t="s">
        <v>841</v>
      </c>
    </row>
    <row r="7099">
      <c r="A7099" s="229" t="s">
        <v>841</v>
      </c>
    </row>
    <row r="7100">
      <c r="A7100" s="229" t="s">
        <v>841</v>
      </c>
    </row>
    <row r="7101">
      <c r="A7101" s="229" t="s">
        <v>841</v>
      </c>
    </row>
    <row r="7102">
      <c r="A7102" s="229" t="s">
        <v>841</v>
      </c>
    </row>
    <row r="7103">
      <c r="A7103" s="229" t="s">
        <v>841</v>
      </c>
    </row>
    <row r="7104">
      <c r="A7104" s="229" t="s">
        <v>841</v>
      </c>
    </row>
    <row r="7105">
      <c r="A7105" s="229" t="s">
        <v>841</v>
      </c>
    </row>
    <row r="7106">
      <c r="A7106" s="229" t="s">
        <v>841</v>
      </c>
    </row>
    <row r="7107">
      <c r="A7107" s="229" t="s">
        <v>841</v>
      </c>
    </row>
    <row r="7108">
      <c r="A7108" s="229" t="s">
        <v>841</v>
      </c>
    </row>
    <row r="7109">
      <c r="A7109" s="229" t="s">
        <v>841</v>
      </c>
    </row>
    <row r="7110">
      <c r="A7110" s="229" t="s">
        <v>841</v>
      </c>
    </row>
    <row r="7111">
      <c r="A7111" s="229" t="s">
        <v>842</v>
      </c>
    </row>
    <row r="7112">
      <c r="A7112" s="229" t="s">
        <v>842</v>
      </c>
    </row>
    <row r="7113">
      <c r="A7113" s="229" t="s">
        <v>842</v>
      </c>
    </row>
    <row r="7114">
      <c r="A7114" s="229" t="s">
        <v>842</v>
      </c>
    </row>
    <row r="7115">
      <c r="A7115" s="229" t="s">
        <v>842</v>
      </c>
    </row>
    <row r="7116">
      <c r="A7116" s="229" t="s">
        <v>842</v>
      </c>
    </row>
    <row r="7117">
      <c r="A7117" s="229" t="s">
        <v>842</v>
      </c>
    </row>
    <row r="7118">
      <c r="A7118" s="229" t="s">
        <v>842</v>
      </c>
    </row>
    <row r="7119">
      <c r="A7119" s="229" t="s">
        <v>842</v>
      </c>
    </row>
    <row r="7120">
      <c r="A7120" s="229" t="s">
        <v>842</v>
      </c>
    </row>
    <row r="7121">
      <c r="A7121" s="229" t="s">
        <v>842</v>
      </c>
    </row>
    <row r="7122">
      <c r="A7122" s="229" t="s">
        <v>842</v>
      </c>
    </row>
    <row r="7123">
      <c r="A7123" s="229" t="s">
        <v>842</v>
      </c>
    </row>
    <row r="7124">
      <c r="A7124" s="229" t="s">
        <v>842</v>
      </c>
    </row>
    <row r="7125">
      <c r="A7125" s="229" t="s">
        <v>842</v>
      </c>
    </row>
    <row r="7126">
      <c r="A7126" s="229" t="s">
        <v>842</v>
      </c>
    </row>
    <row r="7127">
      <c r="A7127" s="229" t="s">
        <v>842</v>
      </c>
    </row>
    <row r="7128">
      <c r="A7128" s="229" t="s">
        <v>842</v>
      </c>
    </row>
    <row r="7129">
      <c r="A7129" s="229" t="s">
        <v>842</v>
      </c>
    </row>
    <row r="7130">
      <c r="A7130" s="229" t="s">
        <v>842</v>
      </c>
    </row>
    <row r="7131">
      <c r="A7131" s="229" t="s">
        <v>842</v>
      </c>
    </row>
    <row r="7132">
      <c r="A7132" s="229" t="s">
        <v>842</v>
      </c>
    </row>
    <row r="7133">
      <c r="A7133" s="229" t="s">
        <v>842</v>
      </c>
    </row>
    <row r="7134">
      <c r="A7134" s="229" t="s">
        <v>842</v>
      </c>
    </row>
    <row r="7135">
      <c r="A7135" s="229" t="s">
        <v>842</v>
      </c>
    </row>
    <row r="7136">
      <c r="A7136" s="229" t="s">
        <v>842</v>
      </c>
    </row>
    <row r="7137">
      <c r="A7137" s="229" t="s">
        <v>842</v>
      </c>
    </row>
    <row r="7138">
      <c r="A7138" s="229" t="s">
        <v>842</v>
      </c>
    </row>
    <row r="7139">
      <c r="A7139" s="229" t="s">
        <v>842</v>
      </c>
    </row>
    <row r="7140">
      <c r="A7140" s="229" t="s">
        <v>842</v>
      </c>
    </row>
    <row r="7141">
      <c r="A7141" s="229" t="s">
        <v>842</v>
      </c>
    </row>
    <row r="7142">
      <c r="A7142" s="229" t="s">
        <v>842</v>
      </c>
    </row>
    <row r="7143">
      <c r="A7143" s="229" t="s">
        <v>842</v>
      </c>
    </row>
    <row r="7144">
      <c r="A7144" s="229" t="s">
        <v>842</v>
      </c>
    </row>
    <row r="7145">
      <c r="A7145" s="229" t="s">
        <v>842</v>
      </c>
    </row>
    <row r="7146">
      <c r="A7146" s="229" t="s">
        <v>843</v>
      </c>
    </row>
    <row r="7147">
      <c r="A7147" s="229" t="s">
        <v>843</v>
      </c>
    </row>
    <row r="7148">
      <c r="A7148" s="229" t="s">
        <v>843</v>
      </c>
    </row>
    <row r="7149">
      <c r="A7149" s="229" t="s">
        <v>843</v>
      </c>
    </row>
    <row r="7150">
      <c r="A7150" s="229" t="s">
        <v>843</v>
      </c>
    </row>
    <row r="7151">
      <c r="A7151" s="229" t="s">
        <v>843</v>
      </c>
    </row>
    <row r="7152">
      <c r="A7152" s="229" t="s">
        <v>843</v>
      </c>
    </row>
    <row r="7153">
      <c r="A7153" s="229" t="s">
        <v>843</v>
      </c>
    </row>
    <row r="7154">
      <c r="A7154" s="229" t="s">
        <v>843</v>
      </c>
    </row>
    <row r="7155">
      <c r="A7155" s="229" t="s">
        <v>843</v>
      </c>
    </row>
    <row r="7156">
      <c r="A7156" s="229" t="s">
        <v>843</v>
      </c>
    </row>
    <row r="7157">
      <c r="A7157" s="229" t="s">
        <v>843</v>
      </c>
    </row>
    <row r="7158">
      <c r="A7158" s="229" t="s">
        <v>843</v>
      </c>
    </row>
    <row r="7159">
      <c r="A7159" s="229" t="s">
        <v>843</v>
      </c>
    </row>
    <row r="7160">
      <c r="A7160" s="229" t="s">
        <v>843</v>
      </c>
    </row>
    <row r="7161">
      <c r="A7161" s="229" t="s">
        <v>843</v>
      </c>
    </row>
    <row r="7162">
      <c r="A7162" s="229" t="s">
        <v>843</v>
      </c>
    </row>
    <row r="7163">
      <c r="A7163" s="229" t="s">
        <v>843</v>
      </c>
    </row>
    <row r="7164">
      <c r="A7164" s="229" t="s">
        <v>843</v>
      </c>
    </row>
    <row r="7165">
      <c r="A7165" s="229" t="s">
        <v>843</v>
      </c>
    </row>
    <row r="7166">
      <c r="A7166" s="229" t="s">
        <v>843</v>
      </c>
    </row>
    <row r="7167">
      <c r="A7167" s="229" t="s">
        <v>843</v>
      </c>
    </row>
    <row r="7168">
      <c r="A7168" s="229" t="s">
        <v>843</v>
      </c>
    </row>
    <row r="7169">
      <c r="A7169" s="229" t="s">
        <v>843</v>
      </c>
    </row>
    <row r="7170">
      <c r="A7170" s="229" t="s">
        <v>843</v>
      </c>
    </row>
    <row r="7171">
      <c r="A7171" s="229" t="s">
        <v>843</v>
      </c>
    </row>
    <row r="7172">
      <c r="A7172" s="229" t="s">
        <v>843</v>
      </c>
    </row>
    <row r="7173">
      <c r="A7173" s="229" t="s">
        <v>843</v>
      </c>
    </row>
    <row r="7174">
      <c r="A7174" s="229" t="s">
        <v>843</v>
      </c>
    </row>
    <row r="7175">
      <c r="A7175" s="229" t="s">
        <v>843</v>
      </c>
    </row>
    <row r="7176">
      <c r="A7176" s="229" t="s">
        <v>843</v>
      </c>
    </row>
    <row r="7177">
      <c r="A7177" s="229" t="s">
        <v>843</v>
      </c>
    </row>
    <row r="7178">
      <c r="A7178" s="229" t="s">
        <v>843</v>
      </c>
    </row>
    <row r="7179">
      <c r="A7179" s="229" t="s">
        <v>843</v>
      </c>
    </row>
    <row r="7180">
      <c r="A7180" s="229" t="s">
        <v>843</v>
      </c>
    </row>
    <row r="7181">
      <c r="A7181" s="229" t="s">
        <v>843</v>
      </c>
    </row>
    <row r="7182">
      <c r="A7182" s="229" t="s">
        <v>843</v>
      </c>
    </row>
    <row r="7183">
      <c r="A7183" s="229" t="s">
        <v>843</v>
      </c>
    </row>
    <row r="7184">
      <c r="A7184" s="229" t="s">
        <v>843</v>
      </c>
    </row>
    <row r="7185">
      <c r="A7185" s="229" t="s">
        <v>843</v>
      </c>
    </row>
    <row r="7186">
      <c r="A7186" s="229" t="s">
        <v>843</v>
      </c>
    </row>
    <row r="7187">
      <c r="A7187" s="229" t="s">
        <v>843</v>
      </c>
    </row>
    <row r="7188">
      <c r="A7188" s="229" t="s">
        <v>843</v>
      </c>
    </row>
    <row r="7189">
      <c r="A7189" s="229" t="s">
        <v>843</v>
      </c>
    </row>
    <row r="7190">
      <c r="A7190" s="229" t="s">
        <v>843</v>
      </c>
    </row>
    <row r="7191">
      <c r="A7191" s="229" t="s">
        <v>843</v>
      </c>
    </row>
    <row r="7192">
      <c r="A7192" s="229" t="s">
        <v>843</v>
      </c>
    </row>
    <row r="7193">
      <c r="A7193" s="229" t="s">
        <v>843</v>
      </c>
    </row>
    <row r="7194">
      <c r="A7194" s="229" t="s">
        <v>843</v>
      </c>
    </row>
    <row r="7195">
      <c r="A7195" s="229" t="s">
        <v>843</v>
      </c>
    </row>
    <row r="7196">
      <c r="A7196" s="229" t="s">
        <v>843</v>
      </c>
    </row>
    <row r="7197">
      <c r="A7197" s="229" t="s">
        <v>844</v>
      </c>
    </row>
    <row r="7198">
      <c r="A7198" s="229" t="s">
        <v>844</v>
      </c>
    </row>
    <row r="7199">
      <c r="A7199" s="229" t="s">
        <v>844</v>
      </c>
    </row>
    <row r="7200">
      <c r="A7200" s="229" t="s">
        <v>844</v>
      </c>
    </row>
    <row r="7201">
      <c r="A7201" s="229" t="s">
        <v>844</v>
      </c>
    </row>
    <row r="7202">
      <c r="A7202" s="229" t="s">
        <v>844</v>
      </c>
    </row>
    <row r="7203">
      <c r="A7203" s="229" t="s">
        <v>844</v>
      </c>
    </row>
    <row r="7204">
      <c r="A7204" s="229" t="s">
        <v>844</v>
      </c>
    </row>
    <row r="7205">
      <c r="A7205" s="229" t="s">
        <v>844</v>
      </c>
    </row>
    <row r="7206">
      <c r="A7206" s="229" t="s">
        <v>844</v>
      </c>
    </row>
    <row r="7207">
      <c r="A7207" s="229" t="s">
        <v>844</v>
      </c>
    </row>
    <row r="7208">
      <c r="A7208" s="229" t="s">
        <v>844</v>
      </c>
    </row>
    <row r="7209">
      <c r="A7209" s="229" t="s">
        <v>844</v>
      </c>
    </row>
    <row r="7210">
      <c r="A7210" s="229" t="s">
        <v>844</v>
      </c>
    </row>
    <row r="7211">
      <c r="A7211" s="229" t="s">
        <v>844</v>
      </c>
    </row>
    <row r="7212">
      <c r="A7212" s="229" t="s">
        <v>844</v>
      </c>
    </row>
    <row r="7213">
      <c r="A7213" s="229" t="s">
        <v>844</v>
      </c>
    </row>
    <row r="7214">
      <c r="A7214" s="229" t="s">
        <v>844</v>
      </c>
    </row>
    <row r="7215">
      <c r="A7215" s="229" t="s">
        <v>844</v>
      </c>
    </row>
    <row r="7216">
      <c r="A7216" s="229" t="s">
        <v>844</v>
      </c>
    </row>
    <row r="7217">
      <c r="A7217" s="229" t="s">
        <v>844</v>
      </c>
    </row>
    <row r="7218">
      <c r="A7218" s="229" t="s">
        <v>844</v>
      </c>
    </row>
    <row r="7219">
      <c r="A7219" s="229" t="s">
        <v>844</v>
      </c>
    </row>
    <row r="7220">
      <c r="A7220" s="229" t="s">
        <v>844</v>
      </c>
    </row>
    <row r="7221">
      <c r="A7221" s="229" t="s">
        <v>844</v>
      </c>
    </row>
    <row r="7222">
      <c r="A7222" s="229" t="s">
        <v>844</v>
      </c>
    </row>
    <row r="7223">
      <c r="A7223" s="229" t="s">
        <v>844</v>
      </c>
    </row>
    <row r="7224">
      <c r="A7224" s="229" t="s">
        <v>844</v>
      </c>
    </row>
    <row r="7225">
      <c r="A7225" s="229" t="s">
        <v>844</v>
      </c>
    </row>
    <row r="7226">
      <c r="A7226" s="229" t="s">
        <v>844</v>
      </c>
    </row>
    <row r="7227">
      <c r="A7227" s="229" t="s">
        <v>844</v>
      </c>
    </row>
    <row r="7228">
      <c r="A7228" s="229" t="s">
        <v>844</v>
      </c>
    </row>
    <row r="7229">
      <c r="A7229" s="229" t="s">
        <v>844</v>
      </c>
    </row>
    <row r="7230">
      <c r="A7230" s="229" t="s">
        <v>844</v>
      </c>
    </row>
    <row r="7231">
      <c r="A7231" s="229" t="s">
        <v>844</v>
      </c>
    </row>
    <row r="7232">
      <c r="A7232" s="229" t="s">
        <v>844</v>
      </c>
    </row>
    <row r="7233">
      <c r="A7233" s="229" t="s">
        <v>844</v>
      </c>
    </row>
    <row r="7234">
      <c r="A7234" s="229" t="s">
        <v>844</v>
      </c>
    </row>
    <row r="7235">
      <c r="A7235" s="229" t="s">
        <v>844</v>
      </c>
    </row>
    <row r="7236">
      <c r="A7236" s="229" t="s">
        <v>844</v>
      </c>
    </row>
    <row r="7237">
      <c r="A7237" s="229" t="s">
        <v>844</v>
      </c>
    </row>
    <row r="7238">
      <c r="A7238" s="229" t="s">
        <v>844</v>
      </c>
    </row>
    <row r="7239">
      <c r="A7239" s="229" t="s">
        <v>844</v>
      </c>
    </row>
    <row r="7240">
      <c r="A7240" s="229" t="s">
        <v>844</v>
      </c>
    </row>
    <row r="7241">
      <c r="A7241" s="229" t="s">
        <v>844</v>
      </c>
    </row>
    <row r="7242">
      <c r="A7242" s="229" t="s">
        <v>844</v>
      </c>
    </row>
    <row r="7243">
      <c r="A7243" s="229" t="s">
        <v>844</v>
      </c>
    </row>
    <row r="7244">
      <c r="A7244" s="229" t="s">
        <v>844</v>
      </c>
    </row>
    <row r="7245">
      <c r="A7245" s="229" t="s">
        <v>845</v>
      </c>
    </row>
    <row r="7246">
      <c r="A7246" s="229" t="s">
        <v>845</v>
      </c>
    </row>
    <row r="7247">
      <c r="A7247" s="229" t="s">
        <v>845</v>
      </c>
    </row>
    <row r="7248">
      <c r="A7248" s="229" t="s">
        <v>845</v>
      </c>
    </row>
    <row r="7249">
      <c r="A7249" s="229" t="s">
        <v>845</v>
      </c>
    </row>
    <row r="7250">
      <c r="A7250" s="229" t="s">
        <v>845</v>
      </c>
    </row>
    <row r="7251">
      <c r="A7251" s="229" t="s">
        <v>845</v>
      </c>
    </row>
    <row r="7252">
      <c r="A7252" s="229" t="s">
        <v>845</v>
      </c>
    </row>
    <row r="7253">
      <c r="A7253" s="229" t="s">
        <v>845</v>
      </c>
    </row>
    <row r="7254">
      <c r="A7254" s="229" t="s">
        <v>845</v>
      </c>
    </row>
    <row r="7255">
      <c r="A7255" s="229" t="s">
        <v>845</v>
      </c>
    </row>
    <row r="7256">
      <c r="A7256" s="229" t="s">
        <v>845</v>
      </c>
    </row>
    <row r="7257">
      <c r="A7257" s="229" t="s">
        <v>845</v>
      </c>
    </row>
    <row r="7258">
      <c r="A7258" s="229" t="s">
        <v>845</v>
      </c>
    </row>
    <row r="7259">
      <c r="A7259" s="229" t="s">
        <v>845</v>
      </c>
    </row>
    <row r="7260">
      <c r="A7260" s="229" t="s">
        <v>845</v>
      </c>
    </row>
    <row r="7261">
      <c r="A7261" s="229" t="s">
        <v>845</v>
      </c>
    </row>
    <row r="7262">
      <c r="A7262" s="229" t="s">
        <v>845</v>
      </c>
    </row>
    <row r="7263">
      <c r="A7263" s="229" t="s">
        <v>845</v>
      </c>
    </row>
    <row r="7264">
      <c r="A7264" s="229" t="s">
        <v>845</v>
      </c>
    </row>
    <row r="7265">
      <c r="A7265" s="229" t="s">
        <v>845</v>
      </c>
    </row>
    <row r="7266">
      <c r="A7266" s="229" t="s">
        <v>845</v>
      </c>
    </row>
    <row r="7267">
      <c r="A7267" s="229" t="s">
        <v>845</v>
      </c>
    </row>
    <row r="7268">
      <c r="A7268" s="229" t="s">
        <v>845</v>
      </c>
    </row>
    <row r="7269">
      <c r="A7269" s="229" t="s">
        <v>845</v>
      </c>
    </row>
    <row r="7270">
      <c r="A7270" s="229" t="s">
        <v>845</v>
      </c>
    </row>
    <row r="7271">
      <c r="A7271" s="229" t="s">
        <v>845</v>
      </c>
    </row>
    <row r="7272">
      <c r="A7272" s="229" t="s">
        <v>845</v>
      </c>
    </row>
    <row r="7273">
      <c r="A7273" s="229" t="s">
        <v>845</v>
      </c>
    </row>
    <row r="7274">
      <c r="A7274" s="229" t="s">
        <v>845</v>
      </c>
    </row>
    <row r="7275">
      <c r="A7275" s="229" t="s">
        <v>845</v>
      </c>
    </row>
    <row r="7276">
      <c r="A7276" s="229" t="s">
        <v>845</v>
      </c>
    </row>
    <row r="7277">
      <c r="A7277" s="229" t="s">
        <v>845</v>
      </c>
    </row>
    <row r="7278">
      <c r="A7278" s="229" t="s">
        <v>845</v>
      </c>
    </row>
    <row r="7279">
      <c r="A7279" s="229" t="s">
        <v>845</v>
      </c>
    </row>
    <row r="7280">
      <c r="A7280" s="229" t="s">
        <v>845</v>
      </c>
    </row>
    <row r="7281">
      <c r="A7281" s="229" t="s">
        <v>845</v>
      </c>
    </row>
    <row r="7282">
      <c r="A7282" s="229" t="s">
        <v>845</v>
      </c>
    </row>
    <row r="7283">
      <c r="A7283" s="229" t="s">
        <v>845</v>
      </c>
    </row>
    <row r="7284">
      <c r="A7284" s="229" t="s">
        <v>845</v>
      </c>
    </row>
    <row r="7285">
      <c r="A7285" s="229" t="s">
        <v>846</v>
      </c>
    </row>
    <row r="7286">
      <c r="A7286" s="229" t="s">
        <v>846</v>
      </c>
    </row>
    <row r="7287">
      <c r="A7287" s="229" t="s">
        <v>846</v>
      </c>
    </row>
    <row r="7288">
      <c r="A7288" s="229" t="s">
        <v>846</v>
      </c>
    </row>
    <row r="7289">
      <c r="A7289" s="229" t="s">
        <v>846</v>
      </c>
    </row>
    <row r="7290">
      <c r="A7290" s="229" t="s">
        <v>846</v>
      </c>
    </row>
    <row r="7291">
      <c r="A7291" s="229" t="s">
        <v>846</v>
      </c>
    </row>
    <row r="7292">
      <c r="A7292" s="229" t="s">
        <v>846</v>
      </c>
    </row>
    <row r="7293">
      <c r="A7293" s="229" t="s">
        <v>846</v>
      </c>
    </row>
    <row r="7294">
      <c r="A7294" s="229" t="s">
        <v>846</v>
      </c>
    </row>
    <row r="7295">
      <c r="A7295" s="229" t="s">
        <v>846</v>
      </c>
    </row>
    <row r="7296">
      <c r="A7296" s="229" t="s">
        <v>846</v>
      </c>
    </row>
    <row r="7297">
      <c r="A7297" s="229" t="s">
        <v>846</v>
      </c>
    </row>
    <row r="7298">
      <c r="A7298" s="229" t="s">
        <v>846</v>
      </c>
    </row>
    <row r="7299">
      <c r="A7299" s="229" t="s">
        <v>846</v>
      </c>
    </row>
    <row r="7300">
      <c r="A7300" s="229" t="s">
        <v>846</v>
      </c>
    </row>
    <row r="7301">
      <c r="A7301" s="229" t="s">
        <v>846</v>
      </c>
    </row>
    <row r="7302">
      <c r="A7302" s="229" t="s">
        <v>846</v>
      </c>
    </row>
    <row r="7303">
      <c r="A7303" s="229" t="s">
        <v>846</v>
      </c>
    </row>
    <row r="7304">
      <c r="A7304" s="229" t="s">
        <v>846</v>
      </c>
    </row>
    <row r="7305">
      <c r="A7305" s="229" t="s">
        <v>846</v>
      </c>
    </row>
    <row r="7306">
      <c r="A7306" s="229" t="s">
        <v>846</v>
      </c>
    </row>
    <row r="7307">
      <c r="A7307" s="229" t="s">
        <v>846</v>
      </c>
    </row>
    <row r="7308">
      <c r="A7308" s="229" t="s">
        <v>846</v>
      </c>
    </row>
    <row r="7309">
      <c r="A7309" s="229" t="s">
        <v>846</v>
      </c>
    </row>
    <row r="7310">
      <c r="A7310" s="229" t="s">
        <v>846</v>
      </c>
    </row>
    <row r="7311">
      <c r="A7311" s="229" t="s">
        <v>846</v>
      </c>
    </row>
    <row r="7312">
      <c r="A7312" s="229" t="s">
        <v>846</v>
      </c>
    </row>
    <row r="7313">
      <c r="A7313" s="229" t="s">
        <v>846</v>
      </c>
    </row>
    <row r="7314">
      <c r="A7314" s="229" t="s">
        <v>846</v>
      </c>
    </row>
    <row r="7315">
      <c r="A7315" s="229" t="s">
        <v>846</v>
      </c>
    </row>
    <row r="7316">
      <c r="A7316" s="229" t="s">
        <v>846</v>
      </c>
    </row>
    <row r="7317">
      <c r="A7317" s="229" t="s">
        <v>846</v>
      </c>
    </row>
    <row r="7318">
      <c r="A7318" s="229" t="s">
        <v>846</v>
      </c>
    </row>
    <row r="7319">
      <c r="A7319" s="229" t="s">
        <v>846</v>
      </c>
    </row>
    <row r="7320">
      <c r="A7320" s="229" t="s">
        <v>846</v>
      </c>
    </row>
    <row r="7321">
      <c r="A7321" s="229" t="s">
        <v>846</v>
      </c>
    </row>
    <row r="7322">
      <c r="A7322" s="229" t="s">
        <v>846</v>
      </c>
    </row>
    <row r="7323">
      <c r="A7323" s="229" t="s">
        <v>846</v>
      </c>
    </row>
    <row r="7324">
      <c r="A7324" s="229" t="s">
        <v>846</v>
      </c>
    </row>
    <row r="7325">
      <c r="A7325" s="229" t="s">
        <v>846</v>
      </c>
    </row>
    <row r="7326">
      <c r="A7326" s="229" t="s">
        <v>846</v>
      </c>
    </row>
    <row r="7327">
      <c r="A7327" s="229" t="s">
        <v>846</v>
      </c>
    </row>
    <row r="7328">
      <c r="A7328" s="229" t="s">
        <v>846</v>
      </c>
    </row>
    <row r="7329">
      <c r="A7329" s="229" t="s">
        <v>846</v>
      </c>
    </row>
    <row r="7330">
      <c r="A7330" s="229" t="s">
        <v>846</v>
      </c>
    </row>
    <row r="7331">
      <c r="A7331" s="229" t="s">
        <v>846</v>
      </c>
    </row>
    <row r="7332">
      <c r="A7332" s="229" t="s">
        <v>846</v>
      </c>
    </row>
    <row r="7333">
      <c r="A7333" s="229" t="s">
        <v>846</v>
      </c>
    </row>
    <row r="7334">
      <c r="A7334" s="229" t="s">
        <v>846</v>
      </c>
    </row>
    <row r="7335">
      <c r="A7335" s="229" t="s">
        <v>846</v>
      </c>
    </row>
    <row r="7336">
      <c r="A7336" s="229" t="s">
        <v>846</v>
      </c>
    </row>
    <row r="7337">
      <c r="A7337" s="229" t="s">
        <v>846</v>
      </c>
    </row>
    <row r="7338">
      <c r="A7338" s="229" t="s">
        <v>846</v>
      </c>
    </row>
    <row r="7339">
      <c r="A7339" s="229" t="s">
        <v>846</v>
      </c>
    </row>
    <row r="7340">
      <c r="A7340" s="229" t="s">
        <v>846</v>
      </c>
    </row>
    <row r="7341">
      <c r="A7341" s="229" t="s">
        <v>846</v>
      </c>
    </row>
    <row r="7342">
      <c r="A7342" s="229" t="s">
        <v>846</v>
      </c>
    </row>
    <row r="7343">
      <c r="A7343" s="229" t="s">
        <v>846</v>
      </c>
    </row>
    <row r="7344">
      <c r="A7344" s="229" t="s">
        <v>846</v>
      </c>
    </row>
    <row r="7345">
      <c r="A7345" s="229" t="s">
        <v>846</v>
      </c>
    </row>
    <row r="7346">
      <c r="A7346" s="229" t="s">
        <v>846</v>
      </c>
    </row>
    <row r="7347">
      <c r="A7347" s="229" t="s">
        <v>846</v>
      </c>
    </row>
    <row r="7348">
      <c r="A7348" s="229" t="s">
        <v>846</v>
      </c>
    </row>
    <row r="7349">
      <c r="A7349" s="229" t="s">
        <v>846</v>
      </c>
    </row>
    <row r="7350">
      <c r="A7350" s="229" t="s">
        <v>846</v>
      </c>
    </row>
    <row r="7351">
      <c r="A7351" s="229" t="s">
        <v>846</v>
      </c>
    </row>
    <row r="7352">
      <c r="A7352" s="229" t="s">
        <v>846</v>
      </c>
    </row>
    <row r="7353">
      <c r="A7353" s="229" t="s">
        <v>846</v>
      </c>
    </row>
    <row r="7354">
      <c r="A7354" s="229" t="s">
        <v>846</v>
      </c>
    </row>
    <row r="7355">
      <c r="A7355" s="229" t="s">
        <v>846</v>
      </c>
    </row>
    <row r="7356">
      <c r="A7356" s="229" t="s">
        <v>846</v>
      </c>
    </row>
    <row r="7357">
      <c r="A7357" s="229" t="s">
        <v>846</v>
      </c>
    </row>
    <row r="7358">
      <c r="A7358" s="229" t="s">
        <v>846</v>
      </c>
    </row>
    <row r="7359">
      <c r="A7359" s="229" t="s">
        <v>846</v>
      </c>
    </row>
    <row r="7360">
      <c r="A7360" s="229" t="s">
        <v>846</v>
      </c>
    </row>
    <row r="7361">
      <c r="A7361" s="229" t="s">
        <v>846</v>
      </c>
    </row>
    <row r="7362">
      <c r="A7362" s="229" t="s">
        <v>846</v>
      </c>
    </row>
    <row r="7363">
      <c r="A7363" s="229" t="s">
        <v>846</v>
      </c>
    </row>
    <row r="7364">
      <c r="A7364" s="229" t="s">
        <v>846</v>
      </c>
    </row>
    <row r="7365">
      <c r="A7365" s="229" t="s">
        <v>846</v>
      </c>
    </row>
    <row r="7366">
      <c r="A7366" s="229" t="s">
        <v>846</v>
      </c>
    </row>
    <row r="7367">
      <c r="A7367" s="229" t="s">
        <v>846</v>
      </c>
    </row>
    <row r="7368">
      <c r="A7368" s="229" t="s">
        <v>846</v>
      </c>
    </row>
    <row r="7369">
      <c r="A7369" s="229" t="s">
        <v>846</v>
      </c>
    </row>
    <row r="7370">
      <c r="A7370" s="229" t="s">
        <v>846</v>
      </c>
    </row>
    <row r="7371">
      <c r="A7371" s="229" t="s">
        <v>846</v>
      </c>
    </row>
    <row r="7372">
      <c r="A7372" s="229" t="s">
        <v>846</v>
      </c>
    </row>
    <row r="7373">
      <c r="A7373" s="229" t="s">
        <v>846</v>
      </c>
    </row>
    <row r="7374">
      <c r="A7374" s="229" t="s">
        <v>846</v>
      </c>
    </row>
    <row r="7375">
      <c r="A7375" s="229" t="s">
        <v>846</v>
      </c>
    </row>
    <row r="7376">
      <c r="A7376" s="229" t="s">
        <v>846</v>
      </c>
    </row>
    <row r="7377">
      <c r="A7377" s="229" t="s">
        <v>846</v>
      </c>
    </row>
    <row r="7378">
      <c r="A7378" s="229" t="s">
        <v>846</v>
      </c>
    </row>
    <row r="7379">
      <c r="A7379" s="229" t="s">
        <v>846</v>
      </c>
    </row>
    <row r="7380">
      <c r="A7380" s="229" t="s">
        <v>846</v>
      </c>
    </row>
    <row r="7381">
      <c r="A7381" s="229" t="s">
        <v>846</v>
      </c>
    </row>
    <row r="7382">
      <c r="A7382" s="229" t="s">
        <v>846</v>
      </c>
    </row>
    <row r="7383">
      <c r="A7383" s="229" t="s">
        <v>846</v>
      </c>
    </row>
    <row r="7384">
      <c r="A7384" s="229" t="s">
        <v>846</v>
      </c>
    </row>
    <row r="7385">
      <c r="A7385" s="229" t="s">
        <v>846</v>
      </c>
    </row>
    <row r="7386">
      <c r="A7386" s="229" t="s">
        <v>846</v>
      </c>
    </row>
    <row r="7387">
      <c r="A7387" s="229" t="s">
        <v>846</v>
      </c>
    </row>
    <row r="7388">
      <c r="A7388" s="229" t="s">
        <v>846</v>
      </c>
    </row>
    <row r="7389">
      <c r="A7389" s="229" t="s">
        <v>846</v>
      </c>
    </row>
    <row r="7390">
      <c r="A7390" s="229" t="s">
        <v>846</v>
      </c>
    </row>
    <row r="7391">
      <c r="A7391" s="229" t="s">
        <v>846</v>
      </c>
    </row>
    <row r="7392">
      <c r="A7392" s="229" t="s">
        <v>846</v>
      </c>
    </row>
    <row r="7393">
      <c r="A7393" s="229" t="s">
        <v>846</v>
      </c>
    </row>
    <row r="7394">
      <c r="A7394" s="229" t="s">
        <v>846</v>
      </c>
    </row>
    <row r="7395">
      <c r="A7395" s="229" t="s">
        <v>846</v>
      </c>
    </row>
    <row r="7396">
      <c r="A7396" s="229" t="s">
        <v>846</v>
      </c>
    </row>
    <row r="7397">
      <c r="A7397" s="229" t="s">
        <v>846</v>
      </c>
    </row>
    <row r="7398">
      <c r="A7398" s="229" t="s">
        <v>846</v>
      </c>
    </row>
    <row r="7399">
      <c r="A7399" s="229" t="s">
        <v>846</v>
      </c>
    </row>
    <row r="7400">
      <c r="A7400" s="229" t="s">
        <v>846</v>
      </c>
    </row>
    <row r="7401">
      <c r="A7401" s="229" t="s">
        <v>846</v>
      </c>
    </row>
    <row r="7402">
      <c r="A7402" s="229" t="s">
        <v>846</v>
      </c>
    </row>
    <row r="7403">
      <c r="A7403" s="229" t="s">
        <v>846</v>
      </c>
    </row>
    <row r="7404">
      <c r="A7404" s="229" t="s">
        <v>846</v>
      </c>
    </row>
    <row r="7405">
      <c r="A7405" s="229" t="s">
        <v>846</v>
      </c>
    </row>
    <row r="7406">
      <c r="A7406" s="229" t="s">
        <v>846</v>
      </c>
    </row>
    <row r="7407">
      <c r="A7407" s="229" t="s">
        <v>846</v>
      </c>
    </row>
    <row r="7408">
      <c r="A7408" s="229" t="s">
        <v>846</v>
      </c>
    </row>
    <row r="7409">
      <c r="A7409" s="229" t="s">
        <v>846</v>
      </c>
    </row>
    <row r="7410">
      <c r="A7410" s="229" t="s">
        <v>846</v>
      </c>
    </row>
    <row r="7411">
      <c r="A7411" s="229" t="s">
        <v>846</v>
      </c>
    </row>
    <row r="7412">
      <c r="A7412" s="229" t="s">
        <v>846</v>
      </c>
    </row>
    <row r="7413">
      <c r="A7413" s="229" t="s">
        <v>846</v>
      </c>
    </row>
    <row r="7414">
      <c r="A7414" s="229" t="s">
        <v>846</v>
      </c>
    </row>
    <row r="7415">
      <c r="A7415" s="229" t="s">
        <v>846</v>
      </c>
    </row>
    <row r="7416">
      <c r="A7416" s="229" t="s">
        <v>846</v>
      </c>
    </row>
    <row r="7417">
      <c r="A7417" s="229" t="s">
        <v>846</v>
      </c>
    </row>
    <row r="7418">
      <c r="A7418" s="229" t="s">
        <v>846</v>
      </c>
    </row>
    <row r="7419">
      <c r="A7419" s="229" t="s">
        <v>846</v>
      </c>
    </row>
    <row r="7420">
      <c r="A7420" s="229" t="s">
        <v>846</v>
      </c>
    </row>
    <row r="7421">
      <c r="A7421" s="229" t="s">
        <v>846</v>
      </c>
    </row>
    <row r="7422">
      <c r="A7422" s="229" t="s">
        <v>846</v>
      </c>
    </row>
    <row r="7423">
      <c r="A7423" s="229" t="s">
        <v>846</v>
      </c>
    </row>
    <row r="7424">
      <c r="A7424" s="229" t="s">
        <v>846</v>
      </c>
    </row>
    <row r="7425">
      <c r="A7425" s="229" t="s">
        <v>846</v>
      </c>
    </row>
    <row r="7426">
      <c r="A7426" s="229" t="s">
        <v>846</v>
      </c>
    </row>
    <row r="7427">
      <c r="A7427" s="229" t="s">
        <v>846</v>
      </c>
    </row>
    <row r="7428">
      <c r="A7428" s="229" t="s">
        <v>846</v>
      </c>
    </row>
    <row r="7429">
      <c r="A7429" s="229" t="s">
        <v>846</v>
      </c>
    </row>
    <row r="7430">
      <c r="A7430" s="229" t="s">
        <v>846</v>
      </c>
    </row>
    <row r="7431">
      <c r="A7431" s="229" t="s">
        <v>846</v>
      </c>
    </row>
    <row r="7432">
      <c r="A7432" s="229" t="s">
        <v>846</v>
      </c>
    </row>
    <row r="7433">
      <c r="A7433" s="229" t="s">
        <v>846</v>
      </c>
    </row>
    <row r="7434">
      <c r="A7434" s="229" t="s">
        <v>846</v>
      </c>
    </row>
    <row r="7435">
      <c r="A7435" s="229" t="s">
        <v>846</v>
      </c>
    </row>
    <row r="7436">
      <c r="A7436" s="229" t="s">
        <v>846</v>
      </c>
    </row>
    <row r="7437">
      <c r="A7437" s="229" t="s">
        <v>846</v>
      </c>
    </row>
    <row r="7438">
      <c r="A7438" s="229" t="s">
        <v>846</v>
      </c>
    </row>
    <row r="7439">
      <c r="A7439" s="229" t="s">
        <v>846</v>
      </c>
    </row>
    <row r="7440">
      <c r="A7440" s="229" t="s">
        <v>846</v>
      </c>
    </row>
    <row r="7441">
      <c r="A7441" s="229" t="s">
        <v>846</v>
      </c>
    </row>
    <row r="7442">
      <c r="A7442" s="229" t="s">
        <v>846</v>
      </c>
    </row>
    <row r="7443">
      <c r="A7443" s="229" t="s">
        <v>846</v>
      </c>
    </row>
    <row r="7444">
      <c r="A7444" s="229" t="s">
        <v>846</v>
      </c>
    </row>
    <row r="7445">
      <c r="A7445" s="229" t="s">
        <v>846</v>
      </c>
    </row>
    <row r="7446">
      <c r="A7446" s="229" t="s">
        <v>846</v>
      </c>
    </row>
    <row r="7447">
      <c r="A7447" s="229" t="s">
        <v>846</v>
      </c>
    </row>
    <row r="7448">
      <c r="A7448" s="229" t="s">
        <v>846</v>
      </c>
    </row>
    <row r="7449">
      <c r="A7449" s="229" t="s">
        <v>846</v>
      </c>
    </row>
    <row r="7450">
      <c r="A7450" s="229" t="s">
        <v>846</v>
      </c>
    </row>
    <row r="7451">
      <c r="A7451" s="229" t="s">
        <v>846</v>
      </c>
    </row>
    <row r="7452">
      <c r="A7452" s="229" t="s">
        <v>846</v>
      </c>
    </row>
    <row r="7453">
      <c r="A7453" s="229" t="s">
        <v>846</v>
      </c>
    </row>
    <row r="7454">
      <c r="A7454" s="229" t="s">
        <v>846</v>
      </c>
    </row>
    <row r="7455">
      <c r="A7455" s="229" t="s">
        <v>846</v>
      </c>
    </row>
    <row r="7456">
      <c r="A7456" s="229" t="s">
        <v>846</v>
      </c>
    </row>
    <row r="7457">
      <c r="A7457" s="229" t="s">
        <v>846</v>
      </c>
    </row>
    <row r="7458">
      <c r="A7458" s="229" t="s">
        <v>846</v>
      </c>
    </row>
    <row r="7459">
      <c r="A7459" s="229" t="s">
        <v>846</v>
      </c>
    </row>
    <row r="7460">
      <c r="A7460" s="229" t="s">
        <v>846</v>
      </c>
    </row>
    <row r="7461">
      <c r="A7461" s="229" t="s">
        <v>846</v>
      </c>
    </row>
    <row r="7462">
      <c r="A7462" s="229" t="s">
        <v>846</v>
      </c>
    </row>
    <row r="7463">
      <c r="A7463" s="229" t="s">
        <v>846</v>
      </c>
    </row>
    <row r="7464">
      <c r="A7464" s="229" t="s">
        <v>846</v>
      </c>
    </row>
    <row r="7465">
      <c r="A7465" s="229" t="s">
        <v>846</v>
      </c>
    </row>
    <row r="7466">
      <c r="A7466" s="229" t="s">
        <v>846</v>
      </c>
    </row>
    <row r="7467">
      <c r="A7467" s="229" t="s">
        <v>846</v>
      </c>
    </row>
    <row r="7468">
      <c r="A7468" s="229" t="s">
        <v>846</v>
      </c>
    </row>
    <row r="7469">
      <c r="A7469" s="229" t="s">
        <v>846</v>
      </c>
    </row>
    <row r="7470">
      <c r="A7470" s="229" t="s">
        <v>846</v>
      </c>
    </row>
    <row r="7471">
      <c r="A7471" s="229" t="s">
        <v>846</v>
      </c>
    </row>
    <row r="7472">
      <c r="A7472" s="229" t="s">
        <v>846</v>
      </c>
    </row>
    <row r="7473">
      <c r="A7473" s="229" t="s">
        <v>846</v>
      </c>
    </row>
    <row r="7474">
      <c r="A7474" s="229" t="s">
        <v>846</v>
      </c>
    </row>
    <row r="7475">
      <c r="A7475" s="229" t="s">
        <v>846</v>
      </c>
    </row>
    <row r="7476">
      <c r="A7476" s="229" t="s">
        <v>846</v>
      </c>
    </row>
    <row r="7477">
      <c r="A7477" s="229" t="s">
        <v>846</v>
      </c>
    </row>
    <row r="7478">
      <c r="A7478" s="229" t="s">
        <v>846</v>
      </c>
    </row>
    <row r="7479">
      <c r="A7479" s="229" t="s">
        <v>846</v>
      </c>
    </row>
    <row r="7480">
      <c r="A7480" s="229" t="s">
        <v>846</v>
      </c>
    </row>
    <row r="7481">
      <c r="A7481" s="229" t="s">
        <v>846</v>
      </c>
    </row>
    <row r="7482">
      <c r="A7482" s="229" t="s">
        <v>846</v>
      </c>
    </row>
    <row r="7483">
      <c r="A7483" s="229" t="s">
        <v>846</v>
      </c>
    </row>
    <row r="7484">
      <c r="A7484" s="229" t="s">
        <v>846</v>
      </c>
    </row>
    <row r="7485">
      <c r="A7485" s="229" t="s">
        <v>172</v>
      </c>
    </row>
    <row r="7486">
      <c r="A7486" s="229" t="s">
        <v>172</v>
      </c>
    </row>
    <row r="7487">
      <c r="A7487" s="229" t="s">
        <v>172</v>
      </c>
    </row>
    <row r="7488">
      <c r="A7488" s="229" t="s">
        <v>172</v>
      </c>
    </row>
    <row r="7489">
      <c r="A7489" s="229" t="s">
        <v>172</v>
      </c>
    </row>
    <row r="7490">
      <c r="A7490" s="229" t="s">
        <v>172</v>
      </c>
    </row>
    <row r="7491">
      <c r="A7491" s="229" t="s">
        <v>172</v>
      </c>
    </row>
    <row r="7492">
      <c r="A7492" s="229" t="s">
        <v>172</v>
      </c>
    </row>
    <row r="7493">
      <c r="A7493" s="229" t="s">
        <v>172</v>
      </c>
    </row>
    <row r="7494">
      <c r="A7494" s="229" t="s">
        <v>172</v>
      </c>
    </row>
    <row r="7495">
      <c r="A7495" s="229" t="s">
        <v>172</v>
      </c>
    </row>
    <row r="7496">
      <c r="A7496" s="229" t="s">
        <v>172</v>
      </c>
    </row>
    <row r="7497">
      <c r="A7497" s="229" t="s">
        <v>172</v>
      </c>
    </row>
    <row r="7498">
      <c r="A7498" s="229" t="s">
        <v>172</v>
      </c>
    </row>
    <row r="7499">
      <c r="A7499" s="229" t="s">
        <v>172</v>
      </c>
    </row>
    <row r="7500">
      <c r="A7500" s="229" t="s">
        <v>172</v>
      </c>
    </row>
    <row r="7501">
      <c r="A7501" s="229" t="s">
        <v>172</v>
      </c>
    </row>
    <row r="7502">
      <c r="A7502" s="229" t="s">
        <v>172</v>
      </c>
    </row>
    <row r="7503">
      <c r="A7503" s="229" t="s">
        <v>172</v>
      </c>
    </row>
    <row r="7504">
      <c r="A7504" s="229" t="s">
        <v>172</v>
      </c>
    </row>
    <row r="7505">
      <c r="A7505" s="229" t="s">
        <v>172</v>
      </c>
    </row>
    <row r="7506">
      <c r="A7506" s="229" t="s">
        <v>172</v>
      </c>
    </row>
    <row r="7507">
      <c r="A7507" s="229" t="s">
        <v>172</v>
      </c>
    </row>
    <row r="7508">
      <c r="A7508" s="229" t="s">
        <v>172</v>
      </c>
    </row>
    <row r="7509">
      <c r="A7509" s="229" t="s">
        <v>172</v>
      </c>
    </row>
    <row r="7510">
      <c r="A7510" s="229" t="s">
        <v>172</v>
      </c>
    </row>
    <row r="7511">
      <c r="A7511" s="229" t="s">
        <v>172</v>
      </c>
    </row>
    <row r="7512">
      <c r="A7512" s="229" t="s">
        <v>172</v>
      </c>
    </row>
    <row r="7513">
      <c r="A7513" s="229" t="s">
        <v>172</v>
      </c>
    </row>
    <row r="7514">
      <c r="A7514" s="229" t="s">
        <v>172</v>
      </c>
    </row>
    <row r="7515">
      <c r="A7515" s="229" t="s">
        <v>172</v>
      </c>
    </row>
    <row r="7516">
      <c r="A7516" s="229" t="s">
        <v>172</v>
      </c>
    </row>
    <row r="7517">
      <c r="A7517" s="229" t="s">
        <v>172</v>
      </c>
    </row>
    <row r="7518">
      <c r="A7518" s="229" t="s">
        <v>172</v>
      </c>
    </row>
    <row r="7519">
      <c r="A7519" s="229" t="s">
        <v>172</v>
      </c>
    </row>
    <row r="7520">
      <c r="A7520" s="229" t="s">
        <v>172</v>
      </c>
    </row>
    <row r="7521">
      <c r="A7521" s="229" t="s">
        <v>172</v>
      </c>
    </row>
    <row r="7522">
      <c r="A7522" s="229" t="s">
        <v>172</v>
      </c>
    </row>
    <row r="7523">
      <c r="A7523" s="229" t="s">
        <v>172</v>
      </c>
    </row>
    <row r="7524">
      <c r="A7524" s="229" t="s">
        <v>172</v>
      </c>
    </row>
    <row r="7525">
      <c r="A7525" s="229" t="s">
        <v>172</v>
      </c>
    </row>
    <row r="7526">
      <c r="A7526" s="229" t="s">
        <v>172</v>
      </c>
    </row>
    <row r="7527">
      <c r="A7527" s="229" t="s">
        <v>172</v>
      </c>
    </row>
    <row r="7528">
      <c r="A7528" s="229" t="s">
        <v>172</v>
      </c>
    </row>
    <row r="7529">
      <c r="A7529" s="229" t="s">
        <v>172</v>
      </c>
    </row>
    <row r="7530">
      <c r="A7530" s="229" t="s">
        <v>172</v>
      </c>
    </row>
    <row r="7531">
      <c r="A7531" s="229" t="s">
        <v>172</v>
      </c>
    </row>
    <row r="7532">
      <c r="A7532" s="229" t="s">
        <v>172</v>
      </c>
    </row>
    <row r="7533">
      <c r="A7533" s="229" t="s">
        <v>172</v>
      </c>
    </row>
    <row r="7534">
      <c r="A7534" s="229" t="s">
        <v>172</v>
      </c>
    </row>
    <row r="7535">
      <c r="A7535" s="229" t="s">
        <v>172</v>
      </c>
    </row>
    <row r="7536">
      <c r="A7536" s="229" t="s">
        <v>172</v>
      </c>
    </row>
    <row r="7537">
      <c r="A7537" s="229" t="s">
        <v>172</v>
      </c>
    </row>
    <row r="7538">
      <c r="A7538" s="229" t="s">
        <v>172</v>
      </c>
    </row>
    <row r="7539">
      <c r="A7539" s="229" t="s">
        <v>172</v>
      </c>
    </row>
    <row r="7540">
      <c r="A7540" s="229" t="s">
        <v>172</v>
      </c>
    </row>
    <row r="7541">
      <c r="A7541" s="229" t="s">
        <v>172</v>
      </c>
    </row>
    <row r="7542">
      <c r="A7542" s="229" t="s">
        <v>172</v>
      </c>
    </row>
    <row r="7543">
      <c r="A7543" s="229" t="s">
        <v>172</v>
      </c>
    </row>
    <row r="7544">
      <c r="A7544" s="229" t="s">
        <v>172</v>
      </c>
    </row>
    <row r="7545">
      <c r="A7545" s="229" t="s">
        <v>172</v>
      </c>
    </row>
    <row r="7546">
      <c r="A7546" s="229" t="s">
        <v>172</v>
      </c>
    </row>
    <row r="7547">
      <c r="A7547" s="229" t="s">
        <v>172</v>
      </c>
    </row>
    <row r="7548">
      <c r="A7548" s="229" t="s">
        <v>172</v>
      </c>
    </row>
    <row r="7549">
      <c r="A7549" s="229" t="s">
        <v>172</v>
      </c>
    </row>
    <row r="7550">
      <c r="A7550" s="229" t="s">
        <v>172</v>
      </c>
    </row>
    <row r="7551">
      <c r="A7551" s="229" t="s">
        <v>172</v>
      </c>
    </row>
    <row r="7552">
      <c r="A7552" s="229" t="s">
        <v>172</v>
      </c>
    </row>
    <row r="7553">
      <c r="A7553" s="229" t="s">
        <v>172</v>
      </c>
    </row>
    <row r="7554">
      <c r="A7554" s="229" t="s">
        <v>172</v>
      </c>
    </row>
    <row r="7555">
      <c r="A7555" s="229" t="s">
        <v>172</v>
      </c>
    </row>
    <row r="7556">
      <c r="A7556" s="229" t="s">
        <v>172</v>
      </c>
    </row>
    <row r="7557">
      <c r="A7557" s="229" t="s">
        <v>172</v>
      </c>
    </row>
    <row r="7558">
      <c r="A7558" s="229" t="s">
        <v>172</v>
      </c>
    </row>
    <row r="7559">
      <c r="A7559" s="229" t="s">
        <v>172</v>
      </c>
    </row>
    <row r="7560">
      <c r="A7560" s="229" t="s">
        <v>172</v>
      </c>
    </row>
    <row r="7561">
      <c r="A7561" s="229" t="s">
        <v>172</v>
      </c>
    </row>
    <row r="7562">
      <c r="A7562" s="229" t="s">
        <v>172</v>
      </c>
    </row>
    <row r="7563">
      <c r="A7563" s="229" t="s">
        <v>172</v>
      </c>
    </row>
    <row r="7564">
      <c r="A7564" s="229" t="s">
        <v>172</v>
      </c>
    </row>
    <row r="7565">
      <c r="A7565" s="229" t="s">
        <v>172</v>
      </c>
    </row>
    <row r="7566">
      <c r="A7566" s="229" t="s">
        <v>172</v>
      </c>
    </row>
    <row r="7567">
      <c r="A7567" s="229" t="s">
        <v>172</v>
      </c>
    </row>
    <row r="7568">
      <c r="A7568" s="229" t="s">
        <v>172</v>
      </c>
    </row>
    <row r="7569">
      <c r="A7569" s="229" t="s">
        <v>172</v>
      </c>
    </row>
    <row r="7570">
      <c r="A7570" s="229" t="s">
        <v>172</v>
      </c>
    </row>
    <row r="7571">
      <c r="A7571" s="229" t="s">
        <v>172</v>
      </c>
    </row>
    <row r="7572">
      <c r="A7572" s="229" t="s">
        <v>172</v>
      </c>
    </row>
    <row r="7573">
      <c r="A7573" s="229" t="s">
        <v>172</v>
      </c>
    </row>
    <row r="7574">
      <c r="A7574" s="229" t="s">
        <v>172</v>
      </c>
    </row>
    <row r="7575">
      <c r="A7575" s="229" t="s">
        <v>172</v>
      </c>
    </row>
    <row r="7576">
      <c r="A7576" s="229" t="s">
        <v>172</v>
      </c>
    </row>
    <row r="7577">
      <c r="A7577" s="229" t="s">
        <v>172</v>
      </c>
    </row>
    <row r="7578">
      <c r="A7578" s="229" t="s">
        <v>172</v>
      </c>
    </row>
    <row r="7579">
      <c r="A7579" s="229" t="s">
        <v>172</v>
      </c>
    </row>
    <row r="7580">
      <c r="A7580" s="229" t="s">
        <v>172</v>
      </c>
    </row>
    <row r="7581">
      <c r="A7581" s="229" t="s">
        <v>172</v>
      </c>
    </row>
    <row r="7582">
      <c r="A7582" s="229" t="s">
        <v>172</v>
      </c>
    </row>
    <row r="7583">
      <c r="A7583" s="229" t="s">
        <v>172</v>
      </c>
    </row>
    <row r="7584">
      <c r="A7584" s="229" t="s">
        <v>172</v>
      </c>
    </row>
    <row r="7585">
      <c r="A7585" s="229" t="s">
        <v>172</v>
      </c>
    </row>
    <row r="7586">
      <c r="A7586" s="229" t="s">
        <v>172</v>
      </c>
    </row>
    <row r="7587">
      <c r="A7587" s="229" t="s">
        <v>172</v>
      </c>
    </row>
    <row r="7588">
      <c r="A7588" s="229" t="s">
        <v>172</v>
      </c>
    </row>
    <row r="7589">
      <c r="A7589" s="229" t="s">
        <v>172</v>
      </c>
    </row>
    <row r="7590">
      <c r="A7590" s="229" t="s">
        <v>172</v>
      </c>
    </row>
    <row r="7591">
      <c r="A7591" s="229" t="s">
        <v>172</v>
      </c>
    </row>
    <row r="7592">
      <c r="A7592" s="229" t="s">
        <v>172</v>
      </c>
    </row>
    <row r="7593">
      <c r="A7593" s="229" t="s">
        <v>172</v>
      </c>
    </row>
    <row r="7594">
      <c r="A7594" s="229" t="s">
        <v>172</v>
      </c>
    </row>
    <row r="7595">
      <c r="A7595" s="229" t="s">
        <v>172</v>
      </c>
    </row>
    <row r="7596">
      <c r="A7596" s="229" t="s">
        <v>172</v>
      </c>
    </row>
    <row r="7597">
      <c r="A7597" s="229" t="s">
        <v>172</v>
      </c>
    </row>
    <row r="7598">
      <c r="A7598" s="229" t="s">
        <v>172</v>
      </c>
    </row>
    <row r="7599">
      <c r="A7599" s="229" t="s">
        <v>172</v>
      </c>
    </row>
    <row r="7600">
      <c r="A7600" s="229" t="s">
        <v>172</v>
      </c>
    </row>
    <row r="7601">
      <c r="A7601" s="229" t="s">
        <v>172</v>
      </c>
    </row>
    <row r="7602">
      <c r="A7602" s="229" t="s">
        <v>172</v>
      </c>
    </row>
    <row r="7603">
      <c r="A7603" s="229" t="s">
        <v>172</v>
      </c>
    </row>
    <row r="7604">
      <c r="A7604" s="229" t="s">
        <v>172</v>
      </c>
    </row>
    <row r="7605">
      <c r="A7605" s="229" t="s">
        <v>172</v>
      </c>
    </row>
    <row r="7606">
      <c r="A7606" s="229" t="s">
        <v>172</v>
      </c>
    </row>
    <row r="7607">
      <c r="A7607" s="229" t="s">
        <v>172</v>
      </c>
    </row>
    <row r="7608">
      <c r="A7608" s="229" t="s">
        <v>172</v>
      </c>
    </row>
    <row r="7609">
      <c r="A7609" s="229" t="s">
        <v>172</v>
      </c>
    </row>
    <row r="7610">
      <c r="A7610" s="229" t="s">
        <v>172</v>
      </c>
    </row>
    <row r="7611">
      <c r="A7611" s="229" t="s">
        <v>172</v>
      </c>
    </row>
    <row r="7612">
      <c r="A7612" s="229" t="s">
        <v>172</v>
      </c>
    </row>
    <row r="7613">
      <c r="A7613" s="229" t="s">
        <v>172</v>
      </c>
    </row>
    <row r="7614">
      <c r="A7614" s="229" t="s">
        <v>172</v>
      </c>
    </row>
    <row r="7615">
      <c r="A7615" s="229" t="s">
        <v>172</v>
      </c>
    </row>
    <row r="7616">
      <c r="A7616" s="229" t="s">
        <v>172</v>
      </c>
    </row>
    <row r="7617">
      <c r="A7617" s="229" t="s">
        <v>172</v>
      </c>
    </row>
    <row r="7618">
      <c r="A7618" s="229" t="s">
        <v>172</v>
      </c>
    </row>
    <row r="7619">
      <c r="A7619" s="229" t="s">
        <v>172</v>
      </c>
    </row>
    <row r="7620">
      <c r="A7620" s="229" t="s">
        <v>172</v>
      </c>
    </row>
    <row r="7621">
      <c r="A7621" s="229" t="s">
        <v>847</v>
      </c>
    </row>
    <row r="7622">
      <c r="A7622" s="229" t="s">
        <v>847</v>
      </c>
    </row>
    <row r="7623">
      <c r="A7623" s="229" t="s">
        <v>847</v>
      </c>
    </row>
    <row r="7624">
      <c r="A7624" s="229" t="s">
        <v>847</v>
      </c>
    </row>
    <row r="7625">
      <c r="A7625" s="229" t="s">
        <v>847</v>
      </c>
    </row>
    <row r="7626">
      <c r="A7626" s="229" t="s">
        <v>847</v>
      </c>
    </row>
    <row r="7627">
      <c r="A7627" s="229" t="s">
        <v>847</v>
      </c>
    </row>
    <row r="7628">
      <c r="A7628" s="229" t="s">
        <v>847</v>
      </c>
    </row>
    <row r="7629">
      <c r="A7629" s="229" t="s">
        <v>847</v>
      </c>
    </row>
    <row r="7630">
      <c r="A7630" s="229" t="s">
        <v>847</v>
      </c>
    </row>
    <row r="7631">
      <c r="A7631" s="229" t="s">
        <v>847</v>
      </c>
    </row>
    <row r="7632">
      <c r="A7632" s="229" t="s">
        <v>847</v>
      </c>
    </row>
    <row r="7633">
      <c r="A7633" s="229" t="s">
        <v>847</v>
      </c>
    </row>
    <row r="7634">
      <c r="A7634" s="229" t="s">
        <v>847</v>
      </c>
    </row>
    <row r="7635">
      <c r="A7635" s="229" t="s">
        <v>847</v>
      </c>
    </row>
    <row r="7636">
      <c r="A7636" s="229" t="s">
        <v>847</v>
      </c>
    </row>
    <row r="7637">
      <c r="A7637" s="229" t="s">
        <v>847</v>
      </c>
    </row>
    <row r="7638">
      <c r="A7638" s="229" t="s">
        <v>847</v>
      </c>
    </row>
    <row r="7639">
      <c r="A7639" s="229" t="s">
        <v>847</v>
      </c>
    </row>
    <row r="7640">
      <c r="A7640" s="229" t="s">
        <v>847</v>
      </c>
    </row>
    <row r="7641">
      <c r="A7641" s="229" t="s">
        <v>847</v>
      </c>
    </row>
    <row r="7642">
      <c r="A7642" s="229" t="s">
        <v>847</v>
      </c>
    </row>
    <row r="7643">
      <c r="A7643" s="229" t="s">
        <v>847</v>
      </c>
    </row>
    <row r="7644">
      <c r="A7644" s="229" t="s">
        <v>847</v>
      </c>
    </row>
    <row r="7645">
      <c r="A7645" s="229" t="s">
        <v>847</v>
      </c>
    </row>
    <row r="7646">
      <c r="A7646" s="229" t="s">
        <v>847</v>
      </c>
    </row>
    <row r="7647">
      <c r="A7647" s="229" t="s">
        <v>847</v>
      </c>
    </row>
    <row r="7648">
      <c r="A7648" s="229" t="s">
        <v>847</v>
      </c>
    </row>
    <row r="7649">
      <c r="A7649" s="229" t="s">
        <v>847</v>
      </c>
    </row>
    <row r="7650">
      <c r="A7650" s="229" t="s">
        <v>847</v>
      </c>
    </row>
    <row r="7651">
      <c r="A7651" s="229" t="s">
        <v>847</v>
      </c>
    </row>
    <row r="7652">
      <c r="A7652" s="229" t="s">
        <v>847</v>
      </c>
    </row>
    <row r="7653">
      <c r="A7653" s="229" t="s">
        <v>847</v>
      </c>
    </row>
    <row r="7654">
      <c r="A7654" s="229" t="s">
        <v>847</v>
      </c>
    </row>
    <row r="7655">
      <c r="A7655" s="229" t="s">
        <v>847</v>
      </c>
    </row>
    <row r="7656">
      <c r="A7656" s="229" t="s">
        <v>847</v>
      </c>
    </row>
    <row r="7657">
      <c r="A7657" s="229" t="s">
        <v>847</v>
      </c>
    </row>
    <row r="7658">
      <c r="A7658" s="229" t="s">
        <v>847</v>
      </c>
    </row>
    <row r="7659">
      <c r="A7659" s="229" t="s">
        <v>847</v>
      </c>
    </row>
    <row r="7660">
      <c r="A7660" s="229" t="s">
        <v>847</v>
      </c>
    </row>
    <row r="7661">
      <c r="A7661" s="229" t="s">
        <v>847</v>
      </c>
    </row>
    <row r="7662">
      <c r="A7662" s="229" t="s">
        <v>847</v>
      </c>
    </row>
    <row r="7663">
      <c r="A7663" s="229" t="s">
        <v>847</v>
      </c>
    </row>
    <row r="7664">
      <c r="A7664" s="229" t="s">
        <v>847</v>
      </c>
    </row>
    <row r="7665">
      <c r="A7665" s="229" t="s">
        <v>847</v>
      </c>
    </row>
    <row r="7666">
      <c r="A7666" s="229" t="s">
        <v>847</v>
      </c>
    </row>
    <row r="7667">
      <c r="A7667" s="229" t="s">
        <v>847</v>
      </c>
    </row>
    <row r="7668">
      <c r="A7668" s="229" t="s">
        <v>847</v>
      </c>
    </row>
    <row r="7669">
      <c r="A7669" s="229" t="s">
        <v>847</v>
      </c>
    </row>
    <row r="7670">
      <c r="A7670" s="229" t="s">
        <v>847</v>
      </c>
    </row>
    <row r="7671">
      <c r="A7671" s="229" t="s">
        <v>847</v>
      </c>
    </row>
    <row r="7672">
      <c r="A7672" s="229" t="s">
        <v>847</v>
      </c>
    </row>
    <row r="7673">
      <c r="A7673" s="229" t="s">
        <v>847</v>
      </c>
    </row>
    <row r="7674">
      <c r="A7674" s="229" t="s">
        <v>847</v>
      </c>
    </row>
    <row r="7675">
      <c r="A7675" s="229" t="s">
        <v>847</v>
      </c>
    </row>
    <row r="7676">
      <c r="A7676" s="229" t="s">
        <v>847</v>
      </c>
    </row>
    <row r="7677">
      <c r="A7677" s="229" t="s">
        <v>847</v>
      </c>
    </row>
    <row r="7678">
      <c r="A7678" s="229" t="s">
        <v>847</v>
      </c>
    </row>
    <row r="7679">
      <c r="A7679" s="229" t="s">
        <v>847</v>
      </c>
    </row>
    <row r="7680">
      <c r="A7680" s="229" t="s">
        <v>847</v>
      </c>
    </row>
    <row r="7681">
      <c r="A7681" s="229" t="s">
        <v>847</v>
      </c>
    </row>
    <row r="7682">
      <c r="A7682" s="229" t="s">
        <v>847</v>
      </c>
    </row>
    <row r="7683">
      <c r="A7683" s="229" t="s">
        <v>847</v>
      </c>
    </row>
    <row r="7684">
      <c r="A7684" s="229" t="s">
        <v>847</v>
      </c>
    </row>
    <row r="7685">
      <c r="A7685" s="229" t="s">
        <v>847</v>
      </c>
    </row>
    <row r="7686">
      <c r="A7686" s="229" t="s">
        <v>847</v>
      </c>
    </row>
    <row r="7687">
      <c r="A7687" s="229" t="s">
        <v>847</v>
      </c>
    </row>
    <row r="7688">
      <c r="A7688" s="229" t="s">
        <v>847</v>
      </c>
    </row>
    <row r="7689">
      <c r="A7689" s="229" t="s">
        <v>847</v>
      </c>
    </row>
    <row r="7690">
      <c r="A7690" s="229" t="s">
        <v>847</v>
      </c>
    </row>
    <row r="7691">
      <c r="A7691" s="229" t="s">
        <v>847</v>
      </c>
    </row>
    <row r="7692">
      <c r="A7692" s="229" t="s">
        <v>847</v>
      </c>
    </row>
    <row r="7693">
      <c r="A7693" s="229" t="s">
        <v>847</v>
      </c>
    </row>
    <row r="7694">
      <c r="A7694" s="229" t="s">
        <v>847</v>
      </c>
    </row>
    <row r="7695">
      <c r="A7695" s="229" t="s">
        <v>847</v>
      </c>
    </row>
    <row r="7696">
      <c r="A7696" s="229" t="s">
        <v>847</v>
      </c>
    </row>
    <row r="7697">
      <c r="A7697" s="229" t="s">
        <v>847</v>
      </c>
    </row>
    <row r="7698">
      <c r="A7698" s="229" t="s">
        <v>847</v>
      </c>
    </row>
    <row r="7699">
      <c r="A7699" s="229" t="s">
        <v>847</v>
      </c>
    </row>
    <row r="7700">
      <c r="A7700" s="229" t="s">
        <v>847</v>
      </c>
    </row>
    <row r="7701">
      <c r="A7701" s="229" t="s">
        <v>847</v>
      </c>
    </row>
    <row r="7702">
      <c r="A7702" s="229" t="s">
        <v>847</v>
      </c>
    </row>
    <row r="7703">
      <c r="A7703" s="229" t="s">
        <v>847</v>
      </c>
    </row>
    <row r="7704">
      <c r="A7704" s="229" t="s">
        <v>847</v>
      </c>
    </row>
    <row r="7705">
      <c r="A7705" s="229" t="s">
        <v>847</v>
      </c>
    </row>
    <row r="7706">
      <c r="A7706" s="229" t="s">
        <v>847</v>
      </c>
    </row>
    <row r="7707">
      <c r="A7707" s="229" t="s">
        <v>847</v>
      </c>
    </row>
    <row r="7708">
      <c r="A7708" s="229" t="s">
        <v>847</v>
      </c>
    </row>
    <row r="7709">
      <c r="A7709" s="229" t="s">
        <v>847</v>
      </c>
    </row>
    <row r="7710">
      <c r="A7710" s="229" t="s">
        <v>847</v>
      </c>
    </row>
    <row r="7711">
      <c r="A7711" s="229" t="s">
        <v>847</v>
      </c>
    </row>
    <row r="7712">
      <c r="A7712" s="229" t="s">
        <v>847</v>
      </c>
    </row>
    <row r="7713">
      <c r="A7713" s="229" t="s">
        <v>847</v>
      </c>
    </row>
    <row r="7714">
      <c r="A7714" s="229" t="s">
        <v>847</v>
      </c>
    </row>
    <row r="7715">
      <c r="A7715" s="229" t="s">
        <v>847</v>
      </c>
    </row>
    <row r="7716">
      <c r="A7716" s="229" t="s">
        <v>847</v>
      </c>
    </row>
    <row r="7717">
      <c r="A7717" s="229" t="s">
        <v>847</v>
      </c>
    </row>
    <row r="7718">
      <c r="A7718" s="229" t="s">
        <v>847</v>
      </c>
    </row>
    <row r="7719">
      <c r="A7719" s="229" t="s">
        <v>847</v>
      </c>
    </row>
    <row r="7720">
      <c r="A7720" s="229" t="s">
        <v>847</v>
      </c>
    </row>
    <row r="7721">
      <c r="A7721" s="229" t="s">
        <v>847</v>
      </c>
    </row>
    <row r="7722">
      <c r="A7722" s="229" t="s">
        <v>847</v>
      </c>
    </row>
    <row r="7723">
      <c r="A7723" s="229" t="s">
        <v>847</v>
      </c>
    </row>
    <row r="7724">
      <c r="A7724" s="229" t="s">
        <v>847</v>
      </c>
    </row>
    <row r="7725">
      <c r="A7725" s="229" t="s">
        <v>847</v>
      </c>
    </row>
    <row r="7726">
      <c r="A7726" s="229" t="s">
        <v>847</v>
      </c>
    </row>
    <row r="7727">
      <c r="A7727" s="229" t="s">
        <v>847</v>
      </c>
    </row>
    <row r="7728">
      <c r="A7728" s="229" t="s">
        <v>847</v>
      </c>
    </row>
    <row r="7729">
      <c r="A7729" s="229" t="s">
        <v>847</v>
      </c>
    </row>
    <row r="7730">
      <c r="A7730" s="229" t="s">
        <v>847</v>
      </c>
    </row>
    <row r="7731">
      <c r="A7731" s="229" t="s">
        <v>847</v>
      </c>
    </row>
    <row r="7732">
      <c r="A7732" s="229" t="s">
        <v>847</v>
      </c>
    </row>
    <row r="7733">
      <c r="A7733" s="229" t="s">
        <v>847</v>
      </c>
    </row>
    <row r="7734">
      <c r="A7734" s="229" t="s">
        <v>847</v>
      </c>
    </row>
    <row r="7735">
      <c r="A7735" s="229" t="s">
        <v>847</v>
      </c>
    </row>
    <row r="7736">
      <c r="A7736" s="229" t="s">
        <v>847</v>
      </c>
    </row>
    <row r="7737">
      <c r="A7737" s="229" t="s">
        <v>847</v>
      </c>
    </row>
    <row r="7738">
      <c r="A7738" s="229" t="s">
        <v>847</v>
      </c>
    </row>
    <row r="7739">
      <c r="A7739" s="229" t="s">
        <v>847</v>
      </c>
    </row>
    <row r="7740">
      <c r="A7740" s="229" t="s">
        <v>847</v>
      </c>
    </row>
    <row r="7741">
      <c r="A7741" s="229" t="s">
        <v>847</v>
      </c>
    </row>
    <row r="7742">
      <c r="A7742" s="229" t="s">
        <v>847</v>
      </c>
    </row>
    <row r="7743">
      <c r="A7743" s="229" t="s">
        <v>847</v>
      </c>
    </row>
    <row r="7744">
      <c r="A7744" s="229" t="s">
        <v>847</v>
      </c>
    </row>
    <row r="7745">
      <c r="A7745" s="229" t="s">
        <v>847</v>
      </c>
    </row>
    <row r="7746">
      <c r="A7746" s="229" t="s">
        <v>847</v>
      </c>
    </row>
    <row r="7747">
      <c r="A7747" s="229" t="s">
        <v>847</v>
      </c>
    </row>
    <row r="7748">
      <c r="A7748" s="229" t="s">
        <v>847</v>
      </c>
    </row>
    <row r="7749">
      <c r="A7749" s="229" t="s">
        <v>847</v>
      </c>
    </row>
    <row r="7750">
      <c r="A7750" s="229" t="s">
        <v>847</v>
      </c>
    </row>
    <row r="7751">
      <c r="A7751" s="229" t="s">
        <v>847</v>
      </c>
    </row>
    <row r="7752">
      <c r="A7752" s="229" t="s">
        <v>847</v>
      </c>
    </row>
    <row r="7753">
      <c r="A7753" s="229" t="s">
        <v>847</v>
      </c>
    </row>
    <row r="7754">
      <c r="A7754" s="229" t="s">
        <v>847</v>
      </c>
    </row>
    <row r="7755">
      <c r="A7755" s="229" t="s">
        <v>847</v>
      </c>
    </row>
    <row r="7756">
      <c r="A7756" s="229" t="s">
        <v>847</v>
      </c>
    </row>
    <row r="7757">
      <c r="A7757" s="229" t="s">
        <v>847</v>
      </c>
    </row>
    <row r="7758">
      <c r="A7758" s="229" t="s">
        <v>847</v>
      </c>
    </row>
    <row r="7759">
      <c r="A7759" s="229" t="s">
        <v>847</v>
      </c>
    </row>
    <row r="7760">
      <c r="A7760" s="229" t="s">
        <v>847</v>
      </c>
    </row>
    <row r="7761">
      <c r="A7761" s="229" t="s">
        <v>847</v>
      </c>
    </row>
    <row r="7762">
      <c r="A7762" s="229" t="s">
        <v>847</v>
      </c>
    </row>
    <row r="7763">
      <c r="A7763" s="229" t="s">
        <v>847</v>
      </c>
    </row>
    <row r="7764">
      <c r="A7764" s="229" t="s">
        <v>847</v>
      </c>
    </row>
    <row r="7765">
      <c r="A7765" s="229" t="s">
        <v>847</v>
      </c>
    </row>
    <row r="7766">
      <c r="A7766" s="229" t="s">
        <v>850</v>
      </c>
    </row>
    <row r="7767">
      <c r="A7767" s="229" t="s">
        <v>850</v>
      </c>
    </row>
    <row r="7768">
      <c r="A7768" s="229" t="s">
        <v>850</v>
      </c>
    </row>
    <row r="7769">
      <c r="A7769" s="229" t="s">
        <v>850</v>
      </c>
    </row>
    <row r="7770">
      <c r="A7770" s="229" t="s">
        <v>850</v>
      </c>
    </row>
    <row r="7771">
      <c r="A7771" s="229" t="s">
        <v>850</v>
      </c>
    </row>
    <row r="7772">
      <c r="A7772" s="229" t="s">
        <v>850</v>
      </c>
    </row>
    <row r="7773">
      <c r="A7773" s="229" t="s">
        <v>850</v>
      </c>
    </row>
    <row r="7774">
      <c r="A7774" s="229" t="s">
        <v>850</v>
      </c>
    </row>
    <row r="7775">
      <c r="A7775" s="229" t="s">
        <v>850</v>
      </c>
    </row>
    <row r="7776">
      <c r="A7776" s="229" t="s">
        <v>850</v>
      </c>
    </row>
    <row r="7777">
      <c r="A7777" s="229" t="s">
        <v>850</v>
      </c>
    </row>
    <row r="7778">
      <c r="A7778" s="229" t="s">
        <v>850</v>
      </c>
    </row>
    <row r="7779">
      <c r="A7779" s="229" t="s">
        <v>850</v>
      </c>
    </row>
    <row r="7780">
      <c r="A7780" s="229" t="s">
        <v>850</v>
      </c>
    </row>
    <row r="7781">
      <c r="A7781" s="229" t="s">
        <v>850</v>
      </c>
    </row>
    <row r="7782">
      <c r="A7782" s="229" t="s">
        <v>850</v>
      </c>
    </row>
    <row r="7783">
      <c r="A7783" s="229" t="s">
        <v>850</v>
      </c>
    </row>
    <row r="7784">
      <c r="A7784" s="229" t="s">
        <v>850</v>
      </c>
    </row>
    <row r="7785">
      <c r="A7785" s="229" t="s">
        <v>850</v>
      </c>
    </row>
    <row r="7786">
      <c r="A7786" s="229" t="s">
        <v>850</v>
      </c>
    </row>
    <row r="7787">
      <c r="A7787" s="229" t="s">
        <v>850</v>
      </c>
    </row>
    <row r="7788">
      <c r="A7788" s="229" t="s">
        <v>850</v>
      </c>
    </row>
    <row r="7789">
      <c r="A7789" s="229" t="s">
        <v>850</v>
      </c>
    </row>
    <row r="7790">
      <c r="A7790" s="229" t="s">
        <v>850</v>
      </c>
    </row>
    <row r="7791">
      <c r="A7791" s="229" t="s">
        <v>850</v>
      </c>
    </row>
    <row r="7792">
      <c r="A7792" s="229" t="s">
        <v>850</v>
      </c>
    </row>
    <row r="7793">
      <c r="A7793" s="229" t="s">
        <v>850</v>
      </c>
    </row>
    <row r="7794">
      <c r="A7794" s="229" t="s">
        <v>850</v>
      </c>
    </row>
    <row r="7795">
      <c r="A7795" s="229" t="s">
        <v>850</v>
      </c>
    </row>
    <row r="7796">
      <c r="A7796" s="229" t="s">
        <v>850</v>
      </c>
    </row>
    <row r="7797">
      <c r="A7797" s="229" t="s">
        <v>850</v>
      </c>
    </row>
    <row r="7798">
      <c r="A7798" s="229" t="s">
        <v>850</v>
      </c>
    </row>
    <row r="7799">
      <c r="A7799" s="229" t="s">
        <v>850</v>
      </c>
    </row>
    <row r="7800">
      <c r="A7800" s="229" t="s">
        <v>850</v>
      </c>
    </row>
    <row r="7801">
      <c r="A7801" s="229" t="s">
        <v>850</v>
      </c>
    </row>
    <row r="7802">
      <c r="A7802" s="229" t="s">
        <v>850</v>
      </c>
    </row>
    <row r="7803">
      <c r="A7803" s="229" t="s">
        <v>850</v>
      </c>
    </row>
    <row r="7804">
      <c r="A7804" s="229" t="s">
        <v>850</v>
      </c>
    </row>
    <row r="7805">
      <c r="A7805" s="229" t="s">
        <v>850</v>
      </c>
    </row>
    <row r="7806">
      <c r="A7806" s="229" t="s">
        <v>850</v>
      </c>
    </row>
    <row r="7807">
      <c r="A7807" s="229" t="s">
        <v>850</v>
      </c>
    </row>
    <row r="7808">
      <c r="A7808" s="229" t="s">
        <v>850</v>
      </c>
    </row>
    <row r="7809">
      <c r="A7809" s="229" t="s">
        <v>850</v>
      </c>
    </row>
    <row r="7810">
      <c r="A7810" s="229" t="s">
        <v>850</v>
      </c>
    </row>
    <row r="7811">
      <c r="A7811" s="229" t="s">
        <v>850</v>
      </c>
    </row>
    <row r="7812">
      <c r="A7812" s="229" t="s">
        <v>850</v>
      </c>
    </row>
    <row r="7813">
      <c r="A7813" s="229" t="s">
        <v>850</v>
      </c>
    </row>
    <row r="7814">
      <c r="A7814" s="229" t="s">
        <v>850</v>
      </c>
    </row>
    <row r="7815">
      <c r="A7815" s="229" t="s">
        <v>850</v>
      </c>
    </row>
    <row r="7816">
      <c r="A7816" s="229" t="s">
        <v>850</v>
      </c>
    </row>
    <row r="7817">
      <c r="A7817" s="229" t="s">
        <v>850</v>
      </c>
    </row>
    <row r="7818">
      <c r="A7818" s="229" t="s">
        <v>850</v>
      </c>
    </row>
    <row r="7819">
      <c r="A7819" s="229" t="s">
        <v>850</v>
      </c>
    </row>
    <row r="7820">
      <c r="A7820" s="229" t="s">
        <v>850</v>
      </c>
    </row>
    <row r="7821">
      <c r="A7821" s="229" t="s">
        <v>850</v>
      </c>
    </row>
    <row r="7822">
      <c r="A7822" s="229" t="s">
        <v>850</v>
      </c>
    </row>
    <row r="7823">
      <c r="A7823" s="229" t="s">
        <v>850</v>
      </c>
    </row>
    <row r="7824">
      <c r="A7824" s="229" t="s">
        <v>850</v>
      </c>
    </row>
    <row r="7825">
      <c r="A7825" s="229" t="s">
        <v>850</v>
      </c>
    </row>
    <row r="7826">
      <c r="A7826" s="229" t="s">
        <v>850</v>
      </c>
    </row>
    <row r="7827">
      <c r="A7827" s="229" t="s">
        <v>850</v>
      </c>
    </row>
    <row r="7828">
      <c r="A7828" s="229" t="s">
        <v>850</v>
      </c>
    </row>
    <row r="7829">
      <c r="A7829" s="229" t="s">
        <v>850</v>
      </c>
    </row>
    <row r="7830">
      <c r="A7830" s="229" t="s">
        <v>850</v>
      </c>
    </row>
    <row r="7831">
      <c r="A7831" s="229" t="s">
        <v>850</v>
      </c>
    </row>
    <row r="7832">
      <c r="A7832" s="229" t="s">
        <v>850</v>
      </c>
    </row>
    <row r="7833">
      <c r="A7833" s="229" t="s">
        <v>850</v>
      </c>
    </row>
    <row r="7834">
      <c r="A7834" s="229" t="s">
        <v>850</v>
      </c>
    </row>
    <row r="7835">
      <c r="A7835" s="229" t="s">
        <v>850</v>
      </c>
    </row>
    <row r="7836">
      <c r="A7836" s="229" t="s">
        <v>850</v>
      </c>
    </row>
    <row r="7837">
      <c r="A7837" s="229" t="s">
        <v>850</v>
      </c>
    </row>
    <row r="7838">
      <c r="A7838" s="229" t="s">
        <v>850</v>
      </c>
    </row>
    <row r="7839">
      <c r="A7839" s="229" t="s">
        <v>850</v>
      </c>
    </row>
    <row r="7840">
      <c r="A7840" s="229" t="s">
        <v>850</v>
      </c>
    </row>
    <row r="7841">
      <c r="A7841" s="229" t="s">
        <v>850</v>
      </c>
    </row>
    <row r="7842">
      <c r="A7842" s="229" t="s">
        <v>850</v>
      </c>
    </row>
    <row r="7843">
      <c r="A7843" s="229" t="s">
        <v>850</v>
      </c>
    </row>
    <row r="7844">
      <c r="A7844" s="229" t="s">
        <v>850</v>
      </c>
    </row>
    <row r="7845">
      <c r="A7845" s="229" t="s">
        <v>850</v>
      </c>
    </row>
    <row r="7846">
      <c r="A7846" s="229" t="s">
        <v>850</v>
      </c>
    </row>
    <row r="7847">
      <c r="A7847" s="229" t="s">
        <v>850</v>
      </c>
    </row>
    <row r="7848">
      <c r="A7848" s="229" t="s">
        <v>850</v>
      </c>
    </row>
    <row r="7849">
      <c r="A7849" s="229" t="s">
        <v>850</v>
      </c>
    </row>
    <row r="7850">
      <c r="A7850" s="229" t="s">
        <v>850</v>
      </c>
    </row>
    <row r="7851">
      <c r="A7851" s="229" t="s">
        <v>850</v>
      </c>
    </row>
    <row r="7852">
      <c r="A7852" s="229" t="s">
        <v>850</v>
      </c>
    </row>
    <row r="7853">
      <c r="A7853" s="229" t="s">
        <v>850</v>
      </c>
    </row>
    <row r="7854">
      <c r="A7854" s="229" t="s">
        <v>850</v>
      </c>
    </row>
    <row r="7855">
      <c r="A7855" s="229" t="s">
        <v>850</v>
      </c>
    </row>
    <row r="7856">
      <c r="A7856" s="229" t="s">
        <v>850</v>
      </c>
    </row>
    <row r="7857">
      <c r="A7857" s="229" t="s">
        <v>850</v>
      </c>
    </row>
    <row r="7858">
      <c r="A7858" s="229" t="s">
        <v>850</v>
      </c>
    </row>
    <row r="7859">
      <c r="A7859" s="229" t="s">
        <v>850</v>
      </c>
    </row>
    <row r="7860">
      <c r="A7860" s="229" t="s">
        <v>850</v>
      </c>
    </row>
    <row r="7861">
      <c r="A7861" s="229" t="s">
        <v>850</v>
      </c>
    </row>
    <row r="7862">
      <c r="A7862" s="229" t="s">
        <v>850</v>
      </c>
    </row>
    <row r="7863">
      <c r="A7863" s="229" t="s">
        <v>850</v>
      </c>
    </row>
    <row r="7864">
      <c r="A7864" s="229" t="s">
        <v>850</v>
      </c>
    </row>
    <row r="7865">
      <c r="A7865" s="229" t="s">
        <v>850</v>
      </c>
    </row>
    <row r="7866">
      <c r="A7866" s="229" t="s">
        <v>850</v>
      </c>
    </row>
    <row r="7867">
      <c r="A7867" s="229" t="s">
        <v>850</v>
      </c>
    </row>
    <row r="7868">
      <c r="A7868" s="229" t="s">
        <v>850</v>
      </c>
    </row>
    <row r="7869">
      <c r="A7869" s="229" t="s">
        <v>850</v>
      </c>
    </row>
    <row r="7870">
      <c r="A7870" s="229" t="s">
        <v>850</v>
      </c>
    </row>
    <row r="7871">
      <c r="A7871" s="229" t="s">
        <v>850</v>
      </c>
    </row>
    <row r="7872">
      <c r="A7872" s="229" t="s">
        <v>850</v>
      </c>
    </row>
    <row r="7873">
      <c r="A7873" s="229" t="s">
        <v>850</v>
      </c>
    </row>
    <row r="7874">
      <c r="A7874" s="229" t="s">
        <v>850</v>
      </c>
    </row>
    <row r="7875">
      <c r="A7875" s="229" t="s">
        <v>850</v>
      </c>
    </row>
    <row r="7876">
      <c r="A7876" s="229" t="s">
        <v>850</v>
      </c>
    </row>
    <row r="7877">
      <c r="A7877" s="229" t="s">
        <v>850</v>
      </c>
    </row>
    <row r="7878">
      <c r="A7878" s="229" t="s">
        <v>850</v>
      </c>
    </row>
    <row r="7879">
      <c r="A7879" s="229" t="s">
        <v>850</v>
      </c>
    </row>
    <row r="7880">
      <c r="A7880" s="229" t="s">
        <v>850</v>
      </c>
    </row>
    <row r="7881">
      <c r="A7881" s="229" t="s">
        <v>850</v>
      </c>
    </row>
    <row r="7882">
      <c r="A7882" s="229" t="s">
        <v>850</v>
      </c>
    </row>
    <row r="7883">
      <c r="A7883" s="229" t="s">
        <v>850</v>
      </c>
    </row>
    <row r="7884">
      <c r="A7884" s="229" t="s">
        <v>850</v>
      </c>
    </row>
    <row r="7885">
      <c r="A7885" s="229" t="s">
        <v>850</v>
      </c>
    </row>
    <row r="7886">
      <c r="A7886" s="229" t="s">
        <v>850</v>
      </c>
    </row>
    <row r="7887">
      <c r="A7887" s="229" t="s">
        <v>850</v>
      </c>
    </row>
    <row r="7888">
      <c r="A7888" s="229" t="s">
        <v>850</v>
      </c>
    </row>
    <row r="7889">
      <c r="A7889" s="229" t="s">
        <v>850</v>
      </c>
    </row>
    <row r="7890">
      <c r="A7890" s="229" t="s">
        <v>850</v>
      </c>
    </row>
    <row r="7891">
      <c r="A7891" s="229" t="s">
        <v>850</v>
      </c>
    </row>
    <row r="7892">
      <c r="A7892" s="229" t="s">
        <v>850</v>
      </c>
    </row>
    <row r="7893">
      <c r="A7893" s="229" t="s">
        <v>850</v>
      </c>
    </row>
    <row r="7894">
      <c r="A7894" s="229" t="s">
        <v>850</v>
      </c>
    </row>
    <row r="7895">
      <c r="A7895" s="229" t="s">
        <v>850</v>
      </c>
    </row>
    <row r="7896">
      <c r="A7896" s="229" t="s">
        <v>850</v>
      </c>
    </row>
    <row r="7897">
      <c r="A7897" s="229" t="s">
        <v>850</v>
      </c>
    </row>
    <row r="7898">
      <c r="A7898" s="229" t="s">
        <v>850</v>
      </c>
    </row>
    <row r="7899">
      <c r="A7899" s="229" t="s">
        <v>850</v>
      </c>
    </row>
    <row r="7900">
      <c r="A7900" s="229" t="s">
        <v>850</v>
      </c>
    </row>
    <row r="7901">
      <c r="A7901" s="229" t="s">
        <v>850</v>
      </c>
    </row>
    <row r="7902">
      <c r="A7902" s="229" t="s">
        <v>850</v>
      </c>
    </row>
    <row r="7903">
      <c r="A7903" s="229" t="s">
        <v>850</v>
      </c>
    </row>
    <row r="7904">
      <c r="A7904" s="229" t="s">
        <v>850</v>
      </c>
    </row>
    <row r="7905">
      <c r="A7905" s="229" t="s">
        <v>850</v>
      </c>
    </row>
    <row r="7906">
      <c r="A7906" s="229" t="s">
        <v>850</v>
      </c>
    </row>
    <row r="7907">
      <c r="A7907" s="229" t="s">
        <v>850</v>
      </c>
    </row>
    <row r="7908">
      <c r="A7908" s="229" t="s">
        <v>850</v>
      </c>
    </row>
    <row r="7909">
      <c r="A7909" s="229" t="s">
        <v>850</v>
      </c>
    </row>
    <row r="7910">
      <c r="A7910" s="229" t="s">
        <v>850</v>
      </c>
    </row>
    <row r="7911">
      <c r="A7911" s="229" t="s">
        <v>850</v>
      </c>
    </row>
    <row r="7912">
      <c r="A7912" s="229" t="s">
        <v>850</v>
      </c>
    </row>
    <row r="7913">
      <c r="A7913" s="229" t="s">
        <v>850</v>
      </c>
    </row>
    <row r="7914">
      <c r="A7914" s="229" t="s">
        <v>851</v>
      </c>
    </row>
    <row r="7915">
      <c r="A7915" s="229" t="s">
        <v>851</v>
      </c>
    </row>
    <row r="7916">
      <c r="A7916" s="229" t="s">
        <v>851</v>
      </c>
    </row>
    <row r="7917">
      <c r="A7917" s="229" t="s">
        <v>851</v>
      </c>
    </row>
    <row r="7918">
      <c r="A7918" s="229" t="s">
        <v>851</v>
      </c>
    </row>
    <row r="7919">
      <c r="A7919" s="229" t="s">
        <v>851</v>
      </c>
    </row>
    <row r="7920">
      <c r="A7920" s="229" t="s">
        <v>851</v>
      </c>
    </row>
    <row r="7921">
      <c r="A7921" s="229" t="s">
        <v>851</v>
      </c>
    </row>
    <row r="7922">
      <c r="A7922" s="229" t="s">
        <v>851</v>
      </c>
    </row>
    <row r="7923">
      <c r="A7923" s="229" t="s">
        <v>851</v>
      </c>
    </row>
    <row r="7924">
      <c r="A7924" s="229" t="s">
        <v>851</v>
      </c>
    </row>
    <row r="7925">
      <c r="A7925" s="229" t="s">
        <v>851</v>
      </c>
    </row>
    <row r="7926">
      <c r="A7926" s="229" t="s">
        <v>851</v>
      </c>
    </row>
    <row r="7927">
      <c r="A7927" s="229" t="s">
        <v>851</v>
      </c>
    </row>
    <row r="7928">
      <c r="A7928" s="229" t="s">
        <v>851</v>
      </c>
    </row>
    <row r="7929">
      <c r="A7929" s="229" t="s">
        <v>851</v>
      </c>
    </row>
    <row r="7930">
      <c r="A7930" s="229" t="s">
        <v>851</v>
      </c>
    </row>
    <row r="7931">
      <c r="A7931" s="229" t="s">
        <v>851</v>
      </c>
    </row>
    <row r="7932">
      <c r="A7932" s="229" t="s">
        <v>851</v>
      </c>
    </row>
    <row r="7933">
      <c r="A7933" s="229" t="s">
        <v>851</v>
      </c>
    </row>
    <row r="7934">
      <c r="A7934" s="229" t="s">
        <v>851</v>
      </c>
    </row>
    <row r="7935">
      <c r="A7935" s="229" t="s">
        <v>851</v>
      </c>
    </row>
    <row r="7936">
      <c r="A7936" s="229" t="s">
        <v>851</v>
      </c>
    </row>
    <row r="7937">
      <c r="A7937" s="229" t="s">
        <v>851</v>
      </c>
    </row>
    <row r="7938">
      <c r="A7938" s="229" t="s">
        <v>851</v>
      </c>
    </row>
    <row r="7939">
      <c r="A7939" s="229" t="s">
        <v>851</v>
      </c>
    </row>
    <row r="7940">
      <c r="A7940" s="229" t="s">
        <v>851</v>
      </c>
    </row>
    <row r="7941">
      <c r="A7941" s="229" t="s">
        <v>851</v>
      </c>
    </row>
    <row r="7942">
      <c r="A7942" s="229" t="s">
        <v>851</v>
      </c>
    </row>
    <row r="7943">
      <c r="A7943" s="229" t="s">
        <v>851</v>
      </c>
    </row>
    <row r="7944">
      <c r="A7944" s="229" t="s">
        <v>851</v>
      </c>
    </row>
    <row r="7945">
      <c r="A7945" s="229" t="s">
        <v>851</v>
      </c>
    </row>
    <row r="7946">
      <c r="A7946" s="229" t="s">
        <v>851</v>
      </c>
    </row>
    <row r="7947">
      <c r="A7947" s="229" t="s">
        <v>851</v>
      </c>
    </row>
    <row r="7948">
      <c r="A7948" s="229" t="s">
        <v>851</v>
      </c>
    </row>
    <row r="7949">
      <c r="A7949" s="229" t="s">
        <v>851</v>
      </c>
    </row>
    <row r="7950">
      <c r="A7950" s="229" t="s">
        <v>851</v>
      </c>
    </row>
    <row r="7951">
      <c r="A7951" s="229" t="s">
        <v>851</v>
      </c>
    </row>
    <row r="7952">
      <c r="A7952" s="229" t="s">
        <v>851</v>
      </c>
    </row>
    <row r="7953">
      <c r="A7953" s="229" t="s">
        <v>851</v>
      </c>
    </row>
    <row r="7954">
      <c r="A7954" s="229" t="s">
        <v>851</v>
      </c>
    </row>
    <row r="7955">
      <c r="A7955" s="229" t="s">
        <v>851</v>
      </c>
    </row>
    <row r="7956">
      <c r="A7956" s="229" t="s">
        <v>851</v>
      </c>
    </row>
    <row r="7957">
      <c r="A7957" s="229" t="s">
        <v>851</v>
      </c>
    </row>
    <row r="7958">
      <c r="A7958" s="229" t="s">
        <v>851</v>
      </c>
    </row>
    <row r="7959">
      <c r="A7959" s="229" t="s">
        <v>851</v>
      </c>
    </row>
    <row r="7960">
      <c r="A7960" s="229" t="s">
        <v>851</v>
      </c>
    </row>
    <row r="7961">
      <c r="A7961" s="229" t="s">
        <v>851</v>
      </c>
    </row>
    <row r="7962">
      <c r="A7962" s="229" t="s">
        <v>851</v>
      </c>
    </row>
    <row r="7963">
      <c r="A7963" s="229" t="s">
        <v>851</v>
      </c>
    </row>
    <row r="7964">
      <c r="A7964" s="229" t="s">
        <v>851</v>
      </c>
    </row>
    <row r="7965">
      <c r="A7965" s="229" t="s">
        <v>851</v>
      </c>
    </row>
    <row r="7966">
      <c r="A7966" s="229" t="s">
        <v>851</v>
      </c>
    </row>
    <row r="7967">
      <c r="A7967" s="229" t="s">
        <v>851</v>
      </c>
    </row>
    <row r="7968">
      <c r="A7968" s="229" t="s">
        <v>851</v>
      </c>
    </row>
    <row r="7969">
      <c r="A7969" s="229" t="s">
        <v>851</v>
      </c>
    </row>
    <row r="7970">
      <c r="A7970" s="229" t="s">
        <v>851</v>
      </c>
    </row>
    <row r="7971">
      <c r="A7971" s="229" t="s">
        <v>851</v>
      </c>
    </row>
    <row r="7972">
      <c r="A7972" s="229" t="s">
        <v>851</v>
      </c>
    </row>
    <row r="7973">
      <c r="A7973" s="229" t="s">
        <v>851</v>
      </c>
    </row>
    <row r="7974">
      <c r="A7974" s="229" t="s">
        <v>851</v>
      </c>
    </row>
    <row r="7975">
      <c r="A7975" s="229" t="s">
        <v>851</v>
      </c>
    </row>
    <row r="7976">
      <c r="A7976" s="229" t="s">
        <v>851</v>
      </c>
    </row>
    <row r="7977">
      <c r="A7977" s="229" t="s">
        <v>851</v>
      </c>
    </row>
    <row r="7978">
      <c r="A7978" s="229" t="s">
        <v>851</v>
      </c>
    </row>
    <row r="7979">
      <c r="A7979" s="229" t="s">
        <v>851</v>
      </c>
    </row>
    <row r="7980">
      <c r="A7980" s="229" t="s">
        <v>851</v>
      </c>
    </row>
    <row r="7981">
      <c r="A7981" s="229" t="s">
        <v>851</v>
      </c>
    </row>
    <row r="7982">
      <c r="A7982" s="229" t="s">
        <v>851</v>
      </c>
    </row>
    <row r="7983">
      <c r="A7983" s="229" t="s">
        <v>852</v>
      </c>
    </row>
    <row r="7984">
      <c r="A7984" s="229" t="s">
        <v>852</v>
      </c>
    </row>
    <row r="7985">
      <c r="A7985" s="229" t="s">
        <v>852</v>
      </c>
    </row>
    <row r="7986">
      <c r="A7986" s="229" t="s">
        <v>852</v>
      </c>
    </row>
    <row r="7987">
      <c r="A7987" s="229" t="s">
        <v>852</v>
      </c>
    </row>
    <row r="7988">
      <c r="A7988" s="229" t="s">
        <v>852</v>
      </c>
    </row>
    <row r="7989">
      <c r="A7989" s="229" t="s">
        <v>852</v>
      </c>
    </row>
    <row r="7990">
      <c r="A7990" s="229" t="s">
        <v>852</v>
      </c>
    </row>
    <row r="7991">
      <c r="A7991" s="229" t="s">
        <v>852</v>
      </c>
    </row>
    <row r="7992">
      <c r="A7992" s="229" t="s">
        <v>852</v>
      </c>
    </row>
    <row r="7993">
      <c r="A7993" s="229" t="s">
        <v>852</v>
      </c>
    </row>
    <row r="7994">
      <c r="A7994" s="229" t="s">
        <v>852</v>
      </c>
    </row>
    <row r="7995">
      <c r="A7995" s="229" t="s">
        <v>852</v>
      </c>
    </row>
    <row r="7996">
      <c r="A7996" s="229" t="s">
        <v>852</v>
      </c>
    </row>
    <row r="7997">
      <c r="A7997" s="229" t="s">
        <v>852</v>
      </c>
    </row>
    <row r="7998">
      <c r="A7998" s="229" t="s">
        <v>852</v>
      </c>
    </row>
    <row r="7999">
      <c r="A7999" s="229" t="s">
        <v>852</v>
      </c>
    </row>
    <row r="8000">
      <c r="A8000" s="229" t="s">
        <v>852</v>
      </c>
    </row>
    <row r="8001">
      <c r="A8001" s="229" t="s">
        <v>852</v>
      </c>
    </row>
    <row r="8002">
      <c r="A8002" s="229" t="s">
        <v>852</v>
      </c>
    </row>
    <row r="8003">
      <c r="A8003" s="229" t="s">
        <v>852</v>
      </c>
    </row>
    <row r="8004">
      <c r="A8004" s="229" t="s">
        <v>852</v>
      </c>
    </row>
    <row r="8005">
      <c r="A8005" s="229" t="s">
        <v>852</v>
      </c>
    </row>
    <row r="8006">
      <c r="A8006" s="229" t="s">
        <v>852</v>
      </c>
    </row>
    <row r="8007">
      <c r="A8007" s="229" t="s">
        <v>852</v>
      </c>
    </row>
    <row r="8008">
      <c r="A8008" s="229" t="s">
        <v>852</v>
      </c>
    </row>
    <row r="8009">
      <c r="A8009" s="229" t="s">
        <v>852</v>
      </c>
    </row>
    <row r="8010">
      <c r="A8010" s="229" t="s">
        <v>852</v>
      </c>
    </row>
    <row r="8011">
      <c r="A8011" s="229" t="s">
        <v>852</v>
      </c>
    </row>
    <row r="8012">
      <c r="A8012" s="229" t="s">
        <v>852</v>
      </c>
    </row>
    <row r="8013">
      <c r="A8013" s="229" t="s">
        <v>852</v>
      </c>
    </row>
    <row r="8014">
      <c r="A8014" s="229" t="s">
        <v>852</v>
      </c>
    </row>
    <row r="8015">
      <c r="A8015" s="229" t="s">
        <v>852</v>
      </c>
    </row>
    <row r="8016">
      <c r="A8016" s="229" t="s">
        <v>852</v>
      </c>
    </row>
    <row r="8017">
      <c r="A8017" s="229" t="s">
        <v>852</v>
      </c>
    </row>
    <row r="8018">
      <c r="A8018" s="229" t="s">
        <v>852</v>
      </c>
    </row>
    <row r="8019">
      <c r="A8019" s="229" t="s">
        <v>852</v>
      </c>
    </row>
    <row r="8020">
      <c r="A8020" s="229" t="s">
        <v>852</v>
      </c>
    </row>
    <row r="8021">
      <c r="A8021" s="229" t="s">
        <v>852</v>
      </c>
    </row>
    <row r="8022">
      <c r="A8022" s="229" t="s">
        <v>852</v>
      </c>
    </row>
    <row r="8023">
      <c r="A8023" s="229" t="s">
        <v>852</v>
      </c>
    </row>
    <row r="8024">
      <c r="A8024" s="229" t="s">
        <v>852</v>
      </c>
    </row>
    <row r="8025">
      <c r="A8025" s="229" t="s">
        <v>852</v>
      </c>
    </row>
    <row r="8026">
      <c r="A8026" s="229" t="s">
        <v>852</v>
      </c>
    </row>
    <row r="8027">
      <c r="A8027" s="229" t="s">
        <v>852</v>
      </c>
    </row>
    <row r="8028">
      <c r="A8028" s="229" t="s">
        <v>852</v>
      </c>
    </row>
    <row r="8029">
      <c r="A8029" s="229" t="s">
        <v>852</v>
      </c>
    </row>
    <row r="8030">
      <c r="A8030" s="229" t="s">
        <v>852</v>
      </c>
    </row>
    <row r="8031">
      <c r="A8031" s="229" t="s">
        <v>852</v>
      </c>
    </row>
    <row r="8032">
      <c r="A8032" s="229" t="s">
        <v>852</v>
      </c>
    </row>
    <row r="8033">
      <c r="A8033" s="229" t="s">
        <v>852</v>
      </c>
    </row>
    <row r="8034">
      <c r="A8034" s="229" t="s">
        <v>852</v>
      </c>
    </row>
    <row r="8035">
      <c r="A8035" s="229" t="s">
        <v>852</v>
      </c>
    </row>
    <row r="8036">
      <c r="A8036" s="229" t="s">
        <v>852</v>
      </c>
    </row>
    <row r="8037">
      <c r="A8037" s="229" t="s">
        <v>852</v>
      </c>
    </row>
    <row r="8038">
      <c r="A8038" s="229" t="s">
        <v>852</v>
      </c>
    </row>
    <row r="8039">
      <c r="A8039" s="229" t="s">
        <v>852</v>
      </c>
    </row>
    <row r="8040">
      <c r="A8040" s="229" t="s">
        <v>852</v>
      </c>
    </row>
    <row r="8041">
      <c r="A8041" s="229" t="s">
        <v>852</v>
      </c>
    </row>
    <row r="8042">
      <c r="A8042" s="229" t="s">
        <v>852</v>
      </c>
    </row>
    <row r="8043">
      <c r="A8043" s="229" t="s">
        <v>852</v>
      </c>
    </row>
    <row r="8044">
      <c r="A8044" s="229" t="s">
        <v>852</v>
      </c>
    </row>
    <row r="8045">
      <c r="A8045" s="229" t="s">
        <v>852</v>
      </c>
    </row>
    <row r="8046">
      <c r="A8046" s="229" t="s">
        <v>852</v>
      </c>
    </row>
    <row r="8047">
      <c r="A8047" s="229" t="s">
        <v>852</v>
      </c>
    </row>
    <row r="8048">
      <c r="A8048" s="229" t="s">
        <v>852</v>
      </c>
    </row>
    <row r="8049">
      <c r="A8049" s="229" t="s">
        <v>852</v>
      </c>
    </row>
    <row r="8050">
      <c r="A8050" s="229" t="s">
        <v>852</v>
      </c>
    </row>
    <row r="8051">
      <c r="A8051" s="229" t="s">
        <v>852</v>
      </c>
    </row>
    <row r="8052">
      <c r="A8052" s="229" t="s">
        <v>852</v>
      </c>
    </row>
    <row r="8053">
      <c r="A8053" s="229" t="s">
        <v>852</v>
      </c>
    </row>
    <row r="8054">
      <c r="A8054" s="229" t="s">
        <v>852</v>
      </c>
    </row>
    <row r="8055">
      <c r="A8055" s="229" t="s">
        <v>852</v>
      </c>
    </row>
    <row r="8056">
      <c r="A8056" s="229" t="s">
        <v>852</v>
      </c>
    </row>
    <row r="8057">
      <c r="A8057" s="229" t="s">
        <v>852</v>
      </c>
    </row>
    <row r="8058">
      <c r="A8058" s="229" t="s">
        <v>852</v>
      </c>
    </row>
    <row r="8059">
      <c r="A8059" s="229" t="s">
        <v>852</v>
      </c>
    </row>
    <row r="8060">
      <c r="A8060" s="229" t="s">
        <v>852</v>
      </c>
    </row>
    <row r="8061">
      <c r="A8061" s="229" t="s">
        <v>852</v>
      </c>
    </row>
    <row r="8062">
      <c r="A8062" s="229" t="s">
        <v>852</v>
      </c>
    </row>
    <row r="8063">
      <c r="A8063" s="229" t="s">
        <v>852</v>
      </c>
    </row>
    <row r="8064">
      <c r="A8064" s="229" t="s">
        <v>852</v>
      </c>
    </row>
    <row r="8065">
      <c r="A8065" s="229" t="s">
        <v>852</v>
      </c>
    </row>
    <row r="8066">
      <c r="A8066" s="229" t="s">
        <v>852</v>
      </c>
    </row>
    <row r="8067">
      <c r="A8067" s="229" t="s">
        <v>852</v>
      </c>
    </row>
    <row r="8068">
      <c r="A8068" s="229" t="s">
        <v>852</v>
      </c>
    </row>
    <row r="8069">
      <c r="A8069" s="229" t="s">
        <v>852</v>
      </c>
    </row>
    <row r="8070">
      <c r="A8070" s="229" t="s">
        <v>852</v>
      </c>
    </row>
    <row r="8071">
      <c r="A8071" s="229" t="s">
        <v>852</v>
      </c>
    </row>
    <row r="8072">
      <c r="A8072" s="229" t="s">
        <v>852</v>
      </c>
    </row>
    <row r="8073">
      <c r="A8073" s="229" t="s">
        <v>852</v>
      </c>
    </row>
    <row r="8074">
      <c r="A8074" s="229" t="s">
        <v>852</v>
      </c>
    </row>
    <row r="8075">
      <c r="A8075" s="229" t="s">
        <v>852</v>
      </c>
    </row>
    <row r="8076">
      <c r="A8076" s="229" t="s">
        <v>852</v>
      </c>
    </row>
    <row r="8077">
      <c r="A8077" s="229" t="s">
        <v>852</v>
      </c>
    </row>
    <row r="8078">
      <c r="A8078" s="229" t="s">
        <v>852</v>
      </c>
    </row>
    <row r="8079">
      <c r="A8079" s="229" t="s">
        <v>852</v>
      </c>
    </row>
    <row r="8080">
      <c r="A8080" s="229" t="s">
        <v>852</v>
      </c>
    </row>
    <row r="8081">
      <c r="A8081" s="229" t="s">
        <v>852</v>
      </c>
    </row>
    <row r="8082">
      <c r="A8082" s="229" t="s">
        <v>852</v>
      </c>
    </row>
    <row r="8083">
      <c r="A8083" s="229" t="s">
        <v>852</v>
      </c>
    </row>
    <row r="8084">
      <c r="A8084" s="229" t="s">
        <v>852</v>
      </c>
    </row>
    <row r="8085">
      <c r="A8085" s="229" t="s">
        <v>852</v>
      </c>
    </row>
    <row r="8086">
      <c r="A8086" s="229" t="s">
        <v>852</v>
      </c>
    </row>
    <row r="8087">
      <c r="A8087" s="229" t="s">
        <v>852</v>
      </c>
    </row>
    <row r="8088">
      <c r="A8088" s="229" t="s">
        <v>852</v>
      </c>
    </row>
    <row r="8089">
      <c r="A8089" s="229" t="s">
        <v>852</v>
      </c>
    </row>
    <row r="8090">
      <c r="A8090" s="229" t="s">
        <v>852</v>
      </c>
    </row>
    <row r="8091">
      <c r="A8091" s="229" t="s">
        <v>852</v>
      </c>
    </row>
    <row r="8092">
      <c r="A8092" s="229" t="s">
        <v>852</v>
      </c>
    </row>
    <row r="8093">
      <c r="A8093" s="229" t="s">
        <v>852</v>
      </c>
    </row>
    <row r="8094">
      <c r="A8094" s="229" t="s">
        <v>852</v>
      </c>
    </row>
    <row r="8095">
      <c r="A8095" s="229" t="s">
        <v>852</v>
      </c>
    </row>
    <row r="8096">
      <c r="A8096" s="229" t="s">
        <v>852</v>
      </c>
    </row>
    <row r="8097">
      <c r="A8097" s="229" t="s">
        <v>852</v>
      </c>
    </row>
    <row r="8098">
      <c r="A8098" s="229" t="s">
        <v>852</v>
      </c>
    </row>
    <row r="8099">
      <c r="A8099" s="229" t="s">
        <v>852</v>
      </c>
    </row>
    <row r="8100">
      <c r="A8100" s="229" t="s">
        <v>852</v>
      </c>
    </row>
    <row r="8101">
      <c r="A8101" s="229" t="s">
        <v>852</v>
      </c>
    </row>
    <row r="8102">
      <c r="A8102" s="229" t="s">
        <v>852</v>
      </c>
    </row>
    <row r="8103">
      <c r="A8103" s="229" t="s">
        <v>852</v>
      </c>
    </row>
    <row r="8104">
      <c r="A8104" s="229" t="s">
        <v>852</v>
      </c>
    </row>
    <row r="8105">
      <c r="A8105" s="229" t="s">
        <v>852</v>
      </c>
    </row>
    <row r="8106">
      <c r="A8106" s="229" t="s">
        <v>852</v>
      </c>
    </row>
    <row r="8107">
      <c r="A8107" s="229" t="s">
        <v>852</v>
      </c>
    </row>
    <row r="8108">
      <c r="A8108" s="229" t="s">
        <v>852</v>
      </c>
    </row>
    <row r="8109">
      <c r="A8109" s="229" t="s">
        <v>852</v>
      </c>
    </row>
    <row r="8110">
      <c r="A8110" s="229" t="s">
        <v>852</v>
      </c>
    </row>
    <row r="8111">
      <c r="A8111" s="229" t="s">
        <v>852</v>
      </c>
    </row>
    <row r="8112">
      <c r="A8112" s="229" t="s">
        <v>852</v>
      </c>
    </row>
    <row r="8113">
      <c r="A8113" s="229" t="s">
        <v>852</v>
      </c>
    </row>
    <row r="8114">
      <c r="A8114" s="229" t="s">
        <v>852</v>
      </c>
    </row>
    <row r="8115">
      <c r="A8115" s="229" t="s">
        <v>852</v>
      </c>
    </row>
    <row r="8116">
      <c r="A8116" s="229" t="s">
        <v>852</v>
      </c>
    </row>
    <row r="8117">
      <c r="A8117" s="229" t="s">
        <v>852</v>
      </c>
    </row>
    <row r="8118">
      <c r="A8118" s="229" t="s">
        <v>852</v>
      </c>
    </row>
    <row r="8119">
      <c r="A8119" s="229" t="s">
        <v>852</v>
      </c>
    </row>
    <row r="8120">
      <c r="A8120" s="229" t="s">
        <v>852</v>
      </c>
    </row>
    <row r="8121">
      <c r="A8121" s="229" t="s">
        <v>852</v>
      </c>
    </row>
    <row r="8122">
      <c r="A8122" s="229" t="s">
        <v>852</v>
      </c>
    </row>
    <row r="8123">
      <c r="A8123" s="229" t="s">
        <v>852</v>
      </c>
    </row>
    <row r="8124">
      <c r="A8124" s="229" t="s">
        <v>852</v>
      </c>
    </row>
    <row r="8125">
      <c r="A8125" s="229" t="s">
        <v>852</v>
      </c>
    </row>
    <row r="8126">
      <c r="A8126" s="229" t="s">
        <v>852</v>
      </c>
    </row>
    <row r="8127">
      <c r="A8127" s="229" t="s">
        <v>852</v>
      </c>
    </row>
    <row r="8128">
      <c r="A8128" s="229" t="s">
        <v>852</v>
      </c>
    </row>
    <row r="8129">
      <c r="A8129" s="229" t="s">
        <v>852</v>
      </c>
    </row>
    <row r="8130">
      <c r="A8130" s="229" t="s">
        <v>852</v>
      </c>
    </row>
    <row r="8131">
      <c r="A8131" s="229" t="s">
        <v>852</v>
      </c>
    </row>
    <row r="8132">
      <c r="A8132" s="229" t="s">
        <v>852</v>
      </c>
    </row>
    <row r="8133">
      <c r="A8133" s="229" t="s">
        <v>852</v>
      </c>
    </row>
    <row r="8134">
      <c r="A8134" s="229" t="s">
        <v>852</v>
      </c>
    </row>
    <row r="8135">
      <c r="A8135" s="229" t="s">
        <v>852</v>
      </c>
    </row>
    <row r="8136">
      <c r="A8136" s="229" t="s">
        <v>852</v>
      </c>
    </row>
    <row r="8137">
      <c r="A8137" s="229" t="s">
        <v>852</v>
      </c>
    </row>
    <row r="8138">
      <c r="A8138" s="229" t="s">
        <v>852</v>
      </c>
    </row>
    <row r="8139">
      <c r="A8139" s="229" t="s">
        <v>852</v>
      </c>
    </row>
    <row r="8140">
      <c r="A8140" s="229" t="s">
        <v>852</v>
      </c>
    </row>
    <row r="8141">
      <c r="A8141" s="229" t="s">
        <v>852</v>
      </c>
    </row>
    <row r="8142">
      <c r="A8142" s="229" t="s">
        <v>852</v>
      </c>
    </row>
    <row r="8143">
      <c r="A8143" s="229" t="s">
        <v>852</v>
      </c>
    </row>
    <row r="8144">
      <c r="A8144" s="229" t="s">
        <v>852</v>
      </c>
    </row>
    <row r="8145">
      <c r="A8145" s="229" t="s">
        <v>852</v>
      </c>
    </row>
    <row r="8146">
      <c r="A8146" s="229" t="s">
        <v>852</v>
      </c>
    </row>
    <row r="8147">
      <c r="A8147" s="229" t="s">
        <v>852</v>
      </c>
    </row>
    <row r="8148">
      <c r="A8148" s="229" t="s">
        <v>852</v>
      </c>
    </row>
    <row r="8149">
      <c r="A8149" s="229" t="s">
        <v>852</v>
      </c>
    </row>
    <row r="8150">
      <c r="A8150" s="229" t="s">
        <v>852</v>
      </c>
    </row>
    <row r="8151">
      <c r="A8151" s="229" t="s">
        <v>852</v>
      </c>
    </row>
    <row r="8152">
      <c r="A8152" s="229" t="s">
        <v>852</v>
      </c>
    </row>
    <row r="8153">
      <c r="A8153" s="229" t="s">
        <v>852</v>
      </c>
    </row>
    <row r="8154">
      <c r="A8154" s="229" t="s">
        <v>852</v>
      </c>
    </row>
    <row r="8155">
      <c r="A8155" s="229" t="s">
        <v>852</v>
      </c>
    </row>
    <row r="8156">
      <c r="A8156" s="229" t="s">
        <v>852</v>
      </c>
    </row>
    <row r="8157">
      <c r="A8157" s="229" t="s">
        <v>852</v>
      </c>
    </row>
    <row r="8158">
      <c r="A8158" s="229" t="s">
        <v>852</v>
      </c>
    </row>
    <row r="8159">
      <c r="A8159" s="229" t="s">
        <v>852</v>
      </c>
    </row>
    <row r="8160">
      <c r="A8160" s="229" t="s">
        <v>852</v>
      </c>
    </row>
    <row r="8161">
      <c r="A8161" s="229" t="s">
        <v>852</v>
      </c>
    </row>
    <row r="8162">
      <c r="A8162" s="229" t="s">
        <v>852</v>
      </c>
    </row>
    <row r="8163">
      <c r="A8163" s="229" t="s">
        <v>852</v>
      </c>
    </row>
    <row r="8164">
      <c r="A8164" s="229" t="s">
        <v>852</v>
      </c>
    </row>
    <row r="8165">
      <c r="A8165" s="229" t="s">
        <v>852</v>
      </c>
    </row>
    <row r="8166">
      <c r="A8166" s="229" t="s">
        <v>852</v>
      </c>
    </row>
    <row r="8167">
      <c r="A8167" s="229" t="s">
        <v>852</v>
      </c>
    </row>
    <row r="8168">
      <c r="A8168" s="229" t="s">
        <v>852</v>
      </c>
    </row>
    <row r="8169">
      <c r="A8169" s="229" t="s">
        <v>852</v>
      </c>
    </row>
    <row r="8170">
      <c r="A8170" s="229" t="s">
        <v>852</v>
      </c>
    </row>
    <row r="8171">
      <c r="A8171" s="229" t="s">
        <v>852</v>
      </c>
    </row>
    <row r="8172">
      <c r="A8172" s="229" t="s">
        <v>852</v>
      </c>
    </row>
    <row r="8173">
      <c r="A8173" s="229" t="s">
        <v>852</v>
      </c>
    </row>
    <row r="8174">
      <c r="A8174" s="229" t="s">
        <v>852</v>
      </c>
    </row>
    <row r="8175">
      <c r="A8175" s="229" t="s">
        <v>852</v>
      </c>
    </row>
    <row r="8176">
      <c r="A8176" s="229" t="s">
        <v>852</v>
      </c>
    </row>
    <row r="8177">
      <c r="A8177" s="229" t="s">
        <v>852</v>
      </c>
    </row>
    <row r="8178">
      <c r="A8178" s="229" t="s">
        <v>852</v>
      </c>
    </row>
    <row r="8179">
      <c r="A8179" s="229" t="s">
        <v>852</v>
      </c>
    </row>
    <row r="8180">
      <c r="A8180" s="229" t="s">
        <v>852</v>
      </c>
    </row>
    <row r="8181">
      <c r="A8181" s="229" t="s">
        <v>852</v>
      </c>
    </row>
    <row r="8182">
      <c r="A8182" s="229" t="s">
        <v>852</v>
      </c>
    </row>
    <row r="8183">
      <c r="A8183" s="229" t="s">
        <v>852</v>
      </c>
    </row>
    <row r="8184">
      <c r="A8184" s="229" t="s">
        <v>852</v>
      </c>
    </row>
    <row r="8185">
      <c r="A8185" s="229" t="s">
        <v>852</v>
      </c>
    </row>
    <row r="8186">
      <c r="A8186" s="229" t="s">
        <v>852</v>
      </c>
    </row>
    <row r="8187">
      <c r="A8187" s="229" t="s">
        <v>852</v>
      </c>
    </row>
    <row r="8188">
      <c r="A8188" s="229" t="s">
        <v>852</v>
      </c>
    </row>
    <row r="8189">
      <c r="A8189" s="229" t="s">
        <v>852</v>
      </c>
    </row>
    <row r="8190">
      <c r="A8190" s="229" t="s">
        <v>852</v>
      </c>
    </row>
    <row r="8191">
      <c r="A8191" s="229" t="s">
        <v>852</v>
      </c>
    </row>
    <row r="8192">
      <c r="A8192" s="229" t="s">
        <v>852</v>
      </c>
    </row>
    <row r="8193">
      <c r="A8193" s="229" t="s">
        <v>852</v>
      </c>
    </row>
    <row r="8194">
      <c r="A8194" s="229" t="s">
        <v>852</v>
      </c>
    </row>
    <row r="8195">
      <c r="A8195" s="229" t="s">
        <v>852</v>
      </c>
    </row>
    <row r="8196">
      <c r="A8196" s="229" t="s">
        <v>852</v>
      </c>
    </row>
    <row r="8197">
      <c r="A8197" s="229" t="s">
        <v>852</v>
      </c>
    </row>
    <row r="8198">
      <c r="A8198" s="229" t="s">
        <v>852</v>
      </c>
    </row>
    <row r="8199">
      <c r="A8199" s="229" t="s">
        <v>852</v>
      </c>
    </row>
    <row r="8200">
      <c r="A8200" s="229" t="s">
        <v>852</v>
      </c>
    </row>
    <row r="8201">
      <c r="A8201" s="229" t="s">
        <v>852</v>
      </c>
    </row>
    <row r="8202">
      <c r="A8202" s="229" t="s">
        <v>852</v>
      </c>
    </row>
    <row r="8203">
      <c r="A8203" s="229" t="s">
        <v>852</v>
      </c>
    </row>
    <row r="8204">
      <c r="A8204" s="229" t="s">
        <v>852</v>
      </c>
    </row>
    <row r="8205">
      <c r="A8205" s="229" t="s">
        <v>852</v>
      </c>
    </row>
    <row r="8206">
      <c r="A8206" s="229" t="s">
        <v>853</v>
      </c>
    </row>
    <row r="8207">
      <c r="A8207" s="229" t="s">
        <v>853</v>
      </c>
    </row>
    <row r="8208">
      <c r="A8208" s="229" t="s">
        <v>853</v>
      </c>
    </row>
    <row r="8209">
      <c r="A8209" s="229" t="s">
        <v>853</v>
      </c>
    </row>
    <row r="8210">
      <c r="A8210" s="229" t="s">
        <v>853</v>
      </c>
    </row>
    <row r="8211">
      <c r="A8211" s="229" t="s">
        <v>853</v>
      </c>
    </row>
    <row r="8212">
      <c r="A8212" s="229" t="s">
        <v>853</v>
      </c>
    </row>
    <row r="8213">
      <c r="A8213" s="229" t="s">
        <v>853</v>
      </c>
    </row>
    <row r="8214">
      <c r="A8214" s="229" t="s">
        <v>853</v>
      </c>
    </row>
    <row r="8215">
      <c r="A8215" s="229" t="s">
        <v>853</v>
      </c>
    </row>
    <row r="8216">
      <c r="A8216" s="229" t="s">
        <v>853</v>
      </c>
    </row>
    <row r="8217">
      <c r="A8217" s="229" t="s">
        <v>853</v>
      </c>
    </row>
    <row r="8218">
      <c r="A8218" s="229" t="s">
        <v>853</v>
      </c>
    </row>
    <row r="8219">
      <c r="A8219" s="229" t="s">
        <v>853</v>
      </c>
    </row>
    <row r="8220">
      <c r="A8220" s="229" t="s">
        <v>853</v>
      </c>
    </row>
    <row r="8221">
      <c r="A8221" s="229" t="s">
        <v>853</v>
      </c>
    </row>
    <row r="8222">
      <c r="A8222" s="229" t="s">
        <v>853</v>
      </c>
    </row>
    <row r="8223">
      <c r="A8223" s="229" t="s">
        <v>853</v>
      </c>
    </row>
    <row r="8224">
      <c r="A8224" s="229" t="s">
        <v>853</v>
      </c>
    </row>
    <row r="8225">
      <c r="A8225" s="229" t="s">
        <v>853</v>
      </c>
    </row>
    <row r="8226">
      <c r="A8226" s="229" t="s">
        <v>853</v>
      </c>
    </row>
    <row r="8227">
      <c r="A8227" s="229" t="s">
        <v>853</v>
      </c>
    </row>
    <row r="8228">
      <c r="A8228" s="229" t="s">
        <v>853</v>
      </c>
    </row>
    <row r="8229">
      <c r="A8229" s="229" t="s">
        <v>853</v>
      </c>
    </row>
    <row r="8230">
      <c r="A8230" s="229" t="s">
        <v>853</v>
      </c>
    </row>
    <row r="8231">
      <c r="A8231" s="229" t="s">
        <v>853</v>
      </c>
    </row>
    <row r="8232">
      <c r="A8232" s="229" t="s">
        <v>853</v>
      </c>
    </row>
    <row r="8233">
      <c r="A8233" s="229" t="s">
        <v>853</v>
      </c>
    </row>
    <row r="8234">
      <c r="A8234" s="229" t="s">
        <v>853</v>
      </c>
    </row>
    <row r="8235">
      <c r="A8235" s="229" t="s">
        <v>853</v>
      </c>
    </row>
    <row r="8236">
      <c r="A8236" s="229" t="s">
        <v>853</v>
      </c>
    </row>
    <row r="8237">
      <c r="A8237" s="229" t="s">
        <v>853</v>
      </c>
    </row>
    <row r="8238">
      <c r="A8238" s="229" t="s">
        <v>853</v>
      </c>
    </row>
    <row r="8239">
      <c r="A8239" s="229" t="s">
        <v>853</v>
      </c>
    </row>
    <row r="8240">
      <c r="A8240" s="229" t="s">
        <v>853</v>
      </c>
    </row>
    <row r="8241">
      <c r="A8241" s="229" t="s">
        <v>853</v>
      </c>
    </row>
    <row r="8242">
      <c r="A8242" s="229" t="s">
        <v>853</v>
      </c>
    </row>
    <row r="8243">
      <c r="A8243" s="229" t="s">
        <v>853</v>
      </c>
    </row>
    <row r="8244">
      <c r="A8244" s="229" t="s">
        <v>853</v>
      </c>
    </row>
    <row r="8245">
      <c r="A8245" s="229" t="s">
        <v>853</v>
      </c>
    </row>
    <row r="8246">
      <c r="A8246" s="229" t="s">
        <v>853</v>
      </c>
    </row>
    <row r="8247">
      <c r="A8247" s="229" t="s">
        <v>853</v>
      </c>
    </row>
    <row r="8248">
      <c r="A8248" s="229" t="s">
        <v>853</v>
      </c>
    </row>
    <row r="8249">
      <c r="A8249" s="229" t="s">
        <v>853</v>
      </c>
    </row>
    <row r="8250">
      <c r="A8250" s="229" t="s">
        <v>853</v>
      </c>
    </row>
    <row r="8251">
      <c r="A8251" s="229" t="s">
        <v>853</v>
      </c>
    </row>
    <row r="8252">
      <c r="A8252" s="229" t="s">
        <v>853</v>
      </c>
    </row>
    <row r="8253">
      <c r="A8253" s="229" t="s">
        <v>853</v>
      </c>
    </row>
    <row r="8254">
      <c r="A8254" s="229" t="s">
        <v>853</v>
      </c>
    </row>
    <row r="8255">
      <c r="A8255" s="229" t="s">
        <v>853</v>
      </c>
    </row>
    <row r="8256">
      <c r="A8256" s="229" t="s">
        <v>853</v>
      </c>
    </row>
    <row r="8257">
      <c r="A8257" s="229" t="s">
        <v>853</v>
      </c>
    </row>
    <row r="8258">
      <c r="A8258" s="229" t="s">
        <v>853</v>
      </c>
    </row>
    <row r="8259">
      <c r="A8259" s="229" t="s">
        <v>853</v>
      </c>
    </row>
    <row r="8260">
      <c r="A8260" s="229" t="s">
        <v>853</v>
      </c>
    </row>
    <row r="8261">
      <c r="A8261" s="229" t="s">
        <v>853</v>
      </c>
    </row>
    <row r="8262">
      <c r="A8262" s="229" t="s">
        <v>853</v>
      </c>
    </row>
    <row r="8263">
      <c r="A8263" s="229" t="s">
        <v>853</v>
      </c>
    </row>
    <row r="8264">
      <c r="A8264" s="229" t="s">
        <v>853</v>
      </c>
    </row>
    <row r="8265">
      <c r="A8265" s="229" t="s">
        <v>853</v>
      </c>
    </row>
    <row r="8266">
      <c r="A8266" s="229" t="s">
        <v>853</v>
      </c>
    </row>
    <row r="8267">
      <c r="A8267" s="229" t="s">
        <v>853</v>
      </c>
    </row>
    <row r="8268">
      <c r="A8268" s="229" t="s">
        <v>853</v>
      </c>
    </row>
    <row r="8269">
      <c r="A8269" s="229" t="s">
        <v>853</v>
      </c>
    </row>
    <row r="8270">
      <c r="A8270" s="229" t="s">
        <v>853</v>
      </c>
    </row>
    <row r="8271">
      <c r="A8271" s="229" t="s">
        <v>853</v>
      </c>
    </row>
    <row r="8272">
      <c r="A8272" s="229" t="s">
        <v>853</v>
      </c>
    </row>
    <row r="8273">
      <c r="A8273" s="229" t="s">
        <v>853</v>
      </c>
    </row>
    <row r="8274">
      <c r="A8274" s="229" t="s">
        <v>853</v>
      </c>
    </row>
    <row r="8275">
      <c r="A8275" s="229" t="s">
        <v>853</v>
      </c>
    </row>
    <row r="8276">
      <c r="A8276" s="229" t="s">
        <v>853</v>
      </c>
    </row>
    <row r="8277">
      <c r="A8277" s="229" t="s">
        <v>853</v>
      </c>
    </row>
    <row r="8278">
      <c r="A8278" s="229" t="s">
        <v>853</v>
      </c>
    </row>
    <row r="8279">
      <c r="A8279" s="229" t="s">
        <v>853</v>
      </c>
    </row>
    <row r="8280">
      <c r="A8280" s="229" t="s">
        <v>853</v>
      </c>
    </row>
    <row r="8281">
      <c r="A8281" s="229" t="s">
        <v>853</v>
      </c>
    </row>
    <row r="8282">
      <c r="A8282" s="229" t="s">
        <v>853</v>
      </c>
    </row>
    <row r="8283">
      <c r="A8283" s="229" t="s">
        <v>853</v>
      </c>
    </row>
    <row r="8284">
      <c r="A8284" s="229" t="s">
        <v>853</v>
      </c>
    </row>
    <row r="8285">
      <c r="A8285" s="229" t="s">
        <v>853</v>
      </c>
    </row>
    <row r="8286">
      <c r="A8286" s="229" t="s">
        <v>853</v>
      </c>
    </row>
    <row r="8287">
      <c r="A8287" s="229" t="s">
        <v>853</v>
      </c>
    </row>
    <row r="8288">
      <c r="A8288" s="229" t="s">
        <v>853</v>
      </c>
    </row>
    <row r="8289">
      <c r="A8289" s="229" t="s">
        <v>853</v>
      </c>
    </row>
    <row r="8290">
      <c r="A8290" s="229" t="s">
        <v>853</v>
      </c>
    </row>
    <row r="8291">
      <c r="A8291" s="229" t="s">
        <v>853</v>
      </c>
    </row>
    <row r="8292">
      <c r="A8292" s="229" t="s">
        <v>853</v>
      </c>
    </row>
    <row r="8293">
      <c r="A8293" s="229" t="s">
        <v>853</v>
      </c>
    </row>
    <row r="8294">
      <c r="A8294" s="229" t="s">
        <v>853</v>
      </c>
    </row>
    <row r="8295">
      <c r="A8295" s="229" t="s">
        <v>853</v>
      </c>
    </row>
    <row r="8296">
      <c r="A8296" s="229" t="s">
        <v>853</v>
      </c>
    </row>
    <row r="8297">
      <c r="A8297" s="229" t="s">
        <v>853</v>
      </c>
    </row>
    <row r="8298">
      <c r="A8298" s="229" t="s">
        <v>853</v>
      </c>
    </row>
    <row r="8299">
      <c r="A8299" s="229" t="s">
        <v>853</v>
      </c>
    </row>
    <row r="8300">
      <c r="A8300" s="229" t="s">
        <v>853</v>
      </c>
    </row>
    <row r="8301">
      <c r="A8301" s="229" t="s">
        <v>853</v>
      </c>
    </row>
    <row r="8302">
      <c r="A8302" s="229" t="s">
        <v>853</v>
      </c>
    </row>
    <row r="8303">
      <c r="A8303" s="229" t="s">
        <v>853</v>
      </c>
    </row>
    <row r="8304">
      <c r="A8304" s="229" t="s">
        <v>853</v>
      </c>
    </row>
    <row r="8305">
      <c r="A8305" s="229" t="s">
        <v>853</v>
      </c>
    </row>
    <row r="8306">
      <c r="A8306" s="229" t="s">
        <v>853</v>
      </c>
    </row>
    <row r="8307">
      <c r="A8307" s="229" t="s">
        <v>853</v>
      </c>
    </row>
    <row r="8308">
      <c r="A8308" s="229" t="s">
        <v>853</v>
      </c>
    </row>
    <row r="8309">
      <c r="A8309" s="229" t="s">
        <v>853</v>
      </c>
    </row>
    <row r="8310">
      <c r="A8310" s="229" t="s">
        <v>853</v>
      </c>
    </row>
    <row r="8311">
      <c r="A8311" s="229" t="s">
        <v>853</v>
      </c>
    </row>
    <row r="8312">
      <c r="A8312" s="229" t="s">
        <v>853</v>
      </c>
    </row>
    <row r="8313">
      <c r="A8313" s="229" t="s">
        <v>853</v>
      </c>
    </row>
    <row r="8314">
      <c r="A8314" s="229" t="s">
        <v>853</v>
      </c>
    </row>
    <row r="8315">
      <c r="A8315" s="229" t="s">
        <v>853</v>
      </c>
    </row>
    <row r="8316">
      <c r="A8316" s="229" t="s">
        <v>853</v>
      </c>
    </row>
    <row r="8317">
      <c r="A8317" s="229" t="s">
        <v>853</v>
      </c>
    </row>
    <row r="8318">
      <c r="A8318" s="229" t="s">
        <v>853</v>
      </c>
    </row>
    <row r="8319">
      <c r="A8319" s="229" t="s">
        <v>853</v>
      </c>
    </row>
    <row r="8320">
      <c r="A8320" s="229" t="s">
        <v>853</v>
      </c>
    </row>
    <row r="8321">
      <c r="A8321" s="229" t="s">
        <v>853</v>
      </c>
    </row>
    <row r="8322">
      <c r="A8322" s="229" t="s">
        <v>853</v>
      </c>
    </row>
    <row r="8323">
      <c r="A8323" s="229" t="s">
        <v>853</v>
      </c>
    </row>
    <row r="8324">
      <c r="A8324" s="229" t="s">
        <v>853</v>
      </c>
    </row>
    <row r="8325">
      <c r="A8325" s="229" t="s">
        <v>853</v>
      </c>
    </row>
    <row r="8326">
      <c r="A8326" s="229" t="s">
        <v>853</v>
      </c>
    </row>
    <row r="8327">
      <c r="A8327" s="229" t="s">
        <v>853</v>
      </c>
    </row>
    <row r="8328">
      <c r="A8328" s="229" t="s">
        <v>853</v>
      </c>
    </row>
    <row r="8329">
      <c r="A8329" s="229" t="s">
        <v>853</v>
      </c>
    </row>
    <row r="8330">
      <c r="A8330" s="229" t="s">
        <v>853</v>
      </c>
    </row>
    <row r="8331">
      <c r="A8331" s="229" t="s">
        <v>853</v>
      </c>
    </row>
    <row r="8332">
      <c r="A8332" s="229" t="s">
        <v>853</v>
      </c>
    </row>
    <row r="8333">
      <c r="A8333" s="229" t="s">
        <v>853</v>
      </c>
    </row>
    <row r="8334">
      <c r="A8334" s="229" t="s">
        <v>853</v>
      </c>
    </row>
    <row r="8335">
      <c r="A8335" s="229" t="s">
        <v>853</v>
      </c>
    </row>
    <row r="8336">
      <c r="A8336" s="229" t="s">
        <v>853</v>
      </c>
    </row>
    <row r="8337">
      <c r="A8337" s="229" t="s">
        <v>853</v>
      </c>
    </row>
    <row r="8338">
      <c r="A8338" s="229" t="s">
        <v>853</v>
      </c>
    </row>
    <row r="8339">
      <c r="A8339" s="229" t="s">
        <v>853</v>
      </c>
    </row>
    <row r="8340">
      <c r="A8340" s="229" t="s">
        <v>853</v>
      </c>
    </row>
    <row r="8341">
      <c r="A8341" s="229" t="s">
        <v>853</v>
      </c>
    </row>
    <row r="8342">
      <c r="A8342" s="229" t="s">
        <v>853</v>
      </c>
    </row>
    <row r="8343">
      <c r="A8343" s="229" t="s">
        <v>853</v>
      </c>
    </row>
    <row r="8344">
      <c r="A8344" s="229" t="s">
        <v>853</v>
      </c>
    </row>
    <row r="8345">
      <c r="A8345" s="229" t="s">
        <v>853</v>
      </c>
    </row>
    <row r="8346">
      <c r="A8346" s="229" t="s">
        <v>853</v>
      </c>
    </row>
    <row r="8347">
      <c r="A8347" s="229" t="s">
        <v>853</v>
      </c>
    </row>
    <row r="8348">
      <c r="A8348" s="229" t="s">
        <v>853</v>
      </c>
    </row>
    <row r="8349">
      <c r="A8349" s="229" t="s">
        <v>853</v>
      </c>
    </row>
    <row r="8350">
      <c r="A8350" s="229" t="s">
        <v>853</v>
      </c>
    </row>
    <row r="8351">
      <c r="A8351" s="229" t="s">
        <v>853</v>
      </c>
    </row>
    <row r="8352">
      <c r="A8352" s="229" t="s">
        <v>853</v>
      </c>
    </row>
    <row r="8353">
      <c r="A8353" s="229" t="s">
        <v>853</v>
      </c>
    </row>
    <row r="8354">
      <c r="A8354" s="229" t="s">
        <v>853</v>
      </c>
    </row>
    <row r="8355">
      <c r="A8355" s="229" t="s">
        <v>853</v>
      </c>
    </row>
    <row r="8356">
      <c r="A8356" s="229" t="s">
        <v>853</v>
      </c>
    </row>
    <row r="8357">
      <c r="A8357" s="229" t="s">
        <v>853</v>
      </c>
    </row>
    <row r="8358">
      <c r="A8358" s="229" t="s">
        <v>853</v>
      </c>
    </row>
    <row r="8359">
      <c r="A8359" s="229" t="s">
        <v>853</v>
      </c>
    </row>
    <row r="8360">
      <c r="A8360" s="229" t="s">
        <v>853</v>
      </c>
    </row>
    <row r="8361">
      <c r="A8361" s="229" t="s">
        <v>853</v>
      </c>
    </row>
    <row r="8362">
      <c r="A8362" s="229" t="s">
        <v>853</v>
      </c>
    </row>
    <row r="8363">
      <c r="A8363" s="229" t="s">
        <v>853</v>
      </c>
    </row>
    <row r="8364">
      <c r="A8364" s="229" t="s">
        <v>853</v>
      </c>
    </row>
    <row r="8365">
      <c r="A8365" s="229" t="s">
        <v>853</v>
      </c>
    </row>
    <row r="8366">
      <c r="A8366" s="229" t="s">
        <v>853</v>
      </c>
    </row>
    <row r="8367">
      <c r="A8367" s="229" t="s">
        <v>853</v>
      </c>
    </row>
    <row r="8368">
      <c r="A8368" s="229" t="s">
        <v>853</v>
      </c>
    </row>
    <row r="8369">
      <c r="A8369" s="229" t="s">
        <v>853</v>
      </c>
    </row>
    <row r="8370">
      <c r="A8370" s="229" t="s">
        <v>853</v>
      </c>
    </row>
    <row r="8371">
      <c r="A8371" s="229" t="s">
        <v>853</v>
      </c>
    </row>
    <row r="8372">
      <c r="A8372" s="229" t="s">
        <v>853</v>
      </c>
    </row>
    <row r="8373">
      <c r="A8373" s="229" t="s">
        <v>853</v>
      </c>
    </row>
    <row r="8374">
      <c r="A8374" s="229" t="s">
        <v>853</v>
      </c>
    </row>
    <row r="8375">
      <c r="A8375" s="229" t="s">
        <v>853</v>
      </c>
    </row>
    <row r="8376">
      <c r="A8376" s="229" t="s">
        <v>853</v>
      </c>
    </row>
    <row r="8377">
      <c r="A8377" s="229" t="s">
        <v>853</v>
      </c>
    </row>
    <row r="8378">
      <c r="A8378" s="229" t="s">
        <v>853</v>
      </c>
    </row>
    <row r="8379">
      <c r="A8379" s="229" t="s">
        <v>853</v>
      </c>
    </row>
    <row r="8380">
      <c r="A8380" s="229" t="s">
        <v>853</v>
      </c>
    </row>
    <row r="8381">
      <c r="A8381" s="229" t="s">
        <v>853</v>
      </c>
    </row>
    <row r="8382">
      <c r="A8382" s="229" t="s">
        <v>853</v>
      </c>
    </row>
    <row r="8383">
      <c r="A8383" s="229" t="s">
        <v>853</v>
      </c>
    </row>
    <row r="8384">
      <c r="A8384" s="229" t="s">
        <v>853</v>
      </c>
    </row>
    <row r="8385">
      <c r="A8385" s="229" t="s">
        <v>853</v>
      </c>
    </row>
    <row r="8386">
      <c r="A8386" s="229" t="s">
        <v>853</v>
      </c>
    </row>
    <row r="8387">
      <c r="A8387" s="229" t="s">
        <v>853</v>
      </c>
    </row>
    <row r="8388">
      <c r="A8388" s="229" t="s">
        <v>853</v>
      </c>
    </row>
    <row r="8389">
      <c r="A8389" s="229" t="s">
        <v>853</v>
      </c>
    </row>
    <row r="8390">
      <c r="A8390" s="229" t="s">
        <v>853</v>
      </c>
    </row>
    <row r="8391">
      <c r="A8391" s="229" t="s">
        <v>853</v>
      </c>
    </row>
    <row r="8392">
      <c r="A8392" s="229" t="s">
        <v>853</v>
      </c>
    </row>
    <row r="8393">
      <c r="A8393" s="229" t="s">
        <v>853</v>
      </c>
    </row>
    <row r="8394">
      <c r="A8394" s="229" t="s">
        <v>853</v>
      </c>
    </row>
    <row r="8395">
      <c r="A8395" s="229" t="s">
        <v>853</v>
      </c>
    </row>
    <row r="8396">
      <c r="A8396" s="229" t="s">
        <v>853</v>
      </c>
    </row>
    <row r="8397">
      <c r="A8397" s="229" t="s">
        <v>853</v>
      </c>
    </row>
    <row r="8398">
      <c r="A8398" s="229" t="s">
        <v>853</v>
      </c>
    </row>
    <row r="8399">
      <c r="A8399" s="229" t="s">
        <v>853</v>
      </c>
    </row>
    <row r="8400">
      <c r="A8400" s="229" t="s">
        <v>853</v>
      </c>
    </row>
    <row r="8401">
      <c r="A8401" s="229" t="s">
        <v>853</v>
      </c>
    </row>
    <row r="8402">
      <c r="A8402" s="229" t="s">
        <v>853</v>
      </c>
    </row>
    <row r="8403">
      <c r="A8403" s="229" t="s">
        <v>853</v>
      </c>
    </row>
    <row r="8404">
      <c r="A8404" s="229" t="s">
        <v>853</v>
      </c>
    </row>
    <row r="8405">
      <c r="A8405" s="229" t="s">
        <v>853</v>
      </c>
    </row>
    <row r="8406">
      <c r="A8406" s="229" t="s">
        <v>853</v>
      </c>
    </row>
    <row r="8407">
      <c r="A8407" s="229" t="s">
        <v>853</v>
      </c>
    </row>
    <row r="8408">
      <c r="A8408" s="229" t="s">
        <v>853</v>
      </c>
    </row>
    <row r="8409">
      <c r="A8409" s="229" t="s">
        <v>853</v>
      </c>
    </row>
    <row r="8410">
      <c r="A8410" s="229" t="s">
        <v>853</v>
      </c>
    </row>
    <row r="8411">
      <c r="A8411" s="229" t="s">
        <v>853</v>
      </c>
    </row>
    <row r="8412">
      <c r="A8412" s="229" t="s">
        <v>853</v>
      </c>
    </row>
    <row r="8413">
      <c r="A8413" s="229" t="s">
        <v>853</v>
      </c>
    </row>
    <row r="8414">
      <c r="A8414" s="229" t="s">
        <v>853</v>
      </c>
    </row>
    <row r="8415">
      <c r="A8415" s="229" t="s">
        <v>853</v>
      </c>
    </row>
    <row r="8416">
      <c r="A8416" s="229" t="s">
        <v>853</v>
      </c>
    </row>
    <row r="8417">
      <c r="A8417" s="229" t="s">
        <v>853</v>
      </c>
    </row>
    <row r="8418">
      <c r="A8418" s="229" t="s">
        <v>853</v>
      </c>
    </row>
    <row r="8419">
      <c r="A8419" s="229" t="s">
        <v>853</v>
      </c>
    </row>
    <row r="8420">
      <c r="A8420" s="229" t="s">
        <v>853</v>
      </c>
    </row>
    <row r="8421">
      <c r="A8421" s="229" t="s">
        <v>853</v>
      </c>
    </row>
    <row r="8422">
      <c r="A8422" s="229" t="s">
        <v>853</v>
      </c>
    </row>
    <row r="8423">
      <c r="A8423" s="229" t="s">
        <v>853</v>
      </c>
    </row>
    <row r="8424">
      <c r="A8424" s="229" t="s">
        <v>853</v>
      </c>
    </row>
    <row r="8425">
      <c r="A8425" s="229" t="s">
        <v>853</v>
      </c>
    </row>
    <row r="8426">
      <c r="A8426" s="229" t="s">
        <v>853</v>
      </c>
    </row>
    <row r="8427">
      <c r="A8427" s="229" t="s">
        <v>853</v>
      </c>
    </row>
    <row r="8428">
      <c r="A8428" s="229" t="s">
        <v>853</v>
      </c>
    </row>
    <row r="8429">
      <c r="A8429" s="229" t="s">
        <v>853</v>
      </c>
    </row>
    <row r="8430">
      <c r="A8430" s="229" t="s">
        <v>853</v>
      </c>
    </row>
    <row r="8431">
      <c r="A8431" s="229" t="s">
        <v>853</v>
      </c>
    </row>
    <row r="8432">
      <c r="A8432" s="229" t="s">
        <v>853</v>
      </c>
    </row>
    <row r="8433">
      <c r="A8433" s="229" t="s">
        <v>853</v>
      </c>
    </row>
    <row r="8434">
      <c r="A8434" s="229" t="s">
        <v>853</v>
      </c>
    </row>
    <row r="8435">
      <c r="A8435" s="229" t="s">
        <v>853</v>
      </c>
    </row>
    <row r="8436">
      <c r="A8436" s="229" t="s">
        <v>853</v>
      </c>
    </row>
    <row r="8437">
      <c r="A8437" s="229" t="s">
        <v>853</v>
      </c>
    </row>
    <row r="8438">
      <c r="A8438" s="229" t="s">
        <v>853</v>
      </c>
    </row>
    <row r="8439">
      <c r="A8439" s="229" t="s">
        <v>853</v>
      </c>
    </row>
    <row r="8440">
      <c r="A8440" s="229" t="s">
        <v>853</v>
      </c>
    </row>
    <row r="8441">
      <c r="A8441" s="229" t="s">
        <v>853</v>
      </c>
    </row>
    <row r="8442">
      <c r="A8442" s="229" t="s">
        <v>853</v>
      </c>
    </row>
    <row r="8443">
      <c r="A8443" s="229" t="s">
        <v>853</v>
      </c>
    </row>
    <row r="8444">
      <c r="A8444" s="229" t="s">
        <v>853</v>
      </c>
    </row>
    <row r="8445">
      <c r="A8445" s="229" t="s">
        <v>853</v>
      </c>
    </row>
    <row r="8446">
      <c r="A8446" s="229" t="s">
        <v>853</v>
      </c>
    </row>
    <row r="8447">
      <c r="A8447" s="229" t="s">
        <v>853</v>
      </c>
    </row>
    <row r="8448">
      <c r="A8448" s="229" t="s">
        <v>854</v>
      </c>
    </row>
    <row r="8449">
      <c r="A8449" s="229" t="s">
        <v>854</v>
      </c>
    </row>
    <row r="8450">
      <c r="A8450" s="229" t="s">
        <v>854</v>
      </c>
    </row>
    <row r="8451">
      <c r="A8451" s="229" t="s">
        <v>854</v>
      </c>
    </row>
    <row r="8452">
      <c r="A8452" s="229" t="s">
        <v>854</v>
      </c>
    </row>
    <row r="8453">
      <c r="A8453" s="229" t="s">
        <v>854</v>
      </c>
    </row>
    <row r="8454">
      <c r="A8454" s="229" t="s">
        <v>854</v>
      </c>
    </row>
    <row r="8455">
      <c r="A8455" s="229" t="s">
        <v>854</v>
      </c>
    </row>
    <row r="8456">
      <c r="A8456" s="229" t="s">
        <v>854</v>
      </c>
    </row>
    <row r="8457">
      <c r="A8457" s="229" t="s">
        <v>854</v>
      </c>
    </row>
    <row r="8458">
      <c r="A8458" s="229" t="s">
        <v>854</v>
      </c>
    </row>
    <row r="8459">
      <c r="A8459" s="229" t="s">
        <v>854</v>
      </c>
    </row>
    <row r="8460">
      <c r="A8460" s="229" t="s">
        <v>854</v>
      </c>
    </row>
    <row r="8461">
      <c r="A8461" s="229" t="s">
        <v>854</v>
      </c>
    </row>
    <row r="8462">
      <c r="A8462" s="229" t="s">
        <v>854</v>
      </c>
    </row>
    <row r="8463">
      <c r="A8463" s="229" t="s">
        <v>854</v>
      </c>
    </row>
    <row r="8464">
      <c r="A8464" s="229" t="s">
        <v>854</v>
      </c>
    </row>
    <row r="8465">
      <c r="A8465" s="229" t="s">
        <v>854</v>
      </c>
    </row>
    <row r="8466">
      <c r="A8466" s="229" t="s">
        <v>854</v>
      </c>
    </row>
    <row r="8467">
      <c r="A8467" s="229" t="s">
        <v>854</v>
      </c>
    </row>
    <row r="8468">
      <c r="A8468" s="229" t="s">
        <v>854</v>
      </c>
    </row>
    <row r="8469">
      <c r="A8469" s="229" t="s">
        <v>854</v>
      </c>
    </row>
    <row r="8470">
      <c r="A8470" s="229" t="s">
        <v>854</v>
      </c>
    </row>
    <row r="8471">
      <c r="A8471" s="229" t="s">
        <v>854</v>
      </c>
    </row>
    <row r="8472">
      <c r="A8472" s="229" t="s">
        <v>854</v>
      </c>
    </row>
    <row r="8473">
      <c r="A8473" s="229" t="s">
        <v>854</v>
      </c>
    </row>
    <row r="8474">
      <c r="A8474" s="229" t="s">
        <v>854</v>
      </c>
    </row>
    <row r="8475">
      <c r="A8475" s="229" t="s">
        <v>854</v>
      </c>
    </row>
    <row r="8476">
      <c r="A8476" s="229" t="s">
        <v>854</v>
      </c>
    </row>
    <row r="8477">
      <c r="A8477" s="229" t="s">
        <v>854</v>
      </c>
    </row>
    <row r="8478">
      <c r="A8478" s="229" t="s">
        <v>854</v>
      </c>
    </row>
    <row r="8479">
      <c r="A8479" s="229" t="s">
        <v>854</v>
      </c>
    </row>
    <row r="8480">
      <c r="A8480" s="229" t="s">
        <v>854</v>
      </c>
    </row>
    <row r="8481">
      <c r="A8481" s="229" t="s">
        <v>854</v>
      </c>
    </row>
    <row r="8482">
      <c r="A8482" s="229" t="s">
        <v>854</v>
      </c>
    </row>
    <row r="8483">
      <c r="A8483" s="229" t="s">
        <v>854</v>
      </c>
    </row>
    <row r="8484">
      <c r="A8484" s="229" t="s">
        <v>854</v>
      </c>
    </row>
    <row r="8485">
      <c r="A8485" s="229" t="s">
        <v>854</v>
      </c>
    </row>
    <row r="8486">
      <c r="A8486" s="229" t="s">
        <v>854</v>
      </c>
    </row>
    <row r="8487">
      <c r="A8487" s="229" t="s">
        <v>854</v>
      </c>
    </row>
    <row r="8488">
      <c r="A8488" s="229" t="s">
        <v>854</v>
      </c>
    </row>
    <row r="8489">
      <c r="A8489" s="229" t="s">
        <v>854</v>
      </c>
    </row>
    <row r="8490">
      <c r="A8490" s="229" t="s">
        <v>854</v>
      </c>
    </row>
    <row r="8491">
      <c r="A8491" s="229" t="s">
        <v>854</v>
      </c>
    </row>
    <row r="8492">
      <c r="A8492" s="229" t="s">
        <v>854</v>
      </c>
    </row>
    <row r="8493">
      <c r="A8493" s="229" t="s">
        <v>854</v>
      </c>
    </row>
    <row r="8494">
      <c r="A8494" s="229" t="s">
        <v>854</v>
      </c>
    </row>
    <row r="8495">
      <c r="A8495" s="229" t="s">
        <v>854</v>
      </c>
    </row>
    <row r="8496">
      <c r="A8496" s="229" t="s">
        <v>854</v>
      </c>
    </row>
    <row r="8497">
      <c r="A8497" s="229" t="s">
        <v>854</v>
      </c>
    </row>
    <row r="8498">
      <c r="A8498" s="229" t="s">
        <v>854</v>
      </c>
    </row>
    <row r="8499">
      <c r="A8499" s="229" t="s">
        <v>854</v>
      </c>
    </row>
    <row r="8500">
      <c r="A8500" s="229" t="s">
        <v>854</v>
      </c>
    </row>
    <row r="8501">
      <c r="A8501" s="229" t="s">
        <v>854</v>
      </c>
    </row>
    <row r="8502">
      <c r="A8502" s="229" t="s">
        <v>854</v>
      </c>
    </row>
    <row r="8503">
      <c r="A8503" s="229" t="s">
        <v>854</v>
      </c>
    </row>
    <row r="8504">
      <c r="A8504" s="229" t="s">
        <v>854</v>
      </c>
    </row>
    <row r="8505">
      <c r="A8505" s="229" t="s">
        <v>854</v>
      </c>
    </row>
    <row r="8506">
      <c r="A8506" s="229" t="s">
        <v>854</v>
      </c>
    </row>
    <row r="8507">
      <c r="A8507" s="229" t="s">
        <v>854</v>
      </c>
    </row>
    <row r="8508">
      <c r="A8508" s="229" t="s">
        <v>854</v>
      </c>
    </row>
    <row r="8509">
      <c r="A8509" s="229" t="s">
        <v>854</v>
      </c>
    </row>
    <row r="8510">
      <c r="A8510" s="229" t="s">
        <v>854</v>
      </c>
    </row>
    <row r="8511">
      <c r="A8511" s="229" t="s">
        <v>854</v>
      </c>
    </row>
    <row r="8512">
      <c r="A8512" s="229" t="s">
        <v>854</v>
      </c>
    </row>
    <row r="8513">
      <c r="A8513" s="229" t="s">
        <v>854</v>
      </c>
    </row>
    <row r="8514">
      <c r="A8514" s="229" t="s">
        <v>854</v>
      </c>
    </row>
    <row r="8515">
      <c r="A8515" s="229" t="s">
        <v>854</v>
      </c>
    </row>
    <row r="8516">
      <c r="A8516" s="229" t="s">
        <v>854</v>
      </c>
    </row>
    <row r="8517">
      <c r="A8517" s="229" t="s">
        <v>854</v>
      </c>
    </row>
    <row r="8518">
      <c r="A8518" s="229" t="s">
        <v>854</v>
      </c>
    </row>
    <row r="8519">
      <c r="A8519" s="229" t="s">
        <v>854</v>
      </c>
    </row>
    <row r="8520">
      <c r="A8520" s="229" t="s">
        <v>854</v>
      </c>
    </row>
    <row r="8521">
      <c r="A8521" s="229" t="s">
        <v>854</v>
      </c>
    </row>
    <row r="8522">
      <c r="A8522" s="229" t="s">
        <v>854</v>
      </c>
    </row>
    <row r="8523">
      <c r="A8523" s="229" t="s">
        <v>854</v>
      </c>
    </row>
    <row r="8524">
      <c r="A8524" s="229" t="s">
        <v>854</v>
      </c>
    </row>
    <row r="8525">
      <c r="A8525" s="229" t="s">
        <v>854</v>
      </c>
    </row>
    <row r="8526">
      <c r="A8526" s="229" t="s">
        <v>854</v>
      </c>
    </row>
    <row r="8527">
      <c r="A8527" s="229" t="s">
        <v>854</v>
      </c>
    </row>
    <row r="8528">
      <c r="A8528" s="229" t="s">
        <v>854</v>
      </c>
    </row>
    <row r="8529">
      <c r="A8529" s="229" t="s">
        <v>854</v>
      </c>
    </row>
    <row r="8530">
      <c r="A8530" s="229" t="s">
        <v>854</v>
      </c>
    </row>
    <row r="8531">
      <c r="A8531" s="229" t="s">
        <v>854</v>
      </c>
    </row>
    <row r="8532">
      <c r="A8532" s="229" t="s">
        <v>854</v>
      </c>
    </row>
    <row r="8533">
      <c r="A8533" s="229" t="s">
        <v>854</v>
      </c>
    </row>
    <row r="8534">
      <c r="A8534" s="229" t="s">
        <v>854</v>
      </c>
    </row>
    <row r="8535">
      <c r="A8535" s="229" t="s">
        <v>854</v>
      </c>
    </row>
    <row r="8536">
      <c r="A8536" s="229" t="s">
        <v>854</v>
      </c>
    </row>
    <row r="8537">
      <c r="A8537" s="229" t="s">
        <v>854</v>
      </c>
    </row>
    <row r="8538">
      <c r="A8538" s="229" t="s">
        <v>854</v>
      </c>
    </row>
    <row r="8539">
      <c r="A8539" s="229" t="s">
        <v>854</v>
      </c>
    </row>
    <row r="8540">
      <c r="A8540" s="229" t="s">
        <v>854</v>
      </c>
    </row>
    <row r="8541">
      <c r="A8541" s="229" t="s">
        <v>854</v>
      </c>
    </row>
    <row r="8542">
      <c r="A8542" s="229" t="s">
        <v>854</v>
      </c>
    </row>
    <row r="8543">
      <c r="A8543" s="229" t="s">
        <v>854</v>
      </c>
    </row>
    <row r="8544">
      <c r="A8544" s="229" t="s">
        <v>854</v>
      </c>
    </row>
    <row r="8545">
      <c r="A8545" s="229" t="s">
        <v>854</v>
      </c>
    </row>
    <row r="8546">
      <c r="A8546" s="229" t="s">
        <v>854</v>
      </c>
    </row>
    <row r="8547">
      <c r="A8547" s="229" t="s">
        <v>854</v>
      </c>
    </row>
    <row r="8548">
      <c r="A8548" s="229" t="s">
        <v>854</v>
      </c>
    </row>
    <row r="8549">
      <c r="A8549" s="229" t="s">
        <v>854</v>
      </c>
    </row>
    <row r="8550">
      <c r="A8550" s="229" t="s">
        <v>854</v>
      </c>
    </row>
    <row r="8551">
      <c r="A8551" s="229" t="s">
        <v>854</v>
      </c>
    </row>
    <row r="8552">
      <c r="A8552" s="229" t="s">
        <v>854</v>
      </c>
    </row>
    <row r="8553">
      <c r="A8553" s="229" t="s">
        <v>854</v>
      </c>
    </row>
    <row r="8554">
      <c r="A8554" s="229" t="s">
        <v>854</v>
      </c>
    </row>
    <row r="8555">
      <c r="A8555" s="229" t="s">
        <v>854</v>
      </c>
    </row>
    <row r="8556">
      <c r="A8556" s="229" t="s">
        <v>854</v>
      </c>
    </row>
    <row r="8557">
      <c r="A8557" s="229" t="s">
        <v>854</v>
      </c>
    </row>
    <row r="8558">
      <c r="A8558" s="229" t="s">
        <v>854</v>
      </c>
    </row>
    <row r="8559">
      <c r="A8559" s="229" t="s">
        <v>854</v>
      </c>
    </row>
    <row r="8560">
      <c r="A8560" s="229" t="s">
        <v>854</v>
      </c>
    </row>
    <row r="8561">
      <c r="A8561" s="229" t="s">
        <v>854</v>
      </c>
    </row>
    <row r="8562">
      <c r="A8562" s="229" t="s">
        <v>854</v>
      </c>
    </row>
    <row r="8563">
      <c r="A8563" s="229" t="s">
        <v>854</v>
      </c>
    </row>
    <row r="8564">
      <c r="A8564" s="229" t="s">
        <v>854</v>
      </c>
    </row>
    <row r="8565">
      <c r="A8565" s="229" t="s">
        <v>854</v>
      </c>
    </row>
    <row r="8566">
      <c r="A8566" s="229" t="s">
        <v>854</v>
      </c>
    </row>
    <row r="8567">
      <c r="A8567" s="229" t="s">
        <v>854</v>
      </c>
    </row>
    <row r="8568">
      <c r="A8568" s="229" t="s">
        <v>854</v>
      </c>
    </row>
    <row r="8569">
      <c r="A8569" s="229" t="s">
        <v>854</v>
      </c>
    </row>
    <row r="8570">
      <c r="A8570" s="229" t="s">
        <v>854</v>
      </c>
    </row>
    <row r="8571">
      <c r="A8571" s="229" t="s">
        <v>854</v>
      </c>
    </row>
    <row r="8572">
      <c r="A8572" s="229" t="s">
        <v>854</v>
      </c>
    </row>
    <row r="8573">
      <c r="A8573" s="229" t="s">
        <v>854</v>
      </c>
    </row>
    <row r="8574">
      <c r="A8574" s="229" t="s">
        <v>854</v>
      </c>
    </row>
    <row r="8575">
      <c r="A8575" s="229" t="s">
        <v>854</v>
      </c>
    </row>
    <row r="8576">
      <c r="A8576" s="229" t="s">
        <v>854</v>
      </c>
    </row>
    <row r="8577">
      <c r="A8577" s="229" t="s">
        <v>854</v>
      </c>
    </row>
    <row r="8578">
      <c r="A8578" s="229" t="s">
        <v>854</v>
      </c>
    </row>
    <row r="8579">
      <c r="A8579" s="229" t="s">
        <v>854</v>
      </c>
    </row>
    <row r="8580">
      <c r="A8580" s="229" t="s">
        <v>854</v>
      </c>
    </row>
    <row r="8581">
      <c r="A8581" s="229" t="s">
        <v>854</v>
      </c>
    </row>
    <row r="8582">
      <c r="A8582" s="229" t="s">
        <v>854</v>
      </c>
    </row>
    <row r="8583">
      <c r="A8583" s="229" t="s">
        <v>854</v>
      </c>
    </row>
    <row r="8584">
      <c r="A8584" s="229" t="s">
        <v>854</v>
      </c>
    </row>
    <row r="8585">
      <c r="A8585" s="229" t="s">
        <v>854</v>
      </c>
    </row>
    <row r="8586">
      <c r="A8586" s="229" t="s">
        <v>854</v>
      </c>
    </row>
    <row r="8587">
      <c r="A8587" s="229" t="s">
        <v>854</v>
      </c>
    </row>
    <row r="8588">
      <c r="A8588" s="229" t="s">
        <v>854</v>
      </c>
    </row>
    <row r="8589">
      <c r="A8589" s="229" t="s">
        <v>854</v>
      </c>
    </row>
    <row r="8590">
      <c r="A8590" s="229" t="s">
        <v>854</v>
      </c>
    </row>
    <row r="8591">
      <c r="A8591" s="229" t="s">
        <v>854</v>
      </c>
    </row>
    <row r="8592">
      <c r="A8592" s="229" t="s">
        <v>854</v>
      </c>
    </row>
    <row r="8593">
      <c r="A8593" s="229" t="s">
        <v>854</v>
      </c>
    </row>
    <row r="8594">
      <c r="A8594" s="229" t="s">
        <v>854</v>
      </c>
    </row>
    <row r="8595">
      <c r="A8595" s="229" t="s">
        <v>854</v>
      </c>
    </row>
    <row r="8596">
      <c r="A8596" s="229" t="s">
        <v>854</v>
      </c>
    </row>
    <row r="8597">
      <c r="A8597" s="229" t="s">
        <v>854</v>
      </c>
    </row>
    <row r="8598">
      <c r="A8598" s="229" t="s">
        <v>854</v>
      </c>
    </row>
    <row r="8599">
      <c r="A8599" s="229" t="s">
        <v>854</v>
      </c>
    </row>
    <row r="8600">
      <c r="A8600" s="229" t="s">
        <v>854</v>
      </c>
    </row>
    <row r="8601">
      <c r="A8601" s="229" t="s">
        <v>854</v>
      </c>
    </row>
    <row r="8602">
      <c r="A8602" s="229" t="s">
        <v>854</v>
      </c>
    </row>
    <row r="8603">
      <c r="A8603" s="229" t="s">
        <v>854</v>
      </c>
    </row>
    <row r="8604">
      <c r="A8604" s="229" t="s">
        <v>854</v>
      </c>
    </row>
    <row r="8605">
      <c r="A8605" s="229" t="s">
        <v>854</v>
      </c>
    </row>
    <row r="8606">
      <c r="A8606" s="229" t="s">
        <v>854</v>
      </c>
    </row>
    <row r="8607">
      <c r="A8607" s="229" t="s">
        <v>854</v>
      </c>
    </row>
    <row r="8608">
      <c r="A8608" s="229" t="s">
        <v>854</v>
      </c>
    </row>
    <row r="8609">
      <c r="A8609" s="229" t="s">
        <v>854</v>
      </c>
    </row>
    <row r="8610">
      <c r="A8610" s="229" t="s">
        <v>854</v>
      </c>
    </row>
    <row r="8611">
      <c r="A8611" s="229" t="s">
        <v>854</v>
      </c>
    </row>
    <row r="8612">
      <c r="A8612" s="229" t="s">
        <v>854</v>
      </c>
    </row>
    <row r="8613">
      <c r="A8613" s="229" t="s">
        <v>854</v>
      </c>
    </row>
    <row r="8614">
      <c r="A8614" s="229" t="s">
        <v>854</v>
      </c>
    </row>
    <row r="8615">
      <c r="A8615" s="229" t="s">
        <v>854</v>
      </c>
    </row>
    <row r="8616">
      <c r="A8616" s="229" t="s">
        <v>854</v>
      </c>
    </row>
    <row r="8617">
      <c r="A8617" s="229" t="s">
        <v>854</v>
      </c>
    </row>
    <row r="8618">
      <c r="A8618" s="229" t="s">
        <v>854</v>
      </c>
    </row>
    <row r="8619">
      <c r="A8619" s="229" t="s">
        <v>854</v>
      </c>
    </row>
    <row r="8620">
      <c r="A8620" s="229" t="s">
        <v>854</v>
      </c>
    </row>
    <row r="8621">
      <c r="A8621" s="229" t="s">
        <v>854</v>
      </c>
    </row>
    <row r="8622">
      <c r="A8622" s="229" t="s">
        <v>854</v>
      </c>
    </row>
    <row r="8623">
      <c r="A8623" s="229" t="s">
        <v>854</v>
      </c>
    </row>
    <row r="8624">
      <c r="A8624" s="229" t="s">
        <v>854</v>
      </c>
    </row>
    <row r="8625">
      <c r="A8625" s="229" t="s">
        <v>854</v>
      </c>
    </row>
    <row r="8626">
      <c r="A8626" s="229" t="s">
        <v>854</v>
      </c>
    </row>
    <row r="8627">
      <c r="A8627" s="229" t="s">
        <v>854</v>
      </c>
    </row>
    <row r="8628">
      <c r="A8628" s="229" t="s">
        <v>854</v>
      </c>
    </row>
    <row r="8629">
      <c r="A8629" s="229" t="s">
        <v>854</v>
      </c>
    </row>
    <row r="8630">
      <c r="A8630" s="229" t="s">
        <v>854</v>
      </c>
    </row>
    <row r="8631">
      <c r="A8631" s="229" t="s">
        <v>854</v>
      </c>
    </row>
    <row r="8632">
      <c r="A8632" s="229" t="s">
        <v>854</v>
      </c>
    </row>
    <row r="8633">
      <c r="A8633" s="229" t="s">
        <v>855</v>
      </c>
    </row>
    <row r="8634">
      <c r="A8634" s="229" t="s">
        <v>855</v>
      </c>
    </row>
    <row r="8635">
      <c r="A8635" s="229" t="s">
        <v>855</v>
      </c>
    </row>
    <row r="8636">
      <c r="A8636" s="229" t="s">
        <v>855</v>
      </c>
    </row>
    <row r="8637">
      <c r="A8637" s="229" t="s">
        <v>855</v>
      </c>
    </row>
    <row r="8638">
      <c r="A8638" s="229" t="s">
        <v>855</v>
      </c>
    </row>
    <row r="8639">
      <c r="A8639" s="229" t="s">
        <v>855</v>
      </c>
    </row>
    <row r="8640">
      <c r="A8640" s="229" t="s">
        <v>855</v>
      </c>
    </row>
    <row r="8641">
      <c r="A8641" s="229" t="s">
        <v>855</v>
      </c>
    </row>
    <row r="8642">
      <c r="A8642" s="229" t="s">
        <v>855</v>
      </c>
    </row>
    <row r="8643">
      <c r="A8643" s="229" t="s">
        <v>855</v>
      </c>
    </row>
    <row r="8644">
      <c r="A8644" s="229" t="s">
        <v>855</v>
      </c>
    </row>
    <row r="8645">
      <c r="A8645" s="229" t="s">
        <v>855</v>
      </c>
    </row>
    <row r="8646">
      <c r="A8646" s="229" t="s">
        <v>855</v>
      </c>
    </row>
    <row r="8647">
      <c r="A8647" s="229" t="s">
        <v>855</v>
      </c>
    </row>
    <row r="8648">
      <c r="A8648" s="229" t="s">
        <v>855</v>
      </c>
    </row>
    <row r="8649">
      <c r="A8649" s="229" t="s">
        <v>855</v>
      </c>
    </row>
    <row r="8650">
      <c r="A8650" s="229" t="s">
        <v>855</v>
      </c>
    </row>
    <row r="8651">
      <c r="A8651" s="229" t="s">
        <v>855</v>
      </c>
    </row>
    <row r="8652">
      <c r="A8652" s="229" t="s">
        <v>855</v>
      </c>
    </row>
    <row r="8653">
      <c r="A8653" s="229" t="s">
        <v>855</v>
      </c>
    </row>
    <row r="8654">
      <c r="A8654" s="229" t="s">
        <v>855</v>
      </c>
    </row>
    <row r="8655">
      <c r="A8655" s="229" t="s">
        <v>855</v>
      </c>
    </row>
    <row r="8656">
      <c r="A8656" s="229" t="s">
        <v>855</v>
      </c>
    </row>
    <row r="8657">
      <c r="A8657" s="229" t="s">
        <v>855</v>
      </c>
    </row>
    <row r="8658">
      <c r="A8658" s="229" t="s">
        <v>855</v>
      </c>
    </row>
    <row r="8659">
      <c r="A8659" s="229" t="s">
        <v>855</v>
      </c>
    </row>
    <row r="8660">
      <c r="A8660" s="229" t="s">
        <v>855</v>
      </c>
    </row>
    <row r="8661">
      <c r="A8661" s="229" t="s">
        <v>855</v>
      </c>
    </row>
    <row r="8662">
      <c r="A8662" s="229" t="s">
        <v>855</v>
      </c>
    </row>
    <row r="8663">
      <c r="A8663" s="229" t="s">
        <v>855</v>
      </c>
    </row>
    <row r="8664">
      <c r="A8664" s="229" t="s">
        <v>855</v>
      </c>
    </row>
    <row r="8665">
      <c r="A8665" s="229" t="s">
        <v>855</v>
      </c>
    </row>
    <row r="8666">
      <c r="A8666" s="229" t="s">
        <v>855</v>
      </c>
    </row>
    <row r="8667">
      <c r="A8667" s="229" t="s">
        <v>855</v>
      </c>
    </row>
    <row r="8668">
      <c r="A8668" s="229" t="s">
        <v>855</v>
      </c>
    </row>
    <row r="8669">
      <c r="A8669" s="229" t="s">
        <v>855</v>
      </c>
    </row>
    <row r="8670">
      <c r="A8670" s="229" t="s">
        <v>855</v>
      </c>
    </row>
    <row r="8671">
      <c r="A8671" s="229" t="s">
        <v>855</v>
      </c>
    </row>
    <row r="8672">
      <c r="A8672" s="229" t="s">
        <v>855</v>
      </c>
    </row>
    <row r="8673">
      <c r="A8673" s="229" t="s">
        <v>855</v>
      </c>
    </row>
    <row r="8674">
      <c r="A8674" s="229" t="s">
        <v>855</v>
      </c>
    </row>
    <row r="8675">
      <c r="A8675" s="229" t="s">
        <v>855</v>
      </c>
    </row>
    <row r="8676">
      <c r="A8676" s="229" t="s">
        <v>855</v>
      </c>
    </row>
    <row r="8677">
      <c r="A8677" s="229" t="s">
        <v>855</v>
      </c>
    </row>
    <row r="8678">
      <c r="A8678" s="229" t="s">
        <v>855</v>
      </c>
    </row>
    <row r="8679">
      <c r="A8679" s="229" t="s">
        <v>855</v>
      </c>
    </row>
    <row r="8680">
      <c r="A8680" s="229" t="s">
        <v>855</v>
      </c>
    </row>
    <row r="8681">
      <c r="A8681" s="229" t="s">
        <v>855</v>
      </c>
    </row>
    <row r="8682">
      <c r="A8682" s="229" t="s">
        <v>855</v>
      </c>
    </row>
    <row r="8683">
      <c r="A8683" s="229" t="s">
        <v>855</v>
      </c>
    </row>
    <row r="8684">
      <c r="A8684" s="229" t="s">
        <v>855</v>
      </c>
    </row>
    <row r="8685">
      <c r="A8685" s="229" t="s">
        <v>855</v>
      </c>
    </row>
    <row r="8686">
      <c r="A8686" s="229" t="s">
        <v>855</v>
      </c>
    </row>
    <row r="8687">
      <c r="A8687" s="229" t="s">
        <v>855</v>
      </c>
    </row>
    <row r="8688">
      <c r="A8688" s="229" t="s">
        <v>855</v>
      </c>
    </row>
    <row r="8689">
      <c r="A8689" s="229" t="s">
        <v>855</v>
      </c>
    </row>
    <row r="8690">
      <c r="A8690" s="229" t="s">
        <v>855</v>
      </c>
    </row>
    <row r="8691">
      <c r="A8691" s="229" t="s">
        <v>855</v>
      </c>
    </row>
    <row r="8692">
      <c r="A8692" s="229" t="s">
        <v>855</v>
      </c>
    </row>
    <row r="8693">
      <c r="A8693" s="229" t="s">
        <v>855</v>
      </c>
    </row>
    <row r="8694">
      <c r="A8694" s="229" t="s">
        <v>855</v>
      </c>
    </row>
    <row r="8695">
      <c r="A8695" s="229" t="s">
        <v>855</v>
      </c>
    </row>
    <row r="8696">
      <c r="A8696" s="229" t="s">
        <v>855</v>
      </c>
    </row>
    <row r="8697">
      <c r="A8697" s="229" t="s">
        <v>855</v>
      </c>
    </row>
    <row r="8698">
      <c r="A8698" s="229" t="s">
        <v>855</v>
      </c>
    </row>
    <row r="8699">
      <c r="A8699" s="229" t="s">
        <v>855</v>
      </c>
    </row>
    <row r="8700">
      <c r="A8700" s="229" t="s">
        <v>855</v>
      </c>
    </row>
    <row r="8701">
      <c r="A8701" s="229" t="s">
        <v>855</v>
      </c>
    </row>
    <row r="8702">
      <c r="A8702" s="229" t="s">
        <v>855</v>
      </c>
    </row>
    <row r="8703">
      <c r="A8703" s="229" t="s">
        <v>855</v>
      </c>
    </row>
    <row r="8704">
      <c r="A8704" s="229" t="s">
        <v>855</v>
      </c>
    </row>
    <row r="8705">
      <c r="A8705" s="229" t="s">
        <v>855</v>
      </c>
    </row>
    <row r="8706">
      <c r="A8706" s="229" t="s">
        <v>855</v>
      </c>
    </row>
    <row r="8707">
      <c r="A8707" s="229" t="s">
        <v>855</v>
      </c>
    </row>
    <row r="8708">
      <c r="A8708" s="229" t="s">
        <v>855</v>
      </c>
    </row>
    <row r="8709">
      <c r="A8709" s="229" t="s">
        <v>855</v>
      </c>
    </row>
    <row r="8710">
      <c r="A8710" s="229" t="s">
        <v>855</v>
      </c>
    </row>
    <row r="8711">
      <c r="A8711" s="229" t="s">
        <v>855</v>
      </c>
    </row>
    <row r="8712">
      <c r="A8712" s="229" t="s">
        <v>855</v>
      </c>
    </row>
    <row r="8713">
      <c r="A8713" s="229" t="s">
        <v>855</v>
      </c>
    </row>
    <row r="8714">
      <c r="A8714" s="229" t="s">
        <v>855</v>
      </c>
    </row>
    <row r="8715">
      <c r="A8715" s="229" t="s">
        <v>855</v>
      </c>
    </row>
    <row r="8716">
      <c r="A8716" s="229" t="s">
        <v>855</v>
      </c>
    </row>
    <row r="8717">
      <c r="A8717" s="229" t="s">
        <v>855</v>
      </c>
    </row>
    <row r="8718">
      <c r="A8718" s="229" t="s">
        <v>855</v>
      </c>
    </row>
    <row r="8719">
      <c r="A8719" s="229" t="s">
        <v>855</v>
      </c>
    </row>
    <row r="8720">
      <c r="A8720" s="229" t="s">
        <v>855</v>
      </c>
    </row>
    <row r="8721">
      <c r="A8721" s="229" t="s">
        <v>855</v>
      </c>
    </row>
    <row r="8722">
      <c r="A8722" s="229" t="s">
        <v>855</v>
      </c>
    </row>
    <row r="8723">
      <c r="A8723" s="229" t="s">
        <v>855</v>
      </c>
    </row>
    <row r="8724">
      <c r="A8724" s="229" t="s">
        <v>855</v>
      </c>
    </row>
    <row r="8725">
      <c r="A8725" s="229" t="s">
        <v>855</v>
      </c>
    </row>
    <row r="8726">
      <c r="A8726" s="229" t="s">
        <v>855</v>
      </c>
    </row>
    <row r="8727">
      <c r="A8727" s="229" t="s">
        <v>855</v>
      </c>
    </row>
    <row r="8728">
      <c r="A8728" s="229" t="s">
        <v>855</v>
      </c>
    </row>
    <row r="8729">
      <c r="A8729" s="229" t="s">
        <v>855</v>
      </c>
    </row>
    <row r="8730">
      <c r="A8730" s="229" t="s">
        <v>855</v>
      </c>
    </row>
    <row r="8731">
      <c r="A8731" s="229" t="s">
        <v>855</v>
      </c>
    </row>
    <row r="8732">
      <c r="A8732" s="229" t="s">
        <v>855</v>
      </c>
    </row>
    <row r="8733">
      <c r="A8733" s="229" t="s">
        <v>855</v>
      </c>
    </row>
    <row r="8734">
      <c r="A8734" s="229" t="s">
        <v>855</v>
      </c>
    </row>
    <row r="8735">
      <c r="A8735" s="229" t="s">
        <v>855</v>
      </c>
    </row>
    <row r="8736">
      <c r="A8736" s="229" t="s">
        <v>855</v>
      </c>
    </row>
    <row r="8737">
      <c r="A8737" s="229" t="s">
        <v>855</v>
      </c>
    </row>
    <row r="8738">
      <c r="A8738" s="229" t="s">
        <v>855</v>
      </c>
    </row>
    <row r="8739">
      <c r="A8739" s="229" t="s">
        <v>855</v>
      </c>
    </row>
    <row r="8740">
      <c r="A8740" s="229" t="s">
        <v>855</v>
      </c>
    </row>
    <row r="8741">
      <c r="A8741" s="229" t="s">
        <v>855</v>
      </c>
    </row>
    <row r="8742">
      <c r="A8742" s="229" t="s">
        <v>855</v>
      </c>
    </row>
    <row r="8743">
      <c r="A8743" s="229" t="s">
        <v>855</v>
      </c>
    </row>
    <row r="8744">
      <c r="A8744" s="229" t="s">
        <v>855</v>
      </c>
    </row>
    <row r="8745">
      <c r="A8745" s="229" t="s">
        <v>855</v>
      </c>
    </row>
    <row r="8746">
      <c r="A8746" s="229" t="s">
        <v>855</v>
      </c>
    </row>
    <row r="8747">
      <c r="A8747" s="229" t="s">
        <v>855</v>
      </c>
    </row>
    <row r="8748">
      <c r="A8748" s="229" t="s">
        <v>855</v>
      </c>
    </row>
    <row r="8749">
      <c r="A8749" s="229" t="s">
        <v>855</v>
      </c>
    </row>
    <row r="8750">
      <c r="A8750" s="229" t="s">
        <v>855</v>
      </c>
    </row>
    <row r="8751">
      <c r="A8751" s="229" t="s">
        <v>855</v>
      </c>
    </row>
    <row r="8752">
      <c r="A8752" s="229" t="s">
        <v>855</v>
      </c>
    </row>
    <row r="8753">
      <c r="A8753" s="229" t="s">
        <v>855</v>
      </c>
    </row>
    <row r="8754">
      <c r="A8754" s="229" t="s">
        <v>855</v>
      </c>
    </row>
    <row r="8755">
      <c r="A8755" s="229" t="s">
        <v>855</v>
      </c>
    </row>
    <row r="8756">
      <c r="A8756" s="229" t="s">
        <v>855</v>
      </c>
    </row>
    <row r="8757">
      <c r="A8757" s="229" t="s">
        <v>855</v>
      </c>
    </row>
    <row r="8758">
      <c r="A8758" s="229" t="s">
        <v>855</v>
      </c>
    </row>
    <row r="8759">
      <c r="A8759" s="229" t="s">
        <v>855</v>
      </c>
    </row>
    <row r="8760">
      <c r="A8760" s="229" t="s">
        <v>855</v>
      </c>
    </row>
    <row r="8761">
      <c r="A8761" s="229" t="s">
        <v>855</v>
      </c>
    </row>
    <row r="8762">
      <c r="A8762" s="229" t="s">
        <v>855</v>
      </c>
    </row>
    <row r="8763">
      <c r="A8763" s="229" t="s">
        <v>855</v>
      </c>
    </row>
    <row r="8764">
      <c r="A8764" s="229" t="s">
        <v>855</v>
      </c>
    </row>
    <row r="8765">
      <c r="A8765" s="229" t="s">
        <v>855</v>
      </c>
    </row>
    <row r="8766">
      <c r="A8766" s="229" t="s">
        <v>855</v>
      </c>
    </row>
    <row r="8767">
      <c r="A8767" s="229" t="s">
        <v>855</v>
      </c>
    </row>
    <row r="8768">
      <c r="A8768" s="229" t="s">
        <v>855</v>
      </c>
    </row>
    <row r="8769">
      <c r="A8769" s="229" t="s">
        <v>855</v>
      </c>
    </row>
    <row r="8770">
      <c r="A8770" s="229" t="s">
        <v>855</v>
      </c>
    </row>
    <row r="8771">
      <c r="A8771" s="229" t="s">
        <v>855</v>
      </c>
    </row>
    <row r="8772">
      <c r="A8772" s="229" t="s">
        <v>855</v>
      </c>
    </row>
    <row r="8773">
      <c r="A8773" s="229" t="s">
        <v>855</v>
      </c>
    </row>
    <row r="8774">
      <c r="A8774" s="229" t="s">
        <v>855</v>
      </c>
    </row>
    <row r="8775">
      <c r="A8775" s="229" t="s">
        <v>855</v>
      </c>
    </row>
    <row r="8776">
      <c r="A8776" s="229" t="s">
        <v>855</v>
      </c>
    </row>
    <row r="8777">
      <c r="A8777" s="229" t="s">
        <v>855</v>
      </c>
    </row>
    <row r="8778">
      <c r="A8778" s="229" t="s">
        <v>855</v>
      </c>
    </row>
    <row r="8779">
      <c r="A8779" s="229" t="s">
        <v>855</v>
      </c>
    </row>
    <row r="8780">
      <c r="A8780" s="229" t="s">
        <v>855</v>
      </c>
    </row>
    <row r="8781">
      <c r="A8781" s="229" t="s">
        <v>855</v>
      </c>
    </row>
    <row r="8782">
      <c r="A8782" s="229" t="s">
        <v>855</v>
      </c>
    </row>
    <row r="8783">
      <c r="A8783" s="229" t="s">
        <v>855</v>
      </c>
    </row>
    <row r="8784">
      <c r="A8784" s="229" t="s">
        <v>855</v>
      </c>
    </row>
    <row r="8785">
      <c r="A8785" s="229" t="s">
        <v>855</v>
      </c>
    </row>
    <row r="8786">
      <c r="A8786" s="229" t="s">
        <v>855</v>
      </c>
    </row>
    <row r="8787">
      <c r="A8787" s="229" t="s">
        <v>856</v>
      </c>
    </row>
    <row r="8788">
      <c r="A8788" s="229" t="s">
        <v>856</v>
      </c>
    </row>
    <row r="8789">
      <c r="A8789" s="229" t="s">
        <v>856</v>
      </c>
    </row>
    <row r="8790">
      <c r="A8790" s="229" t="s">
        <v>856</v>
      </c>
    </row>
    <row r="8791">
      <c r="A8791" s="229" t="s">
        <v>856</v>
      </c>
    </row>
    <row r="8792">
      <c r="A8792" s="229" t="s">
        <v>856</v>
      </c>
    </row>
    <row r="8793">
      <c r="A8793" s="229" t="s">
        <v>856</v>
      </c>
    </row>
    <row r="8794">
      <c r="A8794" s="229" t="s">
        <v>856</v>
      </c>
    </row>
    <row r="8795">
      <c r="A8795" s="229" t="s">
        <v>856</v>
      </c>
    </row>
    <row r="8796">
      <c r="A8796" s="229" t="s">
        <v>856</v>
      </c>
    </row>
    <row r="8797">
      <c r="A8797" s="229" t="s">
        <v>856</v>
      </c>
    </row>
    <row r="8798">
      <c r="A8798" s="229" t="s">
        <v>856</v>
      </c>
    </row>
    <row r="8799">
      <c r="A8799" s="229" t="s">
        <v>856</v>
      </c>
    </row>
    <row r="8800">
      <c r="A8800" s="229" t="s">
        <v>856</v>
      </c>
    </row>
    <row r="8801">
      <c r="A8801" s="229" t="s">
        <v>856</v>
      </c>
    </row>
    <row r="8802">
      <c r="A8802" s="229" t="s">
        <v>856</v>
      </c>
    </row>
    <row r="8803">
      <c r="A8803" s="229" t="s">
        <v>856</v>
      </c>
    </row>
    <row r="8804">
      <c r="A8804" s="229" t="s">
        <v>856</v>
      </c>
    </row>
    <row r="8805">
      <c r="A8805" s="229" t="s">
        <v>856</v>
      </c>
    </row>
    <row r="8806">
      <c r="A8806" s="229" t="s">
        <v>856</v>
      </c>
    </row>
    <row r="8807">
      <c r="A8807" s="229" t="s">
        <v>856</v>
      </c>
    </row>
    <row r="8808">
      <c r="A8808" s="229" t="s">
        <v>856</v>
      </c>
    </row>
    <row r="8809">
      <c r="A8809" s="229" t="s">
        <v>856</v>
      </c>
    </row>
    <row r="8810">
      <c r="A8810" s="229" t="s">
        <v>856</v>
      </c>
    </row>
    <row r="8811">
      <c r="A8811" s="229" t="s">
        <v>856</v>
      </c>
    </row>
    <row r="8812">
      <c r="A8812" s="229" t="s">
        <v>856</v>
      </c>
    </row>
    <row r="8813">
      <c r="A8813" s="229" t="s">
        <v>856</v>
      </c>
    </row>
    <row r="8814">
      <c r="A8814" s="229" t="s">
        <v>856</v>
      </c>
    </row>
    <row r="8815">
      <c r="A8815" s="229" t="s">
        <v>856</v>
      </c>
    </row>
    <row r="8816">
      <c r="A8816" s="229" t="s">
        <v>856</v>
      </c>
    </row>
    <row r="8817">
      <c r="A8817" s="229" t="s">
        <v>856</v>
      </c>
    </row>
    <row r="8818">
      <c r="A8818" s="229" t="s">
        <v>856</v>
      </c>
    </row>
    <row r="8819">
      <c r="A8819" s="229" t="s">
        <v>856</v>
      </c>
    </row>
    <row r="8820">
      <c r="A8820" s="229" t="s">
        <v>856</v>
      </c>
    </row>
    <row r="8821">
      <c r="A8821" s="229" t="s">
        <v>856</v>
      </c>
    </row>
    <row r="8822">
      <c r="A8822" s="229" t="s">
        <v>856</v>
      </c>
    </row>
    <row r="8823">
      <c r="A8823" s="229" t="s">
        <v>856</v>
      </c>
    </row>
    <row r="8824">
      <c r="A8824" s="229" t="s">
        <v>856</v>
      </c>
    </row>
    <row r="8825">
      <c r="A8825" s="229" t="s">
        <v>856</v>
      </c>
    </row>
    <row r="8826">
      <c r="A8826" s="229" t="s">
        <v>856</v>
      </c>
    </row>
    <row r="8827">
      <c r="A8827" s="229" t="s">
        <v>856</v>
      </c>
    </row>
    <row r="8828">
      <c r="A8828" s="229" t="s">
        <v>856</v>
      </c>
    </row>
    <row r="8829">
      <c r="A8829" s="229" t="s">
        <v>856</v>
      </c>
    </row>
    <row r="8830">
      <c r="A8830" s="229" t="s">
        <v>856</v>
      </c>
    </row>
    <row r="8831">
      <c r="A8831" s="229" t="s">
        <v>856</v>
      </c>
    </row>
    <row r="8832">
      <c r="A8832" s="229" t="s">
        <v>856</v>
      </c>
    </row>
    <row r="8833">
      <c r="A8833" s="229" t="s">
        <v>856</v>
      </c>
    </row>
    <row r="8834">
      <c r="A8834" s="229" t="s">
        <v>856</v>
      </c>
    </row>
    <row r="8835">
      <c r="A8835" s="229" t="s">
        <v>856</v>
      </c>
    </row>
    <row r="8836">
      <c r="A8836" s="229" t="s">
        <v>856</v>
      </c>
    </row>
    <row r="8837">
      <c r="A8837" s="229" t="s">
        <v>856</v>
      </c>
    </row>
    <row r="8838">
      <c r="A8838" s="229" t="s">
        <v>856</v>
      </c>
    </row>
    <row r="8839">
      <c r="A8839" s="229" t="s">
        <v>856</v>
      </c>
    </row>
    <row r="8840">
      <c r="A8840" s="229" t="s">
        <v>856</v>
      </c>
    </row>
    <row r="8841">
      <c r="A8841" s="229" t="s">
        <v>856</v>
      </c>
    </row>
    <row r="8842">
      <c r="A8842" s="229" t="s">
        <v>857</v>
      </c>
    </row>
    <row r="8843">
      <c r="A8843" s="229" t="s">
        <v>857</v>
      </c>
    </row>
    <row r="8844">
      <c r="A8844" s="229" t="s">
        <v>857</v>
      </c>
    </row>
    <row r="8845">
      <c r="A8845" s="229" t="s">
        <v>857</v>
      </c>
    </row>
    <row r="8846">
      <c r="A8846" s="229" t="s">
        <v>857</v>
      </c>
    </row>
    <row r="8847">
      <c r="A8847" s="229" t="s">
        <v>857</v>
      </c>
    </row>
    <row r="8848">
      <c r="A8848" s="229" t="s">
        <v>857</v>
      </c>
    </row>
    <row r="8849">
      <c r="A8849" s="229" t="s">
        <v>857</v>
      </c>
    </row>
    <row r="8850">
      <c r="A8850" s="229" t="s">
        <v>857</v>
      </c>
    </row>
    <row r="8851">
      <c r="A8851" s="229" t="s">
        <v>857</v>
      </c>
    </row>
    <row r="8852">
      <c r="A8852" s="229" t="s">
        <v>857</v>
      </c>
    </row>
    <row r="8853">
      <c r="A8853" s="229" t="s">
        <v>857</v>
      </c>
    </row>
    <row r="8854">
      <c r="A8854" s="229" t="s">
        <v>857</v>
      </c>
    </row>
    <row r="8855">
      <c r="A8855" s="229" t="s">
        <v>857</v>
      </c>
    </row>
    <row r="8856">
      <c r="A8856" s="229" t="s">
        <v>857</v>
      </c>
    </row>
    <row r="8857">
      <c r="A8857" s="229" t="s">
        <v>857</v>
      </c>
    </row>
    <row r="8858">
      <c r="A8858" s="229" t="s">
        <v>857</v>
      </c>
    </row>
    <row r="8859">
      <c r="A8859" s="229" t="s">
        <v>857</v>
      </c>
    </row>
    <row r="8860">
      <c r="A8860" s="229" t="s">
        <v>857</v>
      </c>
    </row>
    <row r="8861">
      <c r="A8861" s="229" t="s">
        <v>857</v>
      </c>
    </row>
    <row r="8862">
      <c r="A8862" s="229" t="s">
        <v>857</v>
      </c>
    </row>
    <row r="8863">
      <c r="A8863" s="229" t="s">
        <v>857</v>
      </c>
    </row>
    <row r="8864">
      <c r="A8864" s="229" t="s">
        <v>857</v>
      </c>
    </row>
    <row r="8865">
      <c r="A8865" s="229" t="s">
        <v>857</v>
      </c>
    </row>
    <row r="8866">
      <c r="A8866" s="229" t="s">
        <v>857</v>
      </c>
    </row>
    <row r="8867">
      <c r="A8867" s="229" t="s">
        <v>857</v>
      </c>
    </row>
    <row r="8868">
      <c r="A8868" s="229" t="s">
        <v>857</v>
      </c>
    </row>
    <row r="8869">
      <c r="A8869" s="229" t="s">
        <v>857</v>
      </c>
    </row>
    <row r="8870">
      <c r="A8870" s="229" t="s">
        <v>857</v>
      </c>
    </row>
    <row r="8871">
      <c r="A8871" s="229" t="s">
        <v>857</v>
      </c>
    </row>
    <row r="8872">
      <c r="A8872" s="229" t="s">
        <v>857</v>
      </c>
    </row>
    <row r="8873">
      <c r="A8873" s="229" t="s">
        <v>857</v>
      </c>
    </row>
    <row r="8874">
      <c r="A8874" s="229" t="s">
        <v>857</v>
      </c>
    </row>
    <row r="8875">
      <c r="A8875" s="229" t="s">
        <v>857</v>
      </c>
    </row>
    <row r="8876">
      <c r="A8876" s="229" t="s">
        <v>857</v>
      </c>
    </row>
    <row r="8877">
      <c r="A8877" s="229" t="s">
        <v>857</v>
      </c>
    </row>
    <row r="8878">
      <c r="A8878" s="229" t="s">
        <v>857</v>
      </c>
    </row>
    <row r="8879">
      <c r="A8879" s="229" t="s">
        <v>857</v>
      </c>
    </row>
    <row r="8880">
      <c r="A8880" s="229" t="s">
        <v>857</v>
      </c>
    </row>
    <row r="8881">
      <c r="A8881" s="229" t="s">
        <v>857</v>
      </c>
    </row>
    <row r="8882">
      <c r="A8882" s="229" t="s">
        <v>857</v>
      </c>
    </row>
    <row r="8883">
      <c r="A8883" s="229" t="s">
        <v>857</v>
      </c>
    </row>
    <row r="8884">
      <c r="A8884" s="229" t="s">
        <v>857</v>
      </c>
    </row>
    <row r="8885">
      <c r="A8885" s="229" t="s">
        <v>857</v>
      </c>
    </row>
    <row r="8886">
      <c r="A8886" s="229" t="s">
        <v>857</v>
      </c>
    </row>
    <row r="8887">
      <c r="A8887" s="229" t="s">
        <v>857</v>
      </c>
    </row>
    <row r="8888">
      <c r="A8888" s="229" t="s">
        <v>857</v>
      </c>
    </row>
    <row r="8889">
      <c r="A8889" s="229" t="s">
        <v>857</v>
      </c>
    </row>
    <row r="8890">
      <c r="A8890" s="229" t="s">
        <v>857</v>
      </c>
    </row>
    <row r="8891">
      <c r="A8891" s="229" t="s">
        <v>857</v>
      </c>
    </row>
    <row r="8892">
      <c r="A8892" s="229" t="s">
        <v>857</v>
      </c>
    </row>
    <row r="8893">
      <c r="A8893" s="229" t="s">
        <v>857</v>
      </c>
    </row>
    <row r="8894">
      <c r="A8894" s="229" t="s">
        <v>857</v>
      </c>
    </row>
    <row r="8895">
      <c r="A8895" s="229" t="s">
        <v>857</v>
      </c>
    </row>
    <row r="8896">
      <c r="A8896" s="229" t="s">
        <v>857</v>
      </c>
    </row>
    <row r="8897">
      <c r="A8897" s="229" t="s">
        <v>857</v>
      </c>
    </row>
    <row r="8898">
      <c r="A8898" s="229" t="s">
        <v>857</v>
      </c>
    </row>
    <row r="8899">
      <c r="A8899" s="229" t="s">
        <v>857</v>
      </c>
    </row>
    <row r="8900">
      <c r="A8900" s="229" t="s">
        <v>857</v>
      </c>
    </row>
    <row r="8901">
      <c r="A8901" s="229" t="s">
        <v>857</v>
      </c>
    </row>
    <row r="8902">
      <c r="A8902" s="229" t="s">
        <v>857</v>
      </c>
    </row>
    <row r="8903">
      <c r="A8903" s="229" t="s">
        <v>857</v>
      </c>
    </row>
    <row r="8904">
      <c r="A8904" s="229" t="s">
        <v>857</v>
      </c>
    </row>
    <row r="8905">
      <c r="A8905" s="229" t="s">
        <v>858</v>
      </c>
    </row>
    <row r="8906">
      <c r="A8906" s="229" t="s">
        <v>858</v>
      </c>
    </row>
    <row r="8907">
      <c r="A8907" s="229" t="s">
        <v>858</v>
      </c>
    </row>
    <row r="8908">
      <c r="A8908" s="229" t="s">
        <v>858</v>
      </c>
    </row>
    <row r="8909">
      <c r="A8909" s="229" t="s">
        <v>858</v>
      </c>
    </row>
    <row r="8910">
      <c r="A8910" s="229" t="s">
        <v>858</v>
      </c>
    </row>
    <row r="8911">
      <c r="A8911" s="229" t="s">
        <v>858</v>
      </c>
    </row>
    <row r="8912">
      <c r="A8912" s="229" t="s">
        <v>858</v>
      </c>
    </row>
    <row r="8913">
      <c r="A8913" s="229" t="s">
        <v>858</v>
      </c>
    </row>
    <row r="8914">
      <c r="A8914" s="229" t="s">
        <v>858</v>
      </c>
    </row>
    <row r="8915">
      <c r="A8915" s="229" t="s">
        <v>858</v>
      </c>
    </row>
    <row r="8916">
      <c r="A8916" s="229" t="s">
        <v>858</v>
      </c>
    </row>
    <row r="8917">
      <c r="A8917" s="229" t="s">
        <v>858</v>
      </c>
    </row>
    <row r="8918">
      <c r="A8918" s="229" t="s">
        <v>858</v>
      </c>
    </row>
    <row r="8919">
      <c r="A8919" s="229" t="s">
        <v>858</v>
      </c>
    </row>
    <row r="8920">
      <c r="A8920" s="229" t="s">
        <v>858</v>
      </c>
    </row>
    <row r="8921">
      <c r="A8921" s="229" t="s">
        <v>858</v>
      </c>
    </row>
    <row r="8922">
      <c r="A8922" s="229" t="s">
        <v>858</v>
      </c>
    </row>
    <row r="8923">
      <c r="A8923" s="229" t="s">
        <v>858</v>
      </c>
    </row>
    <row r="8924">
      <c r="A8924" s="229" t="s">
        <v>858</v>
      </c>
    </row>
    <row r="8925">
      <c r="A8925" s="229" t="s">
        <v>858</v>
      </c>
    </row>
    <row r="8926">
      <c r="A8926" s="229" t="s">
        <v>858</v>
      </c>
    </row>
    <row r="8927">
      <c r="A8927" s="229" t="s">
        <v>858</v>
      </c>
    </row>
    <row r="8928">
      <c r="A8928" s="229" t="s">
        <v>858</v>
      </c>
    </row>
    <row r="8929">
      <c r="A8929" s="229" t="s">
        <v>858</v>
      </c>
    </row>
    <row r="8930">
      <c r="A8930" s="229" t="s">
        <v>858</v>
      </c>
    </row>
    <row r="8931">
      <c r="A8931" s="229" t="s">
        <v>858</v>
      </c>
    </row>
    <row r="8932">
      <c r="A8932" s="229" t="s">
        <v>858</v>
      </c>
    </row>
    <row r="8933">
      <c r="A8933" s="229" t="s">
        <v>858</v>
      </c>
    </row>
    <row r="8934">
      <c r="A8934" s="229" t="s">
        <v>858</v>
      </c>
    </row>
    <row r="8935">
      <c r="A8935" s="229" t="s">
        <v>858</v>
      </c>
    </row>
    <row r="8936">
      <c r="A8936" s="229" t="s">
        <v>858</v>
      </c>
    </row>
    <row r="8937">
      <c r="A8937" s="229" t="s">
        <v>858</v>
      </c>
    </row>
    <row r="8938">
      <c r="A8938" s="229" t="s">
        <v>858</v>
      </c>
    </row>
    <row r="8939">
      <c r="A8939" s="229" t="s">
        <v>858</v>
      </c>
    </row>
    <row r="8940">
      <c r="A8940" s="229" t="s">
        <v>858</v>
      </c>
    </row>
    <row r="8941">
      <c r="A8941" s="229" t="s">
        <v>858</v>
      </c>
    </row>
    <row r="8942">
      <c r="A8942" s="229" t="s">
        <v>858</v>
      </c>
    </row>
    <row r="8943">
      <c r="A8943" s="229" t="s">
        <v>858</v>
      </c>
    </row>
    <row r="8944">
      <c r="A8944" s="229" t="s">
        <v>858</v>
      </c>
    </row>
    <row r="8945">
      <c r="A8945" s="229" t="s">
        <v>858</v>
      </c>
    </row>
    <row r="8946">
      <c r="A8946" s="229" t="s">
        <v>858</v>
      </c>
    </row>
    <row r="8947">
      <c r="A8947" s="229" t="s">
        <v>858</v>
      </c>
    </row>
    <row r="8948">
      <c r="A8948" s="229" t="s">
        <v>858</v>
      </c>
    </row>
    <row r="8949">
      <c r="A8949" s="229" t="s">
        <v>858</v>
      </c>
    </row>
    <row r="8950">
      <c r="A8950" s="229" t="s">
        <v>858</v>
      </c>
    </row>
    <row r="8951">
      <c r="A8951" s="229" t="s">
        <v>858</v>
      </c>
    </row>
    <row r="8952">
      <c r="A8952" s="229" t="s">
        <v>858</v>
      </c>
    </row>
    <row r="8953">
      <c r="A8953" s="229" t="s">
        <v>858</v>
      </c>
    </row>
    <row r="8954">
      <c r="A8954" s="229" t="s">
        <v>858</v>
      </c>
    </row>
    <row r="8955">
      <c r="A8955" s="229" t="s">
        <v>858</v>
      </c>
    </row>
    <row r="8956">
      <c r="A8956" s="229" t="s">
        <v>858</v>
      </c>
    </row>
    <row r="8957">
      <c r="A8957" s="229" t="s">
        <v>858</v>
      </c>
    </row>
    <row r="8958">
      <c r="A8958" s="229" t="s">
        <v>858</v>
      </c>
    </row>
    <row r="8959">
      <c r="A8959" s="229" t="s">
        <v>858</v>
      </c>
    </row>
    <row r="8960">
      <c r="A8960" s="229" t="s">
        <v>858</v>
      </c>
    </row>
    <row r="8961">
      <c r="A8961" s="229" t="s">
        <v>858</v>
      </c>
    </row>
    <row r="8962">
      <c r="A8962" s="229" t="s">
        <v>858</v>
      </c>
    </row>
    <row r="8963">
      <c r="A8963" s="229" t="s">
        <v>858</v>
      </c>
    </row>
    <row r="8964">
      <c r="A8964" s="229" t="s">
        <v>858</v>
      </c>
    </row>
    <row r="8965">
      <c r="A8965" s="229" t="s">
        <v>858</v>
      </c>
    </row>
    <row r="8966">
      <c r="A8966" s="229" t="s">
        <v>858</v>
      </c>
    </row>
    <row r="8967">
      <c r="A8967" s="229" t="s">
        <v>858</v>
      </c>
    </row>
    <row r="8968">
      <c r="A8968" s="229" t="s">
        <v>858</v>
      </c>
    </row>
    <row r="8969">
      <c r="A8969" s="229" t="s">
        <v>858</v>
      </c>
    </row>
    <row r="8970">
      <c r="A8970" s="229" t="s">
        <v>858</v>
      </c>
    </row>
    <row r="8971">
      <c r="A8971" s="229" t="s">
        <v>858</v>
      </c>
    </row>
    <row r="8972">
      <c r="A8972" s="229" t="s">
        <v>858</v>
      </c>
    </row>
    <row r="8973">
      <c r="A8973" s="229" t="s">
        <v>858</v>
      </c>
    </row>
    <row r="8974">
      <c r="A8974" s="229" t="s">
        <v>858</v>
      </c>
    </row>
    <row r="8975">
      <c r="A8975" s="229" t="s">
        <v>858</v>
      </c>
    </row>
    <row r="8976">
      <c r="A8976" s="229" t="s">
        <v>858</v>
      </c>
    </row>
    <row r="8977">
      <c r="A8977" s="229" t="s">
        <v>858</v>
      </c>
    </row>
    <row r="8978">
      <c r="A8978" s="229" t="s">
        <v>858</v>
      </c>
    </row>
    <row r="8979">
      <c r="A8979" s="229" t="s">
        <v>858</v>
      </c>
    </row>
    <row r="8980">
      <c r="A8980" s="229" t="s">
        <v>858</v>
      </c>
    </row>
    <row r="8981">
      <c r="A8981" s="229" t="s">
        <v>858</v>
      </c>
    </row>
    <row r="8982">
      <c r="A8982" s="229" t="s">
        <v>858</v>
      </c>
    </row>
    <row r="8983">
      <c r="A8983" s="229" t="s">
        <v>858</v>
      </c>
    </row>
    <row r="8984">
      <c r="A8984" s="229" t="s">
        <v>858</v>
      </c>
    </row>
    <row r="8985">
      <c r="A8985" s="229" t="s">
        <v>858</v>
      </c>
    </row>
    <row r="8986">
      <c r="A8986" s="229" t="s">
        <v>858</v>
      </c>
    </row>
    <row r="8987">
      <c r="A8987" s="229" t="s">
        <v>858</v>
      </c>
    </row>
    <row r="8988">
      <c r="A8988" s="229" t="s">
        <v>858</v>
      </c>
    </row>
    <row r="8989">
      <c r="A8989" s="229" t="s">
        <v>858</v>
      </c>
    </row>
    <row r="8990">
      <c r="A8990" s="229" t="s">
        <v>858</v>
      </c>
    </row>
    <row r="8991">
      <c r="A8991" s="229" t="s">
        <v>858</v>
      </c>
    </row>
    <row r="8992">
      <c r="A8992" s="229" t="s">
        <v>858</v>
      </c>
    </row>
    <row r="8993">
      <c r="A8993" s="229" t="s">
        <v>858</v>
      </c>
    </row>
    <row r="8994">
      <c r="A8994" s="229" t="s">
        <v>858</v>
      </c>
    </row>
    <row r="8995">
      <c r="A8995" s="229" t="s">
        <v>858</v>
      </c>
    </row>
    <row r="8996">
      <c r="A8996" s="229" t="s">
        <v>858</v>
      </c>
    </row>
    <row r="8997">
      <c r="A8997" s="229" t="s">
        <v>858</v>
      </c>
    </row>
    <row r="8998">
      <c r="A8998" s="229" t="s">
        <v>858</v>
      </c>
    </row>
    <row r="8999">
      <c r="A8999" s="229" t="s">
        <v>858</v>
      </c>
    </row>
    <row r="9000">
      <c r="A9000" s="229" t="s">
        <v>858</v>
      </c>
    </row>
    <row r="9001">
      <c r="A9001" s="229" t="s">
        <v>858</v>
      </c>
    </row>
    <row r="9002">
      <c r="A9002" s="229" t="s">
        <v>858</v>
      </c>
    </row>
    <row r="9003">
      <c r="A9003" s="229" t="s">
        <v>858</v>
      </c>
    </row>
    <row r="9004">
      <c r="A9004" s="229" t="s">
        <v>858</v>
      </c>
    </row>
    <row r="9005">
      <c r="A9005" s="229" t="s">
        <v>858</v>
      </c>
    </row>
    <row r="9006">
      <c r="A9006" s="229" t="s">
        <v>858</v>
      </c>
    </row>
    <row r="9007">
      <c r="A9007" s="229" t="s">
        <v>858</v>
      </c>
    </row>
    <row r="9008">
      <c r="A9008" s="229" t="s">
        <v>858</v>
      </c>
    </row>
    <row r="9009">
      <c r="A9009" s="229" t="s">
        <v>858</v>
      </c>
    </row>
    <row r="9010">
      <c r="A9010" s="229" t="s">
        <v>858</v>
      </c>
    </row>
    <row r="9011">
      <c r="A9011" s="229" t="s">
        <v>858</v>
      </c>
    </row>
    <row r="9012">
      <c r="A9012" s="229" t="s">
        <v>858</v>
      </c>
    </row>
    <row r="9013">
      <c r="A9013" s="229" t="s">
        <v>858</v>
      </c>
    </row>
    <row r="9014">
      <c r="A9014" s="229" t="s">
        <v>858</v>
      </c>
    </row>
    <row r="9015">
      <c r="A9015" s="229" t="s">
        <v>858</v>
      </c>
    </row>
    <row r="9016">
      <c r="A9016" s="229" t="s">
        <v>858</v>
      </c>
    </row>
    <row r="9017">
      <c r="A9017" s="229" t="s">
        <v>858</v>
      </c>
    </row>
    <row r="9018">
      <c r="A9018" s="229" t="s">
        <v>858</v>
      </c>
    </row>
    <row r="9019">
      <c r="A9019" s="229" t="s">
        <v>858</v>
      </c>
    </row>
    <row r="9020">
      <c r="A9020" s="229" t="s">
        <v>858</v>
      </c>
    </row>
    <row r="9021">
      <c r="A9021" s="229" t="s">
        <v>858</v>
      </c>
    </row>
    <row r="9022">
      <c r="A9022" s="229" t="s">
        <v>858</v>
      </c>
    </row>
    <row r="9023">
      <c r="A9023" s="229" t="s">
        <v>858</v>
      </c>
    </row>
    <row r="9024">
      <c r="A9024" s="229" t="s">
        <v>858</v>
      </c>
    </row>
    <row r="9025">
      <c r="A9025" s="229" t="s">
        <v>858</v>
      </c>
    </row>
    <row r="9026">
      <c r="A9026" s="229" t="s">
        <v>858</v>
      </c>
    </row>
    <row r="9027">
      <c r="A9027" s="229" t="s">
        <v>858</v>
      </c>
    </row>
    <row r="9028">
      <c r="A9028" s="229" t="s">
        <v>858</v>
      </c>
    </row>
    <row r="9029">
      <c r="A9029" s="229" t="s">
        <v>858</v>
      </c>
    </row>
    <row r="9030">
      <c r="A9030" s="229" t="s">
        <v>858</v>
      </c>
    </row>
    <row r="9031">
      <c r="A9031" s="229" t="s">
        <v>858</v>
      </c>
    </row>
    <row r="9032">
      <c r="A9032" s="229" t="s">
        <v>858</v>
      </c>
    </row>
    <row r="9033">
      <c r="A9033" s="229" t="s">
        <v>858</v>
      </c>
    </row>
    <row r="9034">
      <c r="A9034" s="229" t="s">
        <v>858</v>
      </c>
    </row>
    <row r="9035">
      <c r="A9035" s="229" t="s">
        <v>858</v>
      </c>
    </row>
    <row r="9036">
      <c r="A9036" s="229" t="s">
        <v>858</v>
      </c>
    </row>
    <row r="9037">
      <c r="A9037" s="229" t="s">
        <v>858</v>
      </c>
    </row>
    <row r="9038">
      <c r="A9038" s="229" t="s">
        <v>858</v>
      </c>
    </row>
    <row r="9039">
      <c r="A9039" s="229" t="s">
        <v>858</v>
      </c>
    </row>
    <row r="9040">
      <c r="A9040" s="229" t="s">
        <v>858</v>
      </c>
    </row>
    <row r="9041">
      <c r="A9041" s="229" t="s">
        <v>858</v>
      </c>
    </row>
    <row r="9042">
      <c r="A9042" s="229" t="s">
        <v>858</v>
      </c>
    </row>
    <row r="9043">
      <c r="A9043" s="229" t="s">
        <v>858</v>
      </c>
    </row>
    <row r="9044">
      <c r="A9044" s="229" t="s">
        <v>858</v>
      </c>
    </row>
    <row r="9045">
      <c r="A9045" s="229" t="s">
        <v>858</v>
      </c>
    </row>
    <row r="9046">
      <c r="A9046" s="229" t="s">
        <v>858</v>
      </c>
    </row>
    <row r="9047">
      <c r="A9047" s="229" t="s">
        <v>858</v>
      </c>
    </row>
    <row r="9048">
      <c r="A9048" s="229" t="s">
        <v>858</v>
      </c>
    </row>
    <row r="9049">
      <c r="A9049" s="229" t="s">
        <v>858</v>
      </c>
    </row>
    <row r="9050">
      <c r="A9050" s="229" t="s">
        <v>858</v>
      </c>
    </row>
    <row r="9051">
      <c r="A9051" s="229" t="s">
        <v>858</v>
      </c>
    </row>
    <row r="9052">
      <c r="A9052" s="229" t="s">
        <v>858</v>
      </c>
    </row>
    <row r="9053">
      <c r="A9053" s="229" t="s">
        <v>858</v>
      </c>
    </row>
    <row r="9054">
      <c r="A9054" s="229" t="s">
        <v>858</v>
      </c>
    </row>
    <row r="9055">
      <c r="A9055" s="229" t="s">
        <v>858</v>
      </c>
    </row>
    <row r="9056">
      <c r="A9056" s="229" t="s">
        <v>858</v>
      </c>
    </row>
    <row r="9057">
      <c r="A9057" s="229" t="s">
        <v>858</v>
      </c>
    </row>
    <row r="9058">
      <c r="A9058" s="229" t="s">
        <v>858</v>
      </c>
    </row>
    <row r="9059">
      <c r="A9059" s="229" t="s">
        <v>858</v>
      </c>
    </row>
    <row r="9060">
      <c r="A9060" s="229" t="s">
        <v>859</v>
      </c>
    </row>
    <row r="9061">
      <c r="A9061" s="229" t="s">
        <v>859</v>
      </c>
    </row>
    <row r="9062">
      <c r="A9062" s="229" t="s">
        <v>859</v>
      </c>
    </row>
    <row r="9063">
      <c r="A9063" s="229" t="s">
        <v>859</v>
      </c>
    </row>
    <row r="9064">
      <c r="A9064" s="229" t="s">
        <v>859</v>
      </c>
    </row>
    <row r="9065">
      <c r="A9065" s="229" t="s">
        <v>859</v>
      </c>
    </row>
    <row r="9066">
      <c r="A9066" s="229" t="s">
        <v>859</v>
      </c>
    </row>
    <row r="9067">
      <c r="A9067" s="229" t="s">
        <v>859</v>
      </c>
    </row>
    <row r="9068">
      <c r="A9068" s="229" t="s">
        <v>859</v>
      </c>
    </row>
    <row r="9069">
      <c r="A9069" s="229" t="s">
        <v>859</v>
      </c>
    </row>
    <row r="9070">
      <c r="A9070" s="229" t="s">
        <v>859</v>
      </c>
    </row>
    <row r="9071">
      <c r="A9071" s="229" t="s">
        <v>859</v>
      </c>
    </row>
    <row r="9072">
      <c r="A9072" s="229" t="s">
        <v>859</v>
      </c>
    </row>
    <row r="9073">
      <c r="A9073" s="229" t="s">
        <v>859</v>
      </c>
    </row>
    <row r="9074">
      <c r="A9074" s="229" t="s">
        <v>859</v>
      </c>
    </row>
    <row r="9075">
      <c r="A9075" s="229" t="s">
        <v>859</v>
      </c>
    </row>
    <row r="9076">
      <c r="A9076" s="229" t="s">
        <v>859</v>
      </c>
    </row>
    <row r="9077">
      <c r="A9077" s="229" t="s">
        <v>859</v>
      </c>
    </row>
    <row r="9078">
      <c r="A9078" s="229" t="s">
        <v>859</v>
      </c>
    </row>
    <row r="9079">
      <c r="A9079" s="229" t="s">
        <v>859</v>
      </c>
    </row>
    <row r="9080">
      <c r="A9080" s="229" t="s">
        <v>859</v>
      </c>
    </row>
    <row r="9081">
      <c r="A9081" s="229" t="s">
        <v>859</v>
      </c>
    </row>
    <row r="9082">
      <c r="A9082" s="229" t="s">
        <v>859</v>
      </c>
    </row>
    <row r="9083">
      <c r="A9083" s="229" t="s">
        <v>859</v>
      </c>
    </row>
    <row r="9084">
      <c r="A9084" s="229" t="s">
        <v>859</v>
      </c>
    </row>
    <row r="9085">
      <c r="A9085" s="229" t="s">
        <v>859</v>
      </c>
    </row>
    <row r="9086">
      <c r="A9086" s="229" t="s">
        <v>859</v>
      </c>
    </row>
    <row r="9087">
      <c r="A9087" s="229" t="s">
        <v>859</v>
      </c>
    </row>
    <row r="9088">
      <c r="A9088" s="229" t="s">
        <v>859</v>
      </c>
    </row>
    <row r="9089">
      <c r="A9089" s="229" t="s">
        <v>859</v>
      </c>
    </row>
    <row r="9090">
      <c r="A9090" s="229" t="s">
        <v>859</v>
      </c>
    </row>
    <row r="9091">
      <c r="A9091" s="229" t="s">
        <v>859</v>
      </c>
    </row>
    <row r="9092">
      <c r="A9092" s="229" t="s">
        <v>859</v>
      </c>
    </row>
    <row r="9093">
      <c r="A9093" s="229" t="s">
        <v>859</v>
      </c>
    </row>
    <row r="9094">
      <c r="A9094" s="229" t="s">
        <v>859</v>
      </c>
    </row>
    <row r="9095">
      <c r="A9095" s="229" t="s">
        <v>859</v>
      </c>
    </row>
    <row r="9096">
      <c r="A9096" s="229" t="s">
        <v>859</v>
      </c>
    </row>
    <row r="9097">
      <c r="A9097" s="229" t="s">
        <v>859</v>
      </c>
    </row>
    <row r="9098">
      <c r="A9098" s="229" t="s">
        <v>859</v>
      </c>
    </row>
    <row r="9099">
      <c r="A9099" s="229" t="s">
        <v>859</v>
      </c>
    </row>
    <row r="9100">
      <c r="A9100" s="229" t="s">
        <v>859</v>
      </c>
    </row>
    <row r="9101">
      <c r="A9101" s="229" t="s">
        <v>859</v>
      </c>
    </row>
    <row r="9102">
      <c r="A9102" s="229" t="s">
        <v>859</v>
      </c>
    </row>
    <row r="9103">
      <c r="A9103" s="229" t="s">
        <v>859</v>
      </c>
    </row>
    <row r="9104">
      <c r="A9104" s="229" t="s">
        <v>859</v>
      </c>
    </row>
    <row r="9105">
      <c r="A9105" s="229" t="s">
        <v>859</v>
      </c>
    </row>
    <row r="9106">
      <c r="A9106" s="229" t="s">
        <v>859</v>
      </c>
    </row>
    <row r="9107">
      <c r="A9107" s="229" t="s">
        <v>859</v>
      </c>
    </row>
    <row r="9108">
      <c r="A9108" s="229" t="s">
        <v>859</v>
      </c>
    </row>
    <row r="9109">
      <c r="A9109" s="229" t="s">
        <v>859</v>
      </c>
    </row>
    <row r="9110">
      <c r="A9110" s="229" t="s">
        <v>859</v>
      </c>
    </row>
    <row r="9111">
      <c r="A9111" s="229" t="s">
        <v>859</v>
      </c>
    </row>
    <row r="9112">
      <c r="A9112" s="229" t="s">
        <v>859</v>
      </c>
    </row>
    <row r="9113">
      <c r="A9113" s="229" t="s">
        <v>859</v>
      </c>
    </row>
    <row r="9114">
      <c r="A9114" s="229" t="s">
        <v>859</v>
      </c>
    </row>
    <row r="9115">
      <c r="A9115" s="229" t="s">
        <v>859</v>
      </c>
    </row>
    <row r="9116">
      <c r="A9116" s="229" t="s">
        <v>859</v>
      </c>
    </row>
    <row r="9117">
      <c r="A9117" s="229" t="s">
        <v>859</v>
      </c>
    </row>
    <row r="9118">
      <c r="A9118" s="229" t="s">
        <v>859</v>
      </c>
    </row>
    <row r="9119">
      <c r="A9119" s="229" t="s">
        <v>859</v>
      </c>
    </row>
    <row r="9120">
      <c r="A9120" s="229" t="s">
        <v>859</v>
      </c>
    </row>
    <row r="9121">
      <c r="A9121" s="229" t="s">
        <v>859</v>
      </c>
    </row>
    <row r="9122">
      <c r="A9122" s="229" t="s">
        <v>859</v>
      </c>
    </row>
    <row r="9123">
      <c r="A9123" s="229" t="s">
        <v>859</v>
      </c>
    </row>
    <row r="9124">
      <c r="A9124" s="229" t="s">
        <v>859</v>
      </c>
    </row>
    <row r="9125">
      <c r="A9125" s="229" t="s">
        <v>859</v>
      </c>
    </row>
    <row r="9126">
      <c r="A9126" s="229" t="s">
        <v>859</v>
      </c>
    </row>
    <row r="9127">
      <c r="A9127" s="229" t="s">
        <v>859</v>
      </c>
    </row>
    <row r="9128">
      <c r="A9128" s="229" t="s">
        <v>859</v>
      </c>
    </row>
    <row r="9129">
      <c r="A9129" s="229" t="s">
        <v>859</v>
      </c>
    </row>
    <row r="9130">
      <c r="A9130" s="229" t="s">
        <v>859</v>
      </c>
    </row>
    <row r="9131">
      <c r="A9131" s="229" t="s">
        <v>859</v>
      </c>
    </row>
    <row r="9132">
      <c r="A9132" s="229" t="s">
        <v>859</v>
      </c>
    </row>
    <row r="9133">
      <c r="A9133" s="229" t="s">
        <v>859</v>
      </c>
    </row>
    <row r="9134">
      <c r="A9134" s="229" t="s">
        <v>859</v>
      </c>
    </row>
    <row r="9135">
      <c r="A9135" s="229" t="s">
        <v>859</v>
      </c>
    </row>
    <row r="9136">
      <c r="A9136" s="229" t="s">
        <v>859</v>
      </c>
    </row>
    <row r="9137">
      <c r="A9137" s="229" t="s">
        <v>859</v>
      </c>
    </row>
    <row r="9138">
      <c r="A9138" s="229" t="s">
        <v>859</v>
      </c>
    </row>
    <row r="9139">
      <c r="A9139" s="229" t="s">
        <v>859</v>
      </c>
    </row>
    <row r="9140">
      <c r="A9140" s="229" t="s">
        <v>859</v>
      </c>
    </row>
    <row r="9141">
      <c r="A9141" s="229" t="s">
        <v>859</v>
      </c>
    </row>
    <row r="9142">
      <c r="A9142" s="229" t="s">
        <v>859</v>
      </c>
    </row>
    <row r="9143">
      <c r="A9143" s="229" t="s">
        <v>859</v>
      </c>
    </row>
    <row r="9144">
      <c r="A9144" s="229" t="s">
        <v>859</v>
      </c>
    </row>
    <row r="9145">
      <c r="A9145" s="229" t="s">
        <v>859</v>
      </c>
    </row>
    <row r="9146">
      <c r="A9146" s="229" t="s">
        <v>859</v>
      </c>
    </row>
    <row r="9147">
      <c r="A9147" s="229" t="s">
        <v>859</v>
      </c>
    </row>
    <row r="9148">
      <c r="A9148" s="229" t="s">
        <v>859</v>
      </c>
    </row>
    <row r="9149">
      <c r="A9149" s="229" t="s">
        <v>859</v>
      </c>
    </row>
    <row r="9150">
      <c r="A9150" s="229" t="s">
        <v>859</v>
      </c>
    </row>
    <row r="9151">
      <c r="A9151" s="229" t="s">
        <v>859</v>
      </c>
    </row>
    <row r="9152">
      <c r="A9152" s="229" t="s">
        <v>859</v>
      </c>
    </row>
    <row r="9153">
      <c r="A9153" s="229" t="s">
        <v>859</v>
      </c>
    </row>
    <row r="9154">
      <c r="A9154" s="229" t="s">
        <v>859</v>
      </c>
    </row>
    <row r="9155">
      <c r="A9155" s="229" t="s">
        <v>859</v>
      </c>
    </row>
    <row r="9156">
      <c r="A9156" s="229" t="s">
        <v>859</v>
      </c>
    </row>
    <row r="9157">
      <c r="A9157" s="229" t="s">
        <v>859</v>
      </c>
    </row>
    <row r="9158">
      <c r="A9158" s="229" t="s">
        <v>859</v>
      </c>
    </row>
    <row r="9159">
      <c r="A9159" s="229" t="s">
        <v>859</v>
      </c>
    </row>
    <row r="9160">
      <c r="A9160" s="229" t="s">
        <v>859</v>
      </c>
    </row>
    <row r="9161">
      <c r="A9161" s="229" t="s">
        <v>859</v>
      </c>
    </row>
    <row r="9162">
      <c r="A9162" s="229" t="s">
        <v>859</v>
      </c>
    </row>
    <row r="9163">
      <c r="A9163" s="229" t="s">
        <v>859</v>
      </c>
    </row>
    <row r="9164">
      <c r="A9164" s="229" t="s">
        <v>859</v>
      </c>
    </row>
    <row r="9165">
      <c r="A9165" s="229" t="s">
        <v>859</v>
      </c>
    </row>
    <row r="9166">
      <c r="A9166" s="229" t="s">
        <v>859</v>
      </c>
    </row>
    <row r="9167">
      <c r="A9167" s="229" t="s">
        <v>859</v>
      </c>
    </row>
    <row r="9168">
      <c r="A9168" s="229" t="s">
        <v>859</v>
      </c>
    </row>
    <row r="9169">
      <c r="A9169" s="229" t="s">
        <v>859</v>
      </c>
    </row>
    <row r="9170">
      <c r="A9170" s="229" t="s">
        <v>859</v>
      </c>
    </row>
    <row r="9171">
      <c r="A9171" s="229" t="s">
        <v>859</v>
      </c>
    </row>
    <row r="9172">
      <c r="A9172" s="229" t="s">
        <v>859</v>
      </c>
    </row>
    <row r="9173">
      <c r="A9173" s="229" t="s">
        <v>859</v>
      </c>
    </row>
    <row r="9174">
      <c r="A9174" s="229" t="s">
        <v>859</v>
      </c>
    </row>
    <row r="9175">
      <c r="A9175" s="229" t="s">
        <v>859</v>
      </c>
    </row>
    <row r="9176">
      <c r="A9176" s="229" t="s">
        <v>859</v>
      </c>
    </row>
    <row r="9177">
      <c r="A9177" s="229" t="s">
        <v>859</v>
      </c>
    </row>
    <row r="9178">
      <c r="A9178" s="229" t="s">
        <v>860</v>
      </c>
    </row>
    <row r="9179">
      <c r="A9179" s="229" t="s">
        <v>860</v>
      </c>
    </row>
    <row r="9180">
      <c r="A9180" s="229" t="s">
        <v>860</v>
      </c>
    </row>
    <row r="9181">
      <c r="A9181" s="229" t="s">
        <v>860</v>
      </c>
    </row>
    <row r="9182">
      <c r="A9182" s="229" t="s">
        <v>860</v>
      </c>
    </row>
    <row r="9183">
      <c r="A9183" s="229" t="s">
        <v>860</v>
      </c>
    </row>
    <row r="9184">
      <c r="A9184" s="229" t="s">
        <v>860</v>
      </c>
    </row>
    <row r="9185">
      <c r="A9185" s="229" t="s">
        <v>860</v>
      </c>
    </row>
    <row r="9186">
      <c r="A9186" s="229" t="s">
        <v>860</v>
      </c>
    </row>
    <row r="9187">
      <c r="A9187" s="229" t="s">
        <v>860</v>
      </c>
    </row>
    <row r="9188">
      <c r="A9188" s="229" t="s">
        <v>860</v>
      </c>
    </row>
    <row r="9189">
      <c r="A9189" s="229" t="s">
        <v>860</v>
      </c>
    </row>
    <row r="9190">
      <c r="A9190" s="229" t="s">
        <v>860</v>
      </c>
    </row>
    <row r="9191">
      <c r="A9191" s="229" t="s">
        <v>860</v>
      </c>
    </row>
    <row r="9192">
      <c r="A9192" s="229" t="s">
        <v>860</v>
      </c>
    </row>
    <row r="9193">
      <c r="A9193" s="229" t="s">
        <v>860</v>
      </c>
    </row>
    <row r="9194">
      <c r="A9194" s="229" t="s">
        <v>860</v>
      </c>
    </row>
    <row r="9195">
      <c r="A9195" s="229" t="s">
        <v>860</v>
      </c>
    </row>
    <row r="9196">
      <c r="A9196" s="229" t="s">
        <v>860</v>
      </c>
    </row>
    <row r="9197">
      <c r="A9197" s="229" t="s">
        <v>860</v>
      </c>
    </row>
    <row r="9198">
      <c r="A9198" s="229" t="s">
        <v>860</v>
      </c>
    </row>
    <row r="9199">
      <c r="A9199" s="229" t="s">
        <v>860</v>
      </c>
    </row>
    <row r="9200">
      <c r="A9200" s="229" t="s">
        <v>860</v>
      </c>
    </row>
    <row r="9201">
      <c r="A9201" s="229" t="s">
        <v>860</v>
      </c>
    </row>
    <row r="9202">
      <c r="A9202" s="229" t="s">
        <v>860</v>
      </c>
    </row>
    <row r="9203">
      <c r="A9203" s="229" t="s">
        <v>860</v>
      </c>
    </row>
    <row r="9204">
      <c r="A9204" s="229" t="s">
        <v>860</v>
      </c>
    </row>
    <row r="9205">
      <c r="A9205" s="229" t="s">
        <v>860</v>
      </c>
    </row>
    <row r="9206">
      <c r="A9206" s="229" t="s">
        <v>860</v>
      </c>
    </row>
    <row r="9207">
      <c r="A9207" s="229" t="s">
        <v>860</v>
      </c>
    </row>
    <row r="9208">
      <c r="A9208" s="229" t="s">
        <v>860</v>
      </c>
    </row>
    <row r="9209">
      <c r="A9209" s="229" t="s">
        <v>860</v>
      </c>
    </row>
    <row r="9210">
      <c r="A9210" s="229" t="s">
        <v>860</v>
      </c>
    </row>
    <row r="9211">
      <c r="A9211" s="229" t="s">
        <v>860</v>
      </c>
    </row>
    <row r="9212">
      <c r="A9212" s="229" t="s">
        <v>860</v>
      </c>
    </row>
    <row r="9213">
      <c r="A9213" s="229" t="s">
        <v>860</v>
      </c>
    </row>
    <row r="9214">
      <c r="A9214" s="229" t="s">
        <v>860</v>
      </c>
    </row>
    <row r="9215">
      <c r="A9215" s="229" t="s">
        <v>860</v>
      </c>
    </row>
    <row r="9216">
      <c r="A9216" s="229" t="s">
        <v>860</v>
      </c>
    </row>
    <row r="9217">
      <c r="A9217" s="229" t="s">
        <v>860</v>
      </c>
    </row>
    <row r="9218">
      <c r="A9218" s="229" t="s">
        <v>860</v>
      </c>
    </row>
    <row r="9219">
      <c r="A9219" s="229" t="s">
        <v>860</v>
      </c>
    </row>
    <row r="9220">
      <c r="A9220" s="229" t="s">
        <v>860</v>
      </c>
    </row>
    <row r="9221">
      <c r="A9221" s="229" t="s">
        <v>860</v>
      </c>
    </row>
    <row r="9222">
      <c r="A9222" s="229" t="s">
        <v>860</v>
      </c>
    </row>
    <row r="9223">
      <c r="A9223" s="229" t="s">
        <v>860</v>
      </c>
    </row>
    <row r="9224">
      <c r="A9224" s="229" t="s">
        <v>860</v>
      </c>
    </row>
    <row r="9225">
      <c r="A9225" s="229" t="s">
        <v>860</v>
      </c>
    </row>
    <row r="9226">
      <c r="A9226" s="229" t="s">
        <v>860</v>
      </c>
    </row>
    <row r="9227">
      <c r="A9227" s="229" t="s">
        <v>860</v>
      </c>
    </row>
    <row r="9228">
      <c r="A9228" s="229" t="s">
        <v>860</v>
      </c>
    </row>
    <row r="9229">
      <c r="A9229" s="229" t="s">
        <v>860</v>
      </c>
    </row>
    <row r="9230">
      <c r="A9230" s="229" t="s">
        <v>860</v>
      </c>
    </row>
    <row r="9231">
      <c r="A9231" s="229" t="s">
        <v>860</v>
      </c>
    </row>
    <row r="9232">
      <c r="A9232" s="229" t="s">
        <v>860</v>
      </c>
    </row>
    <row r="9233">
      <c r="A9233" s="229" t="s">
        <v>860</v>
      </c>
    </row>
    <row r="9234">
      <c r="A9234" s="229" t="s">
        <v>860</v>
      </c>
    </row>
    <row r="9235">
      <c r="A9235" s="229" t="s">
        <v>860</v>
      </c>
    </row>
    <row r="9236">
      <c r="A9236" s="229" t="s">
        <v>860</v>
      </c>
    </row>
    <row r="9237">
      <c r="A9237" s="229" t="s">
        <v>860</v>
      </c>
    </row>
    <row r="9238">
      <c r="A9238" s="229" t="s">
        <v>860</v>
      </c>
    </row>
    <row r="9239">
      <c r="A9239" s="229" t="s">
        <v>860</v>
      </c>
    </row>
    <row r="9240">
      <c r="A9240" s="229" t="s">
        <v>860</v>
      </c>
    </row>
    <row r="9241">
      <c r="A9241" s="229" t="s">
        <v>860</v>
      </c>
    </row>
    <row r="9242">
      <c r="A9242" s="229" t="s">
        <v>860</v>
      </c>
    </row>
    <row r="9243">
      <c r="A9243" s="229" t="s">
        <v>860</v>
      </c>
    </row>
    <row r="9244">
      <c r="A9244" s="229" t="s">
        <v>860</v>
      </c>
    </row>
    <row r="9245">
      <c r="A9245" s="229" t="s">
        <v>860</v>
      </c>
    </row>
    <row r="9246">
      <c r="A9246" s="229" t="s">
        <v>860</v>
      </c>
    </row>
    <row r="9247">
      <c r="A9247" s="229" t="s">
        <v>860</v>
      </c>
    </row>
    <row r="9248">
      <c r="A9248" s="229" t="s">
        <v>860</v>
      </c>
    </row>
    <row r="9249">
      <c r="A9249" s="229" t="s">
        <v>860</v>
      </c>
    </row>
    <row r="9250">
      <c r="A9250" s="229" t="s">
        <v>860</v>
      </c>
    </row>
    <row r="9251">
      <c r="A9251" s="229" t="s">
        <v>860</v>
      </c>
    </row>
    <row r="9252">
      <c r="A9252" s="229" t="s">
        <v>860</v>
      </c>
    </row>
    <row r="9253">
      <c r="A9253" s="229" t="s">
        <v>860</v>
      </c>
    </row>
    <row r="9254">
      <c r="A9254" s="229" t="s">
        <v>860</v>
      </c>
    </row>
    <row r="9255">
      <c r="A9255" s="229" t="s">
        <v>860</v>
      </c>
    </row>
    <row r="9256">
      <c r="A9256" s="229" t="s">
        <v>860</v>
      </c>
    </row>
    <row r="9257">
      <c r="A9257" s="229" t="s">
        <v>860</v>
      </c>
    </row>
    <row r="9258">
      <c r="A9258" s="229" t="s">
        <v>860</v>
      </c>
    </row>
    <row r="9259">
      <c r="A9259" s="229" t="s">
        <v>860</v>
      </c>
    </row>
    <row r="9260">
      <c r="A9260" s="229" t="s">
        <v>860</v>
      </c>
    </row>
    <row r="9261">
      <c r="A9261" s="229" t="s">
        <v>860</v>
      </c>
    </row>
    <row r="9262">
      <c r="A9262" s="229" t="s">
        <v>860</v>
      </c>
    </row>
    <row r="9263">
      <c r="A9263" s="229" t="s">
        <v>860</v>
      </c>
    </row>
    <row r="9264">
      <c r="A9264" s="229" t="s">
        <v>860</v>
      </c>
    </row>
    <row r="9265">
      <c r="A9265" s="229" t="s">
        <v>860</v>
      </c>
    </row>
    <row r="9266">
      <c r="A9266" s="229" t="s">
        <v>860</v>
      </c>
    </row>
    <row r="9267">
      <c r="A9267" s="229" t="s">
        <v>860</v>
      </c>
    </row>
    <row r="9268">
      <c r="A9268" s="229" t="s">
        <v>860</v>
      </c>
    </row>
    <row r="9269">
      <c r="A9269" s="229" t="s">
        <v>860</v>
      </c>
    </row>
    <row r="9270">
      <c r="A9270" s="229" t="s">
        <v>860</v>
      </c>
    </row>
    <row r="9271">
      <c r="A9271" s="229" t="s">
        <v>860</v>
      </c>
    </row>
    <row r="9272">
      <c r="A9272" s="229" t="s">
        <v>860</v>
      </c>
    </row>
    <row r="9273">
      <c r="A9273" s="229" t="s">
        <v>860</v>
      </c>
    </row>
    <row r="9274">
      <c r="A9274" s="229" t="s">
        <v>860</v>
      </c>
    </row>
    <row r="9275">
      <c r="A9275" s="229" t="s">
        <v>860</v>
      </c>
    </row>
    <row r="9276">
      <c r="A9276" s="229" t="s">
        <v>860</v>
      </c>
    </row>
    <row r="9277">
      <c r="A9277" s="229" t="s">
        <v>860</v>
      </c>
    </row>
    <row r="9278">
      <c r="A9278" s="229" t="s">
        <v>860</v>
      </c>
    </row>
    <row r="9279">
      <c r="A9279" s="229" t="s">
        <v>860</v>
      </c>
    </row>
    <row r="9280">
      <c r="A9280" s="229" t="s">
        <v>860</v>
      </c>
    </row>
    <row r="9281">
      <c r="A9281" s="229" t="s">
        <v>860</v>
      </c>
    </row>
    <row r="9282">
      <c r="A9282" s="229" t="s">
        <v>860</v>
      </c>
    </row>
    <row r="9283">
      <c r="A9283" s="229" t="s">
        <v>860</v>
      </c>
    </row>
    <row r="9284">
      <c r="A9284" s="229" t="s">
        <v>860</v>
      </c>
    </row>
    <row r="9285">
      <c r="A9285" s="229" t="s">
        <v>860</v>
      </c>
    </row>
    <row r="9286">
      <c r="A9286" s="229" t="s">
        <v>860</v>
      </c>
    </row>
    <row r="9287">
      <c r="A9287" s="229" t="s">
        <v>860</v>
      </c>
    </row>
    <row r="9288">
      <c r="A9288" s="229" t="s">
        <v>860</v>
      </c>
    </row>
    <row r="9289">
      <c r="A9289" s="229" t="s">
        <v>860</v>
      </c>
    </row>
    <row r="9290">
      <c r="A9290" s="229" t="s">
        <v>860</v>
      </c>
    </row>
    <row r="9291">
      <c r="A9291" s="229" t="s">
        <v>860</v>
      </c>
    </row>
    <row r="9292">
      <c r="A9292" s="229" t="s">
        <v>860</v>
      </c>
    </row>
    <row r="9293">
      <c r="A9293" s="229" t="s">
        <v>860</v>
      </c>
    </row>
    <row r="9294">
      <c r="A9294" s="229" t="s">
        <v>860</v>
      </c>
    </row>
    <row r="9295">
      <c r="A9295" s="229" t="s">
        <v>860</v>
      </c>
    </row>
    <row r="9296">
      <c r="A9296" s="229" t="s">
        <v>860</v>
      </c>
    </row>
    <row r="9297">
      <c r="A9297" s="229" t="s">
        <v>860</v>
      </c>
    </row>
    <row r="9298">
      <c r="A9298" s="229" t="s">
        <v>860</v>
      </c>
    </row>
    <row r="9299">
      <c r="A9299" s="229" t="s">
        <v>860</v>
      </c>
    </row>
    <row r="9300">
      <c r="A9300" s="229" t="s">
        <v>860</v>
      </c>
    </row>
    <row r="9301">
      <c r="A9301" s="229" t="s">
        <v>860</v>
      </c>
    </row>
    <row r="9302">
      <c r="A9302" s="229" t="s">
        <v>860</v>
      </c>
    </row>
    <row r="9303">
      <c r="A9303" s="229" t="s">
        <v>860</v>
      </c>
    </row>
    <row r="9304">
      <c r="A9304" s="229" t="s">
        <v>860</v>
      </c>
    </row>
    <row r="9305">
      <c r="A9305" s="229" t="s">
        <v>860</v>
      </c>
    </row>
    <row r="9306">
      <c r="A9306" s="229" t="s">
        <v>860</v>
      </c>
    </row>
    <row r="9307">
      <c r="A9307" s="229" t="s">
        <v>860</v>
      </c>
    </row>
    <row r="9308">
      <c r="A9308" s="229" t="s">
        <v>860</v>
      </c>
    </row>
    <row r="9309">
      <c r="A9309" s="229" t="s">
        <v>860</v>
      </c>
    </row>
    <row r="9310">
      <c r="A9310" s="229" t="s">
        <v>860</v>
      </c>
    </row>
    <row r="9311">
      <c r="A9311" s="229" t="s">
        <v>860</v>
      </c>
    </row>
    <row r="9312">
      <c r="A9312" s="229" t="s">
        <v>860</v>
      </c>
    </row>
    <row r="9313">
      <c r="A9313" s="229" t="s">
        <v>860</v>
      </c>
    </row>
    <row r="9314">
      <c r="A9314" s="229" t="s">
        <v>860</v>
      </c>
    </row>
    <row r="9315">
      <c r="A9315" s="229" t="s">
        <v>860</v>
      </c>
    </row>
    <row r="9316">
      <c r="A9316" s="229" t="s">
        <v>860</v>
      </c>
    </row>
    <row r="9317">
      <c r="A9317" s="229" t="s">
        <v>860</v>
      </c>
    </row>
    <row r="9318">
      <c r="A9318" s="229" t="s">
        <v>860</v>
      </c>
    </row>
    <row r="9319">
      <c r="A9319" s="229" t="s">
        <v>860</v>
      </c>
    </row>
    <row r="9320">
      <c r="A9320" s="229" t="s">
        <v>860</v>
      </c>
    </row>
    <row r="9321">
      <c r="A9321" s="229" t="s">
        <v>860</v>
      </c>
    </row>
    <row r="9322">
      <c r="A9322" s="229" t="s">
        <v>860</v>
      </c>
    </row>
    <row r="9323">
      <c r="A9323" s="229" t="s">
        <v>860</v>
      </c>
    </row>
    <row r="9324">
      <c r="A9324" s="229" t="s">
        <v>860</v>
      </c>
    </row>
    <row r="9325">
      <c r="A9325" s="229" t="s">
        <v>860</v>
      </c>
    </row>
    <row r="9326">
      <c r="A9326" s="229" t="s">
        <v>860</v>
      </c>
    </row>
    <row r="9327">
      <c r="A9327" s="229" t="s">
        <v>860</v>
      </c>
    </row>
    <row r="9328">
      <c r="A9328" s="229" t="s">
        <v>860</v>
      </c>
    </row>
    <row r="9329">
      <c r="A9329" s="229" t="s">
        <v>860</v>
      </c>
    </row>
    <row r="9330">
      <c r="A9330" s="229" t="s">
        <v>860</v>
      </c>
    </row>
    <row r="9331">
      <c r="A9331" s="229" t="s">
        <v>860</v>
      </c>
    </row>
    <row r="9332">
      <c r="A9332" s="229" t="s">
        <v>860</v>
      </c>
    </row>
    <row r="9333">
      <c r="A9333" s="229" t="s">
        <v>860</v>
      </c>
    </row>
    <row r="9334">
      <c r="A9334" s="229" t="s">
        <v>860</v>
      </c>
    </row>
    <row r="9335">
      <c r="A9335" s="229" t="s">
        <v>860</v>
      </c>
    </row>
    <row r="9336">
      <c r="A9336" s="229" t="s">
        <v>860</v>
      </c>
    </row>
    <row r="9337">
      <c r="A9337" s="229" t="s">
        <v>860</v>
      </c>
    </row>
    <row r="9338">
      <c r="A9338" s="229" t="s">
        <v>860</v>
      </c>
    </row>
    <row r="9339">
      <c r="A9339" s="229" t="s">
        <v>860</v>
      </c>
    </row>
    <row r="9340">
      <c r="A9340" s="229" t="s">
        <v>860</v>
      </c>
    </row>
    <row r="9341">
      <c r="A9341" s="229" t="s">
        <v>860</v>
      </c>
    </row>
    <row r="9342">
      <c r="A9342" s="229" t="s">
        <v>860</v>
      </c>
    </row>
    <row r="9343">
      <c r="A9343" s="229" t="s">
        <v>860</v>
      </c>
    </row>
    <row r="9344">
      <c r="A9344" s="229" t="s">
        <v>860</v>
      </c>
    </row>
    <row r="9345">
      <c r="A9345" s="229" t="s">
        <v>860</v>
      </c>
    </row>
    <row r="9346">
      <c r="A9346" s="229" t="s">
        <v>860</v>
      </c>
    </row>
    <row r="9347">
      <c r="A9347" s="229" t="s">
        <v>860</v>
      </c>
    </row>
    <row r="9348">
      <c r="A9348" s="229" t="s">
        <v>860</v>
      </c>
    </row>
    <row r="9349">
      <c r="A9349" s="229" t="s">
        <v>860</v>
      </c>
    </row>
    <row r="9350">
      <c r="A9350" s="229" t="s">
        <v>860</v>
      </c>
    </row>
    <row r="9351">
      <c r="A9351" s="229" t="s">
        <v>860</v>
      </c>
    </row>
    <row r="9352">
      <c r="A9352" s="229" t="s">
        <v>860</v>
      </c>
    </row>
    <row r="9353">
      <c r="A9353" s="229" t="s">
        <v>860</v>
      </c>
    </row>
    <row r="9354">
      <c r="A9354" s="229" t="s">
        <v>860</v>
      </c>
    </row>
    <row r="9355">
      <c r="A9355" s="229" t="s">
        <v>860</v>
      </c>
    </row>
    <row r="9356">
      <c r="A9356" s="229" t="s">
        <v>860</v>
      </c>
    </row>
    <row r="9357">
      <c r="A9357" s="229" t="s">
        <v>860</v>
      </c>
    </row>
    <row r="9358">
      <c r="A9358" s="229" t="s">
        <v>860</v>
      </c>
    </row>
    <row r="9359">
      <c r="A9359" s="229" t="s">
        <v>860</v>
      </c>
    </row>
    <row r="9360">
      <c r="A9360" s="229" t="s">
        <v>860</v>
      </c>
    </row>
    <row r="9361">
      <c r="A9361" s="229" t="s">
        <v>860</v>
      </c>
    </row>
    <row r="9362">
      <c r="A9362" s="229" t="s">
        <v>860</v>
      </c>
    </row>
    <row r="9363">
      <c r="A9363" s="229" t="s">
        <v>860</v>
      </c>
    </row>
    <row r="9364">
      <c r="A9364" s="229" t="s">
        <v>860</v>
      </c>
    </row>
    <row r="9365">
      <c r="A9365" s="229" t="s">
        <v>860</v>
      </c>
    </row>
    <row r="9366">
      <c r="A9366" s="229" t="s">
        <v>860</v>
      </c>
    </row>
    <row r="9367">
      <c r="A9367" s="229" t="s">
        <v>860</v>
      </c>
    </row>
    <row r="9368">
      <c r="A9368" s="229" t="s">
        <v>860</v>
      </c>
    </row>
    <row r="9369">
      <c r="A9369" s="229" t="s">
        <v>860</v>
      </c>
    </row>
    <row r="9370">
      <c r="A9370" s="229" t="s">
        <v>860</v>
      </c>
    </row>
    <row r="9371">
      <c r="A9371" s="229" t="s">
        <v>860</v>
      </c>
    </row>
    <row r="9372">
      <c r="A9372" s="229" t="s">
        <v>860</v>
      </c>
    </row>
    <row r="9373">
      <c r="A9373" s="229" t="s">
        <v>860</v>
      </c>
    </row>
    <row r="9374">
      <c r="A9374" s="229" t="s">
        <v>860</v>
      </c>
    </row>
    <row r="9375">
      <c r="A9375" s="229" t="s">
        <v>860</v>
      </c>
    </row>
    <row r="9376">
      <c r="A9376" s="229" t="s">
        <v>860</v>
      </c>
    </row>
    <row r="9377">
      <c r="A9377" s="229" t="s">
        <v>860</v>
      </c>
    </row>
    <row r="9378">
      <c r="A9378" s="229" t="s">
        <v>860</v>
      </c>
    </row>
    <row r="9379">
      <c r="A9379" s="229" t="s">
        <v>860</v>
      </c>
    </row>
    <row r="9380">
      <c r="A9380" s="229" t="s">
        <v>860</v>
      </c>
    </row>
    <row r="9381">
      <c r="A9381" s="229" t="s">
        <v>860</v>
      </c>
    </row>
    <row r="9382">
      <c r="A9382" s="229" t="s">
        <v>860</v>
      </c>
    </row>
    <row r="9383">
      <c r="A9383" s="229" t="s">
        <v>860</v>
      </c>
    </row>
    <row r="9384">
      <c r="A9384" s="229" t="s">
        <v>860</v>
      </c>
    </row>
    <row r="9385">
      <c r="A9385" s="229" t="s">
        <v>860</v>
      </c>
    </row>
    <row r="9386">
      <c r="A9386" s="229" t="s">
        <v>860</v>
      </c>
    </row>
    <row r="9387">
      <c r="A9387" s="229" t="s">
        <v>860</v>
      </c>
    </row>
    <row r="9388">
      <c r="A9388" s="229" t="s">
        <v>860</v>
      </c>
    </row>
    <row r="9389">
      <c r="A9389" s="229" t="s">
        <v>860</v>
      </c>
    </row>
    <row r="9390">
      <c r="A9390" s="229" t="s">
        <v>860</v>
      </c>
    </row>
    <row r="9391">
      <c r="A9391" s="229" t="s">
        <v>860</v>
      </c>
    </row>
    <row r="9392">
      <c r="A9392" s="229" t="s">
        <v>860</v>
      </c>
    </row>
    <row r="9393">
      <c r="A9393" s="229" t="s">
        <v>860</v>
      </c>
    </row>
    <row r="9394">
      <c r="A9394" s="229" t="s">
        <v>860</v>
      </c>
    </row>
    <row r="9395">
      <c r="A9395" s="229" t="s">
        <v>860</v>
      </c>
    </row>
    <row r="9396">
      <c r="A9396" s="229" t="s">
        <v>860</v>
      </c>
    </row>
    <row r="9397">
      <c r="A9397" s="229" t="s">
        <v>860</v>
      </c>
    </row>
    <row r="9398">
      <c r="A9398" s="229" t="s">
        <v>860</v>
      </c>
    </row>
    <row r="9399">
      <c r="A9399" s="229" t="s">
        <v>860</v>
      </c>
    </row>
    <row r="9400">
      <c r="A9400" s="229" t="s">
        <v>860</v>
      </c>
    </row>
    <row r="9401">
      <c r="A9401" s="229" t="s">
        <v>860</v>
      </c>
    </row>
    <row r="9402">
      <c r="A9402" s="229" t="s">
        <v>860</v>
      </c>
    </row>
    <row r="9403">
      <c r="A9403" s="229" t="s">
        <v>860</v>
      </c>
    </row>
    <row r="9404">
      <c r="A9404" s="229" t="s">
        <v>860</v>
      </c>
    </row>
    <row r="9405">
      <c r="A9405" s="229" t="s">
        <v>860</v>
      </c>
    </row>
    <row r="9406">
      <c r="A9406" s="229" t="s">
        <v>860</v>
      </c>
    </row>
    <row r="9407">
      <c r="A9407" s="229" t="s">
        <v>860</v>
      </c>
    </row>
    <row r="9408">
      <c r="A9408" s="229" t="s">
        <v>860</v>
      </c>
    </row>
    <row r="9409">
      <c r="A9409" s="229" t="s">
        <v>860</v>
      </c>
    </row>
    <row r="9410">
      <c r="A9410" s="229" t="s">
        <v>860</v>
      </c>
    </row>
    <row r="9411">
      <c r="A9411" s="229" t="s">
        <v>860</v>
      </c>
    </row>
    <row r="9412">
      <c r="A9412" s="229" t="s">
        <v>860</v>
      </c>
    </row>
    <row r="9413">
      <c r="A9413" s="229" t="s">
        <v>860</v>
      </c>
    </row>
    <row r="9414">
      <c r="A9414" s="229" t="s">
        <v>860</v>
      </c>
    </row>
    <row r="9415">
      <c r="A9415" s="229" t="s">
        <v>860</v>
      </c>
    </row>
    <row r="9416">
      <c r="A9416" s="229" t="s">
        <v>860</v>
      </c>
    </row>
    <row r="9417">
      <c r="A9417" s="229" t="s">
        <v>862</v>
      </c>
    </row>
    <row r="9418">
      <c r="A9418" s="229" t="s">
        <v>862</v>
      </c>
    </row>
    <row r="9419">
      <c r="A9419" s="229" t="s">
        <v>862</v>
      </c>
    </row>
    <row r="9420">
      <c r="A9420" s="229" t="s">
        <v>862</v>
      </c>
    </row>
    <row r="9421">
      <c r="A9421" s="229" t="s">
        <v>862</v>
      </c>
    </row>
    <row r="9422">
      <c r="A9422" s="229" t="s">
        <v>862</v>
      </c>
    </row>
    <row r="9423">
      <c r="A9423" s="229" t="s">
        <v>862</v>
      </c>
    </row>
    <row r="9424">
      <c r="A9424" s="229" t="s">
        <v>862</v>
      </c>
    </row>
    <row r="9425">
      <c r="A9425" s="229" t="s">
        <v>862</v>
      </c>
    </row>
    <row r="9426">
      <c r="A9426" s="229" t="s">
        <v>862</v>
      </c>
    </row>
    <row r="9427">
      <c r="A9427" s="229" t="s">
        <v>862</v>
      </c>
    </row>
    <row r="9428">
      <c r="A9428" s="229" t="s">
        <v>862</v>
      </c>
    </row>
    <row r="9429">
      <c r="A9429" s="229" t="s">
        <v>862</v>
      </c>
    </row>
    <row r="9430">
      <c r="A9430" s="229" t="s">
        <v>862</v>
      </c>
    </row>
    <row r="9431">
      <c r="A9431" s="229" t="s">
        <v>862</v>
      </c>
    </row>
    <row r="9432">
      <c r="A9432" s="229" t="s">
        <v>862</v>
      </c>
    </row>
    <row r="9433">
      <c r="A9433" s="229" t="s">
        <v>862</v>
      </c>
    </row>
    <row r="9434">
      <c r="A9434" s="229" t="s">
        <v>862</v>
      </c>
    </row>
    <row r="9435">
      <c r="A9435" s="229" t="s">
        <v>862</v>
      </c>
    </row>
    <row r="9436">
      <c r="A9436" s="229" t="s">
        <v>862</v>
      </c>
    </row>
    <row r="9437">
      <c r="A9437" s="229" t="s">
        <v>862</v>
      </c>
    </row>
    <row r="9438">
      <c r="A9438" s="229" t="s">
        <v>862</v>
      </c>
    </row>
    <row r="9439">
      <c r="A9439" s="229" t="s">
        <v>862</v>
      </c>
    </row>
    <row r="9440">
      <c r="A9440" s="229" t="s">
        <v>862</v>
      </c>
    </row>
    <row r="9441">
      <c r="A9441" s="229" t="s">
        <v>862</v>
      </c>
    </row>
    <row r="9442">
      <c r="A9442" s="229" t="s">
        <v>862</v>
      </c>
    </row>
    <row r="9443">
      <c r="A9443" s="229" t="s">
        <v>862</v>
      </c>
    </row>
    <row r="9444">
      <c r="A9444" s="229" t="s">
        <v>862</v>
      </c>
    </row>
    <row r="9445">
      <c r="A9445" s="229" t="s">
        <v>862</v>
      </c>
    </row>
    <row r="9446">
      <c r="A9446" s="229" t="s">
        <v>862</v>
      </c>
    </row>
    <row r="9447">
      <c r="A9447" s="229" t="s">
        <v>862</v>
      </c>
    </row>
    <row r="9448">
      <c r="A9448" s="229" t="s">
        <v>862</v>
      </c>
    </row>
    <row r="9449">
      <c r="A9449" s="229" t="s">
        <v>862</v>
      </c>
    </row>
    <row r="9450">
      <c r="A9450" s="229" t="s">
        <v>862</v>
      </c>
    </row>
    <row r="9451">
      <c r="A9451" s="229" t="s">
        <v>862</v>
      </c>
    </row>
    <row r="9452">
      <c r="A9452" s="229" t="s">
        <v>862</v>
      </c>
    </row>
    <row r="9453">
      <c r="A9453" s="229" t="s">
        <v>862</v>
      </c>
    </row>
    <row r="9454">
      <c r="A9454" s="229" t="s">
        <v>862</v>
      </c>
    </row>
    <row r="9455">
      <c r="A9455" s="229" t="s">
        <v>862</v>
      </c>
    </row>
    <row r="9456">
      <c r="A9456" s="229" t="s">
        <v>862</v>
      </c>
    </row>
    <row r="9457">
      <c r="A9457" s="229" t="s">
        <v>862</v>
      </c>
    </row>
    <row r="9458">
      <c r="A9458" s="229" t="s">
        <v>862</v>
      </c>
    </row>
    <row r="9459">
      <c r="A9459" s="229" t="s">
        <v>862</v>
      </c>
    </row>
    <row r="9460">
      <c r="A9460" s="229" t="s">
        <v>862</v>
      </c>
    </row>
    <row r="9461">
      <c r="A9461" s="229" t="s">
        <v>862</v>
      </c>
    </row>
    <row r="9462">
      <c r="A9462" s="229" t="s">
        <v>862</v>
      </c>
    </row>
    <row r="9463">
      <c r="A9463" s="229" t="s">
        <v>862</v>
      </c>
    </row>
    <row r="9464">
      <c r="A9464" s="229" t="s">
        <v>862</v>
      </c>
    </row>
    <row r="9465">
      <c r="A9465" s="229" t="s">
        <v>862</v>
      </c>
    </row>
    <row r="9466">
      <c r="A9466" s="229" t="s">
        <v>862</v>
      </c>
    </row>
    <row r="9467">
      <c r="A9467" s="229" t="s">
        <v>862</v>
      </c>
    </row>
    <row r="9468">
      <c r="A9468" s="229" t="s">
        <v>862</v>
      </c>
    </row>
    <row r="9469">
      <c r="A9469" s="229" t="s">
        <v>862</v>
      </c>
    </row>
    <row r="9470">
      <c r="A9470" s="229" t="s">
        <v>862</v>
      </c>
    </row>
    <row r="9471">
      <c r="A9471" s="229" t="s">
        <v>862</v>
      </c>
    </row>
    <row r="9472">
      <c r="A9472" s="229" t="s">
        <v>862</v>
      </c>
    </row>
    <row r="9473">
      <c r="A9473" s="229" t="s">
        <v>862</v>
      </c>
    </row>
    <row r="9474">
      <c r="A9474" s="229" t="s">
        <v>862</v>
      </c>
    </row>
    <row r="9475">
      <c r="A9475" s="229" t="s">
        <v>862</v>
      </c>
    </row>
    <row r="9476">
      <c r="A9476" s="229" t="s">
        <v>862</v>
      </c>
    </row>
    <row r="9477">
      <c r="A9477" s="229" t="s">
        <v>862</v>
      </c>
    </row>
    <row r="9478">
      <c r="A9478" s="229" t="s">
        <v>862</v>
      </c>
    </row>
    <row r="9479">
      <c r="A9479" s="229" t="s">
        <v>862</v>
      </c>
    </row>
    <row r="9480">
      <c r="A9480" s="229" t="s">
        <v>862</v>
      </c>
    </row>
    <row r="9481">
      <c r="A9481" s="229" t="s">
        <v>862</v>
      </c>
    </row>
    <row r="9482">
      <c r="A9482" s="229" t="s">
        <v>862</v>
      </c>
    </row>
    <row r="9483">
      <c r="A9483" s="229" t="s">
        <v>862</v>
      </c>
    </row>
    <row r="9484">
      <c r="A9484" s="229" t="s">
        <v>862</v>
      </c>
    </row>
    <row r="9485">
      <c r="A9485" s="229" t="s">
        <v>862</v>
      </c>
    </row>
    <row r="9486">
      <c r="A9486" s="229" t="s">
        <v>862</v>
      </c>
    </row>
    <row r="9487">
      <c r="A9487" s="229" t="s">
        <v>862</v>
      </c>
    </row>
    <row r="9488">
      <c r="A9488" s="229" t="s">
        <v>862</v>
      </c>
    </row>
    <row r="9489">
      <c r="A9489" s="229" t="s">
        <v>862</v>
      </c>
    </row>
    <row r="9490">
      <c r="A9490" s="229" t="s">
        <v>862</v>
      </c>
    </row>
    <row r="9491">
      <c r="A9491" s="229" t="s">
        <v>862</v>
      </c>
    </row>
    <row r="9492">
      <c r="A9492" s="229" t="s">
        <v>862</v>
      </c>
    </row>
    <row r="9493">
      <c r="A9493" s="229" t="s">
        <v>862</v>
      </c>
    </row>
    <row r="9494">
      <c r="A9494" s="229" t="s">
        <v>862</v>
      </c>
    </row>
    <row r="9495">
      <c r="A9495" s="229" t="s">
        <v>862</v>
      </c>
    </row>
    <row r="9496">
      <c r="A9496" s="229" t="s">
        <v>862</v>
      </c>
    </row>
    <row r="9497">
      <c r="A9497" s="229" t="s">
        <v>862</v>
      </c>
    </row>
    <row r="9498">
      <c r="A9498" s="229" t="s">
        <v>862</v>
      </c>
    </row>
    <row r="9499">
      <c r="A9499" s="229" t="s">
        <v>862</v>
      </c>
    </row>
    <row r="9500">
      <c r="A9500" s="229" t="s">
        <v>862</v>
      </c>
    </row>
    <row r="9501">
      <c r="A9501" s="229" t="s">
        <v>862</v>
      </c>
    </row>
    <row r="9502">
      <c r="A9502" s="229" t="s">
        <v>862</v>
      </c>
    </row>
    <row r="9503">
      <c r="A9503" s="229" t="s">
        <v>862</v>
      </c>
    </row>
    <row r="9504">
      <c r="A9504" s="229" t="s">
        <v>862</v>
      </c>
    </row>
    <row r="9505">
      <c r="A9505" s="229" t="s">
        <v>862</v>
      </c>
    </row>
    <row r="9506">
      <c r="A9506" s="229" t="s">
        <v>862</v>
      </c>
    </row>
    <row r="9507">
      <c r="A9507" s="229" t="s">
        <v>862</v>
      </c>
    </row>
    <row r="9508">
      <c r="A9508" s="229" t="s">
        <v>862</v>
      </c>
    </row>
    <row r="9509">
      <c r="A9509" s="229" t="s">
        <v>862</v>
      </c>
    </row>
    <row r="9510">
      <c r="A9510" s="229" t="s">
        <v>862</v>
      </c>
    </row>
    <row r="9511">
      <c r="A9511" s="229" t="s">
        <v>862</v>
      </c>
    </row>
    <row r="9512">
      <c r="A9512" s="229" t="s">
        <v>862</v>
      </c>
    </row>
    <row r="9513">
      <c r="A9513" s="229" t="s">
        <v>862</v>
      </c>
    </row>
    <row r="9514">
      <c r="A9514" s="229" t="s">
        <v>862</v>
      </c>
    </row>
    <row r="9515">
      <c r="A9515" s="229" t="s">
        <v>862</v>
      </c>
    </row>
    <row r="9516">
      <c r="A9516" s="229" t="s">
        <v>862</v>
      </c>
    </row>
    <row r="9517">
      <c r="A9517" s="229" t="s">
        <v>862</v>
      </c>
    </row>
    <row r="9518">
      <c r="A9518" s="229" t="s">
        <v>862</v>
      </c>
    </row>
    <row r="9519">
      <c r="A9519" s="229" t="s">
        <v>862</v>
      </c>
    </row>
    <row r="9520">
      <c r="A9520" s="229" t="s">
        <v>862</v>
      </c>
    </row>
    <row r="9521">
      <c r="A9521" s="229" t="s">
        <v>862</v>
      </c>
    </row>
    <row r="9522">
      <c r="A9522" s="229" t="s">
        <v>862</v>
      </c>
    </row>
    <row r="9523">
      <c r="A9523" s="229" t="s">
        <v>862</v>
      </c>
    </row>
    <row r="9524">
      <c r="A9524" s="229" t="s">
        <v>862</v>
      </c>
    </row>
    <row r="9525">
      <c r="A9525" s="229" t="s">
        <v>862</v>
      </c>
    </row>
    <row r="9526">
      <c r="A9526" s="229" t="s">
        <v>862</v>
      </c>
    </row>
    <row r="9527">
      <c r="A9527" s="229" t="s">
        <v>862</v>
      </c>
    </row>
    <row r="9528">
      <c r="A9528" s="229" t="s">
        <v>862</v>
      </c>
    </row>
    <row r="9529">
      <c r="A9529" s="229" t="s">
        <v>862</v>
      </c>
    </row>
    <row r="9530">
      <c r="A9530" s="229" t="s">
        <v>862</v>
      </c>
    </row>
    <row r="9531">
      <c r="A9531" s="229" t="s">
        <v>862</v>
      </c>
    </row>
    <row r="9532">
      <c r="A9532" s="229" t="s">
        <v>862</v>
      </c>
    </row>
    <row r="9533">
      <c r="A9533" s="229" t="s">
        <v>862</v>
      </c>
    </row>
    <row r="9534">
      <c r="A9534" s="229" t="s">
        <v>862</v>
      </c>
    </row>
    <row r="9535">
      <c r="A9535" s="229" t="s">
        <v>862</v>
      </c>
    </row>
    <row r="9536">
      <c r="A9536" s="229" t="s">
        <v>862</v>
      </c>
    </row>
    <row r="9537">
      <c r="A9537" s="229" t="s">
        <v>862</v>
      </c>
    </row>
    <row r="9538">
      <c r="A9538" s="229" t="s">
        <v>862</v>
      </c>
    </row>
    <row r="9539">
      <c r="A9539" s="229" t="s">
        <v>862</v>
      </c>
    </row>
    <row r="9540">
      <c r="A9540" s="229" t="s">
        <v>862</v>
      </c>
    </row>
    <row r="9541">
      <c r="A9541" s="229" t="s">
        <v>862</v>
      </c>
    </row>
    <row r="9542">
      <c r="A9542" s="229" t="s">
        <v>862</v>
      </c>
    </row>
    <row r="9543">
      <c r="A9543" s="229" t="s">
        <v>862</v>
      </c>
    </row>
    <row r="9544">
      <c r="A9544" s="229" t="s">
        <v>862</v>
      </c>
    </row>
    <row r="9545">
      <c r="A9545" s="229" t="s">
        <v>862</v>
      </c>
    </row>
    <row r="9546">
      <c r="A9546" s="229" t="s">
        <v>862</v>
      </c>
    </row>
    <row r="9547">
      <c r="A9547" s="229" t="s">
        <v>862</v>
      </c>
    </row>
    <row r="9548">
      <c r="A9548" s="229" t="s">
        <v>862</v>
      </c>
    </row>
    <row r="9549">
      <c r="A9549" s="229" t="s">
        <v>862</v>
      </c>
    </row>
    <row r="9550">
      <c r="A9550" s="229" t="s">
        <v>862</v>
      </c>
    </row>
    <row r="9551">
      <c r="A9551" s="229" t="s">
        <v>862</v>
      </c>
    </row>
    <row r="9552">
      <c r="A9552" s="229" t="s">
        <v>862</v>
      </c>
    </row>
    <row r="9553">
      <c r="A9553" s="229" t="s">
        <v>862</v>
      </c>
    </row>
    <row r="9554">
      <c r="A9554" s="229" t="s">
        <v>862</v>
      </c>
    </row>
    <row r="9555">
      <c r="A9555" s="229" t="s">
        <v>862</v>
      </c>
    </row>
    <row r="9556">
      <c r="A9556" s="229" t="s">
        <v>862</v>
      </c>
    </row>
    <row r="9557">
      <c r="A9557" s="229" t="s">
        <v>862</v>
      </c>
    </row>
    <row r="9558">
      <c r="A9558" s="229" t="s">
        <v>862</v>
      </c>
    </row>
    <row r="9559">
      <c r="A9559" s="229" t="s">
        <v>862</v>
      </c>
    </row>
    <row r="9560">
      <c r="A9560" s="229" t="s">
        <v>862</v>
      </c>
    </row>
    <row r="9561">
      <c r="A9561" s="229" t="s">
        <v>862</v>
      </c>
    </row>
    <row r="9562">
      <c r="A9562" s="229" t="s">
        <v>862</v>
      </c>
    </row>
    <row r="9563">
      <c r="A9563" s="229" t="s">
        <v>862</v>
      </c>
    </row>
    <row r="9564">
      <c r="A9564" s="229" t="s">
        <v>862</v>
      </c>
    </row>
    <row r="9565">
      <c r="A9565" s="229" t="s">
        <v>862</v>
      </c>
    </row>
    <row r="9566">
      <c r="A9566" s="229" t="s">
        <v>862</v>
      </c>
    </row>
    <row r="9567">
      <c r="A9567" s="229" t="s">
        <v>862</v>
      </c>
    </row>
    <row r="9568">
      <c r="A9568" s="229" t="s">
        <v>862</v>
      </c>
    </row>
    <row r="9569">
      <c r="A9569" s="229" t="s">
        <v>862</v>
      </c>
    </row>
    <row r="9570">
      <c r="A9570" s="229" t="s">
        <v>862</v>
      </c>
    </row>
    <row r="9571">
      <c r="A9571" s="229" t="s">
        <v>862</v>
      </c>
    </row>
    <row r="9572">
      <c r="A9572" s="229" t="s">
        <v>862</v>
      </c>
    </row>
    <row r="9573">
      <c r="A9573" s="229" t="s">
        <v>862</v>
      </c>
    </row>
    <row r="9574">
      <c r="A9574" s="229" t="s">
        <v>862</v>
      </c>
    </row>
    <row r="9575">
      <c r="A9575" s="229" t="s">
        <v>862</v>
      </c>
    </row>
    <row r="9576">
      <c r="A9576" s="229" t="s">
        <v>862</v>
      </c>
    </row>
    <row r="9577">
      <c r="A9577" s="229" t="s">
        <v>862</v>
      </c>
    </row>
    <row r="9578">
      <c r="A9578" s="229" t="s">
        <v>862</v>
      </c>
    </row>
    <row r="9579">
      <c r="A9579" s="229" t="s">
        <v>862</v>
      </c>
    </row>
    <row r="9580">
      <c r="A9580" s="229" t="s">
        <v>862</v>
      </c>
    </row>
    <row r="9581">
      <c r="A9581" s="229" t="s">
        <v>862</v>
      </c>
    </row>
    <row r="9582">
      <c r="A9582" s="229" t="s">
        <v>862</v>
      </c>
    </row>
    <row r="9583">
      <c r="A9583" s="229" t="s">
        <v>862</v>
      </c>
    </row>
    <row r="9584">
      <c r="A9584" s="229" t="s">
        <v>862</v>
      </c>
    </row>
    <row r="9585">
      <c r="A9585" s="229" t="s">
        <v>862</v>
      </c>
    </row>
    <row r="9586">
      <c r="A9586" s="229" t="s">
        <v>862</v>
      </c>
    </row>
    <row r="9587">
      <c r="A9587" s="229" t="s">
        <v>862</v>
      </c>
    </row>
    <row r="9588">
      <c r="A9588" s="229" t="s">
        <v>862</v>
      </c>
    </row>
    <row r="9589">
      <c r="A9589" s="229" t="s">
        <v>862</v>
      </c>
    </row>
    <row r="9590">
      <c r="A9590" s="229" t="s">
        <v>862</v>
      </c>
    </row>
    <row r="9591">
      <c r="A9591" s="229" t="s">
        <v>862</v>
      </c>
    </row>
    <row r="9592">
      <c r="A9592" s="229" t="s">
        <v>862</v>
      </c>
    </row>
    <row r="9593">
      <c r="A9593" s="229" t="s">
        <v>862</v>
      </c>
    </row>
    <row r="9594">
      <c r="A9594" s="229" t="s">
        <v>862</v>
      </c>
    </row>
    <row r="9595">
      <c r="A9595" s="229" t="s">
        <v>862</v>
      </c>
    </row>
    <row r="9596">
      <c r="A9596" s="229" t="s">
        <v>862</v>
      </c>
    </row>
    <row r="9597">
      <c r="A9597" s="229" t="s">
        <v>862</v>
      </c>
    </row>
    <row r="9598">
      <c r="A9598" s="229" t="s">
        <v>862</v>
      </c>
    </row>
    <row r="9599">
      <c r="A9599" s="229" t="s">
        <v>862</v>
      </c>
    </row>
    <row r="9600">
      <c r="A9600" s="229" t="s">
        <v>862</v>
      </c>
    </row>
    <row r="9601">
      <c r="A9601" s="229" t="s">
        <v>862</v>
      </c>
    </row>
    <row r="9602">
      <c r="A9602" s="229" t="s">
        <v>862</v>
      </c>
    </row>
    <row r="9603">
      <c r="A9603" s="229" t="s">
        <v>862</v>
      </c>
    </row>
    <row r="9604">
      <c r="A9604" s="229" t="s">
        <v>862</v>
      </c>
    </row>
    <row r="9605">
      <c r="A9605" s="229" t="s">
        <v>862</v>
      </c>
    </row>
    <row r="9606">
      <c r="A9606" s="229" t="s">
        <v>862</v>
      </c>
    </row>
    <row r="9607">
      <c r="A9607" s="229" t="s">
        <v>862</v>
      </c>
    </row>
    <row r="9608">
      <c r="A9608" s="229" t="s">
        <v>862</v>
      </c>
    </row>
    <row r="9609">
      <c r="A9609" s="229" t="s">
        <v>862</v>
      </c>
    </row>
    <row r="9610">
      <c r="A9610" s="229" t="s">
        <v>862</v>
      </c>
    </row>
    <row r="9611">
      <c r="A9611" s="229" t="s">
        <v>862</v>
      </c>
    </row>
    <row r="9612">
      <c r="A9612" s="229" t="s">
        <v>862</v>
      </c>
    </row>
    <row r="9613">
      <c r="A9613" s="229" t="s">
        <v>862</v>
      </c>
    </row>
    <row r="9614">
      <c r="A9614" s="229" t="s">
        <v>862</v>
      </c>
    </row>
    <row r="9615">
      <c r="A9615" s="229" t="s">
        <v>862</v>
      </c>
    </row>
    <row r="9616">
      <c r="A9616" s="229" t="s">
        <v>862</v>
      </c>
    </row>
    <row r="9617">
      <c r="A9617" s="229" t="s">
        <v>862</v>
      </c>
    </row>
    <row r="9618">
      <c r="A9618" s="229" t="s">
        <v>862</v>
      </c>
    </row>
    <row r="9619">
      <c r="A9619" s="229" t="s">
        <v>862</v>
      </c>
    </row>
    <row r="9620">
      <c r="A9620" s="229" t="s">
        <v>862</v>
      </c>
    </row>
    <row r="9621">
      <c r="A9621" s="229" t="s">
        <v>862</v>
      </c>
    </row>
    <row r="9622">
      <c r="A9622" s="229" t="s">
        <v>862</v>
      </c>
    </row>
    <row r="9623">
      <c r="A9623" s="229" t="s">
        <v>862</v>
      </c>
    </row>
    <row r="9624">
      <c r="A9624" s="229" t="s">
        <v>862</v>
      </c>
    </row>
    <row r="9625">
      <c r="A9625" s="229" t="s">
        <v>862</v>
      </c>
    </row>
    <row r="9626">
      <c r="A9626" s="229" t="s">
        <v>862</v>
      </c>
    </row>
    <row r="9627">
      <c r="A9627" s="229" t="s">
        <v>862</v>
      </c>
    </row>
    <row r="9628">
      <c r="A9628" s="229" t="s">
        <v>862</v>
      </c>
    </row>
    <row r="9629">
      <c r="A9629" s="229" t="s">
        <v>862</v>
      </c>
    </row>
    <row r="9630">
      <c r="A9630" s="229" t="s">
        <v>862</v>
      </c>
    </row>
    <row r="9631">
      <c r="A9631" s="229" t="s">
        <v>862</v>
      </c>
    </row>
    <row r="9632">
      <c r="A9632" s="229" t="s">
        <v>864</v>
      </c>
    </row>
    <row r="9633">
      <c r="A9633" s="229" t="s">
        <v>864</v>
      </c>
    </row>
    <row r="9634">
      <c r="A9634" s="229" t="s">
        <v>864</v>
      </c>
    </row>
    <row r="9635">
      <c r="A9635" s="229" t="s">
        <v>864</v>
      </c>
    </row>
    <row r="9636">
      <c r="A9636" s="229" t="s">
        <v>864</v>
      </c>
    </row>
    <row r="9637">
      <c r="A9637" s="229" t="s">
        <v>864</v>
      </c>
    </row>
    <row r="9638">
      <c r="A9638" s="229" t="s">
        <v>864</v>
      </c>
    </row>
    <row r="9639">
      <c r="A9639" s="229" t="s">
        <v>864</v>
      </c>
    </row>
    <row r="9640">
      <c r="A9640" s="229" t="s">
        <v>864</v>
      </c>
    </row>
    <row r="9641">
      <c r="A9641" s="229" t="s">
        <v>864</v>
      </c>
    </row>
    <row r="9642">
      <c r="A9642" s="229" t="s">
        <v>864</v>
      </c>
    </row>
    <row r="9643">
      <c r="A9643" s="229" t="s">
        <v>864</v>
      </c>
    </row>
    <row r="9644">
      <c r="A9644" s="229" t="s">
        <v>864</v>
      </c>
    </row>
    <row r="9645">
      <c r="A9645" s="229" t="s">
        <v>864</v>
      </c>
    </row>
    <row r="9646">
      <c r="A9646" s="229" t="s">
        <v>864</v>
      </c>
    </row>
    <row r="9647">
      <c r="A9647" s="229" t="s">
        <v>864</v>
      </c>
    </row>
    <row r="9648">
      <c r="A9648" s="229" t="s">
        <v>864</v>
      </c>
    </row>
    <row r="9649">
      <c r="A9649" s="229" t="s">
        <v>864</v>
      </c>
    </row>
    <row r="9650">
      <c r="A9650" s="229" t="s">
        <v>864</v>
      </c>
    </row>
    <row r="9651">
      <c r="A9651" s="229" t="s">
        <v>864</v>
      </c>
    </row>
    <row r="9652">
      <c r="A9652" s="229" t="s">
        <v>864</v>
      </c>
    </row>
    <row r="9653">
      <c r="A9653" s="229" t="s">
        <v>864</v>
      </c>
    </row>
    <row r="9654">
      <c r="A9654" s="229" t="s">
        <v>864</v>
      </c>
    </row>
    <row r="9655">
      <c r="A9655" s="229" t="s">
        <v>864</v>
      </c>
    </row>
    <row r="9656">
      <c r="A9656" s="229" t="s">
        <v>864</v>
      </c>
    </row>
    <row r="9657">
      <c r="A9657" s="229" t="s">
        <v>864</v>
      </c>
    </row>
    <row r="9658">
      <c r="A9658" s="229" t="s">
        <v>864</v>
      </c>
    </row>
    <row r="9659">
      <c r="A9659" s="229" t="s">
        <v>864</v>
      </c>
    </row>
    <row r="9660">
      <c r="A9660" s="229" t="s">
        <v>864</v>
      </c>
    </row>
    <row r="9661">
      <c r="A9661" s="229" t="s">
        <v>864</v>
      </c>
    </row>
    <row r="9662">
      <c r="A9662" s="229" t="s">
        <v>864</v>
      </c>
    </row>
    <row r="9663">
      <c r="A9663" s="229" t="s">
        <v>864</v>
      </c>
    </row>
    <row r="9664">
      <c r="A9664" s="229" t="s">
        <v>864</v>
      </c>
    </row>
    <row r="9665">
      <c r="A9665" s="229" t="s">
        <v>864</v>
      </c>
    </row>
    <row r="9666">
      <c r="A9666" s="229" t="s">
        <v>864</v>
      </c>
    </row>
    <row r="9667">
      <c r="A9667" s="229" t="s">
        <v>864</v>
      </c>
    </row>
    <row r="9668">
      <c r="A9668" s="229" t="s">
        <v>864</v>
      </c>
    </row>
    <row r="9669">
      <c r="A9669" s="229" t="s">
        <v>864</v>
      </c>
    </row>
    <row r="9670">
      <c r="A9670" s="229" t="s">
        <v>864</v>
      </c>
    </row>
    <row r="9671">
      <c r="A9671" s="229" t="s">
        <v>864</v>
      </c>
    </row>
    <row r="9672">
      <c r="A9672" s="229" t="s">
        <v>864</v>
      </c>
    </row>
    <row r="9673">
      <c r="A9673" s="229" t="s">
        <v>864</v>
      </c>
    </row>
    <row r="9674">
      <c r="A9674" s="229" t="s">
        <v>864</v>
      </c>
    </row>
    <row r="9675">
      <c r="A9675" s="229" t="s">
        <v>864</v>
      </c>
    </row>
    <row r="9676">
      <c r="A9676" s="229" t="s">
        <v>864</v>
      </c>
    </row>
    <row r="9677">
      <c r="A9677" s="229" t="s">
        <v>864</v>
      </c>
    </row>
    <row r="9678">
      <c r="A9678" s="229" t="s">
        <v>864</v>
      </c>
    </row>
    <row r="9679">
      <c r="A9679" s="229" t="s">
        <v>864</v>
      </c>
    </row>
    <row r="9680">
      <c r="A9680" s="229" t="s">
        <v>864</v>
      </c>
    </row>
    <row r="9681">
      <c r="A9681" s="229" t="s">
        <v>864</v>
      </c>
    </row>
    <row r="9682">
      <c r="A9682" s="229" t="s">
        <v>864</v>
      </c>
    </row>
    <row r="9683">
      <c r="A9683" s="229" t="s">
        <v>864</v>
      </c>
    </row>
    <row r="9684">
      <c r="A9684" s="229" t="s">
        <v>864</v>
      </c>
    </row>
    <row r="9685">
      <c r="A9685" s="229" t="s">
        <v>864</v>
      </c>
    </row>
    <row r="9686">
      <c r="A9686" s="229" t="s">
        <v>864</v>
      </c>
    </row>
    <row r="9687">
      <c r="A9687" s="229" t="s">
        <v>864</v>
      </c>
    </row>
    <row r="9688">
      <c r="A9688" s="229" t="s">
        <v>864</v>
      </c>
    </row>
    <row r="9689">
      <c r="A9689" s="229" t="s">
        <v>864</v>
      </c>
    </row>
    <row r="9690">
      <c r="A9690" s="229" t="s">
        <v>864</v>
      </c>
    </row>
    <row r="9691">
      <c r="A9691" s="229" t="s">
        <v>864</v>
      </c>
    </row>
    <row r="9692">
      <c r="A9692" s="229" t="s">
        <v>864</v>
      </c>
    </row>
    <row r="9693">
      <c r="A9693" s="229" t="s">
        <v>864</v>
      </c>
    </row>
    <row r="9694">
      <c r="A9694" s="229" t="s">
        <v>864</v>
      </c>
    </row>
    <row r="9695">
      <c r="A9695" s="229" t="s">
        <v>864</v>
      </c>
    </row>
    <row r="9696">
      <c r="A9696" s="229" t="s">
        <v>864</v>
      </c>
    </row>
    <row r="9697">
      <c r="A9697" s="229" t="s">
        <v>864</v>
      </c>
    </row>
    <row r="9698">
      <c r="A9698" s="229" t="s">
        <v>864</v>
      </c>
    </row>
    <row r="9699">
      <c r="A9699" s="229" t="s">
        <v>864</v>
      </c>
    </row>
    <row r="9700">
      <c r="A9700" s="229" t="s">
        <v>864</v>
      </c>
    </row>
    <row r="9701">
      <c r="A9701" s="229" t="s">
        <v>864</v>
      </c>
    </row>
    <row r="9702">
      <c r="A9702" s="229" t="s">
        <v>864</v>
      </c>
    </row>
    <row r="9703">
      <c r="A9703" s="229" t="s">
        <v>864</v>
      </c>
    </row>
    <row r="9704">
      <c r="A9704" s="229" t="s">
        <v>864</v>
      </c>
    </row>
    <row r="9705">
      <c r="A9705" s="229" t="s">
        <v>864</v>
      </c>
    </row>
    <row r="9706">
      <c r="A9706" s="229" t="s">
        <v>864</v>
      </c>
    </row>
    <row r="9707">
      <c r="A9707" s="229" t="s">
        <v>864</v>
      </c>
    </row>
    <row r="9708">
      <c r="A9708" s="229" t="s">
        <v>864</v>
      </c>
    </row>
    <row r="9709">
      <c r="A9709" s="229" t="s">
        <v>864</v>
      </c>
    </row>
    <row r="9710">
      <c r="A9710" s="229" t="s">
        <v>864</v>
      </c>
    </row>
    <row r="9711">
      <c r="A9711" s="229" t="s">
        <v>864</v>
      </c>
    </row>
    <row r="9712">
      <c r="A9712" s="229" t="s">
        <v>864</v>
      </c>
    </row>
    <row r="9713">
      <c r="A9713" s="229" t="s">
        <v>864</v>
      </c>
    </row>
    <row r="9714">
      <c r="A9714" s="229" t="s">
        <v>864</v>
      </c>
    </row>
    <row r="9715">
      <c r="A9715" s="229" t="s">
        <v>864</v>
      </c>
    </row>
    <row r="9716">
      <c r="A9716" s="229" t="s">
        <v>864</v>
      </c>
    </row>
    <row r="9717">
      <c r="A9717" s="229" t="s">
        <v>864</v>
      </c>
    </row>
    <row r="9718">
      <c r="A9718" s="229" t="s">
        <v>864</v>
      </c>
    </row>
    <row r="9719">
      <c r="A9719" s="229" t="s">
        <v>864</v>
      </c>
    </row>
    <row r="9720">
      <c r="A9720" s="229" t="s">
        <v>864</v>
      </c>
    </row>
    <row r="9721">
      <c r="A9721" s="229" t="s">
        <v>864</v>
      </c>
    </row>
    <row r="9722">
      <c r="A9722" s="229" t="s">
        <v>864</v>
      </c>
    </row>
    <row r="9723">
      <c r="A9723" s="229" t="s">
        <v>864</v>
      </c>
    </row>
    <row r="9724">
      <c r="A9724" s="229" t="s">
        <v>864</v>
      </c>
    </row>
    <row r="9725">
      <c r="A9725" s="229" t="s">
        <v>864</v>
      </c>
    </row>
    <row r="9726">
      <c r="A9726" s="229" t="s">
        <v>864</v>
      </c>
    </row>
    <row r="9727">
      <c r="A9727" s="229" t="s">
        <v>864</v>
      </c>
    </row>
    <row r="9728">
      <c r="A9728" s="229" t="s">
        <v>864</v>
      </c>
    </row>
    <row r="9729">
      <c r="A9729" s="229" t="s">
        <v>864</v>
      </c>
    </row>
    <row r="9730">
      <c r="A9730" s="229" t="s">
        <v>864</v>
      </c>
    </row>
    <row r="9731">
      <c r="A9731" s="229" t="s">
        <v>864</v>
      </c>
    </row>
    <row r="9732">
      <c r="A9732" s="229" t="s">
        <v>864</v>
      </c>
    </row>
    <row r="9733">
      <c r="A9733" s="229" t="s">
        <v>864</v>
      </c>
    </row>
    <row r="9734">
      <c r="A9734" s="229" t="s">
        <v>864</v>
      </c>
    </row>
    <row r="9735">
      <c r="A9735" s="229" t="s">
        <v>864</v>
      </c>
    </row>
    <row r="9736">
      <c r="A9736" s="229" t="s">
        <v>864</v>
      </c>
    </row>
    <row r="9737">
      <c r="A9737" s="229" t="s">
        <v>864</v>
      </c>
    </row>
    <row r="9738">
      <c r="A9738" s="229" t="s">
        <v>864</v>
      </c>
    </row>
    <row r="9739">
      <c r="A9739" s="229" t="s">
        <v>864</v>
      </c>
    </row>
    <row r="9740">
      <c r="A9740" s="229" t="s">
        <v>864</v>
      </c>
    </row>
    <row r="9741">
      <c r="A9741" s="229" t="s">
        <v>864</v>
      </c>
    </row>
    <row r="9742">
      <c r="A9742" s="229" t="s">
        <v>864</v>
      </c>
    </row>
    <row r="9743">
      <c r="A9743" s="229" t="s">
        <v>864</v>
      </c>
    </row>
    <row r="9744">
      <c r="A9744" s="229" t="s">
        <v>864</v>
      </c>
    </row>
    <row r="9745">
      <c r="A9745" s="229" t="s">
        <v>864</v>
      </c>
    </row>
    <row r="9746">
      <c r="A9746" s="229" t="s">
        <v>864</v>
      </c>
    </row>
    <row r="9747">
      <c r="A9747" s="229" t="s">
        <v>864</v>
      </c>
    </row>
    <row r="9748">
      <c r="A9748" s="229" t="s">
        <v>864</v>
      </c>
    </row>
    <row r="9749">
      <c r="A9749" s="229" t="s">
        <v>864</v>
      </c>
    </row>
    <row r="9750">
      <c r="A9750" s="229" t="s">
        <v>864</v>
      </c>
    </row>
    <row r="9751">
      <c r="A9751" s="229" t="s">
        <v>864</v>
      </c>
    </row>
    <row r="9752">
      <c r="A9752" s="229" t="s">
        <v>864</v>
      </c>
    </row>
    <row r="9753">
      <c r="A9753" s="229" t="s">
        <v>864</v>
      </c>
    </row>
    <row r="9754">
      <c r="A9754" s="229" t="s">
        <v>864</v>
      </c>
    </row>
    <row r="9755">
      <c r="A9755" s="229" t="s">
        <v>864</v>
      </c>
    </row>
    <row r="9756">
      <c r="A9756" s="229" t="s">
        <v>864</v>
      </c>
    </row>
    <row r="9757">
      <c r="A9757" s="229" t="s">
        <v>864</v>
      </c>
    </row>
    <row r="9758">
      <c r="A9758" s="229" t="s">
        <v>864</v>
      </c>
    </row>
    <row r="9759">
      <c r="A9759" s="229" t="s">
        <v>864</v>
      </c>
    </row>
    <row r="9760">
      <c r="A9760" s="229" t="s">
        <v>864</v>
      </c>
    </row>
    <row r="9761">
      <c r="A9761" s="229" t="s">
        <v>864</v>
      </c>
    </row>
    <row r="9762">
      <c r="A9762" s="229" t="s">
        <v>864</v>
      </c>
    </row>
    <row r="9763">
      <c r="A9763" s="229" t="s">
        <v>864</v>
      </c>
    </row>
    <row r="9764">
      <c r="A9764" s="229" t="s">
        <v>864</v>
      </c>
    </row>
    <row r="9765">
      <c r="A9765" s="229" t="s">
        <v>864</v>
      </c>
    </row>
    <row r="9766">
      <c r="A9766" s="229" t="s">
        <v>864</v>
      </c>
    </row>
    <row r="9767">
      <c r="A9767" s="229" t="s">
        <v>864</v>
      </c>
    </row>
    <row r="9768">
      <c r="A9768" s="229" t="s">
        <v>864</v>
      </c>
    </row>
    <row r="9769">
      <c r="A9769" s="229" t="s">
        <v>864</v>
      </c>
    </row>
    <row r="9770">
      <c r="A9770" s="229" t="s">
        <v>864</v>
      </c>
    </row>
    <row r="9771">
      <c r="A9771" s="229" t="s">
        <v>864</v>
      </c>
    </row>
    <row r="9772">
      <c r="A9772" s="229" t="s">
        <v>864</v>
      </c>
    </row>
    <row r="9773">
      <c r="A9773" s="229" t="s">
        <v>864</v>
      </c>
    </row>
    <row r="9774">
      <c r="A9774" s="229" t="s">
        <v>864</v>
      </c>
    </row>
    <row r="9775">
      <c r="A9775" s="229" t="s">
        <v>864</v>
      </c>
    </row>
    <row r="9776">
      <c r="A9776" s="229" t="s">
        <v>864</v>
      </c>
    </row>
    <row r="9777">
      <c r="A9777" s="229" t="s">
        <v>864</v>
      </c>
    </row>
    <row r="9778">
      <c r="A9778" s="229" t="s">
        <v>864</v>
      </c>
    </row>
    <row r="9779">
      <c r="A9779" s="229" t="s">
        <v>864</v>
      </c>
    </row>
    <row r="9780">
      <c r="A9780" s="229" t="s">
        <v>864</v>
      </c>
    </row>
    <row r="9781">
      <c r="A9781" s="229" t="s">
        <v>864</v>
      </c>
    </row>
    <row r="9782">
      <c r="A9782" s="229" t="s">
        <v>864</v>
      </c>
    </row>
    <row r="9783">
      <c r="A9783" s="229" t="s">
        <v>864</v>
      </c>
    </row>
    <row r="9784">
      <c r="A9784" s="229" t="s">
        <v>864</v>
      </c>
    </row>
    <row r="9785">
      <c r="A9785" s="229" t="s">
        <v>864</v>
      </c>
    </row>
    <row r="9786">
      <c r="A9786" s="229" t="s">
        <v>864</v>
      </c>
    </row>
    <row r="9787">
      <c r="A9787" s="229" t="s">
        <v>864</v>
      </c>
    </row>
    <row r="9788">
      <c r="A9788" s="229" t="s">
        <v>864</v>
      </c>
    </row>
    <row r="9789">
      <c r="A9789" s="229" t="s">
        <v>864</v>
      </c>
    </row>
    <row r="9790">
      <c r="A9790" s="229" t="s">
        <v>864</v>
      </c>
    </row>
    <row r="9791">
      <c r="A9791" s="229" t="s">
        <v>864</v>
      </c>
    </row>
    <row r="9792">
      <c r="A9792" s="229" t="s">
        <v>864</v>
      </c>
    </row>
    <row r="9793">
      <c r="A9793" s="229" t="s">
        <v>864</v>
      </c>
    </row>
    <row r="9794">
      <c r="A9794" s="229" t="s">
        <v>864</v>
      </c>
    </row>
    <row r="9795">
      <c r="A9795" s="229" t="s">
        <v>864</v>
      </c>
    </row>
    <row r="9796">
      <c r="A9796" s="229" t="s">
        <v>864</v>
      </c>
    </row>
    <row r="9797">
      <c r="A9797" s="229" t="s">
        <v>864</v>
      </c>
    </row>
    <row r="9798">
      <c r="A9798" s="229" t="s">
        <v>864</v>
      </c>
    </row>
    <row r="9799">
      <c r="A9799" s="229" t="s">
        <v>864</v>
      </c>
    </row>
    <row r="9800">
      <c r="A9800" s="229" t="s">
        <v>864</v>
      </c>
    </row>
    <row r="9801">
      <c r="A9801" s="229" t="s">
        <v>864</v>
      </c>
    </row>
    <row r="9802">
      <c r="A9802" s="229" t="s">
        <v>864</v>
      </c>
    </row>
    <row r="9803">
      <c r="A9803" s="229" t="s">
        <v>864</v>
      </c>
    </row>
    <row r="9804">
      <c r="A9804" s="229" t="s">
        <v>864</v>
      </c>
    </row>
    <row r="9805">
      <c r="A9805" s="229" t="s">
        <v>864</v>
      </c>
    </row>
    <row r="9806">
      <c r="A9806" s="229" t="s">
        <v>864</v>
      </c>
    </row>
    <row r="9807">
      <c r="A9807" s="229" t="s">
        <v>864</v>
      </c>
    </row>
    <row r="9808">
      <c r="A9808" s="229" t="s">
        <v>864</v>
      </c>
    </row>
    <row r="9809">
      <c r="A9809" s="229" t="s">
        <v>864</v>
      </c>
    </row>
    <row r="9810">
      <c r="A9810" s="229" t="s">
        <v>864</v>
      </c>
    </row>
    <row r="9811">
      <c r="A9811" s="229" t="s">
        <v>864</v>
      </c>
    </row>
    <row r="9812">
      <c r="A9812" s="229" t="s">
        <v>864</v>
      </c>
    </row>
    <row r="9813">
      <c r="A9813" s="229" t="s">
        <v>864</v>
      </c>
    </row>
    <row r="9814">
      <c r="A9814" s="229" t="s">
        <v>864</v>
      </c>
    </row>
    <row r="9815">
      <c r="A9815" s="229" t="s">
        <v>864</v>
      </c>
    </row>
    <row r="9816">
      <c r="A9816" s="229" t="s">
        <v>864</v>
      </c>
    </row>
    <row r="9817">
      <c r="A9817" s="229" t="s">
        <v>864</v>
      </c>
    </row>
    <row r="9818">
      <c r="A9818" s="229" t="s">
        <v>864</v>
      </c>
    </row>
    <row r="9819">
      <c r="A9819" s="229" t="s">
        <v>864</v>
      </c>
    </row>
    <row r="9820">
      <c r="A9820" s="229" t="s">
        <v>864</v>
      </c>
    </row>
    <row r="9821">
      <c r="A9821" s="229" t="s">
        <v>864</v>
      </c>
    </row>
    <row r="9822">
      <c r="A9822" s="229" t="s">
        <v>864</v>
      </c>
    </row>
    <row r="9823">
      <c r="A9823" s="229" t="s">
        <v>864</v>
      </c>
    </row>
    <row r="9824">
      <c r="A9824" s="229" t="s">
        <v>864</v>
      </c>
    </row>
    <row r="9825">
      <c r="A9825" s="229" t="s">
        <v>864</v>
      </c>
    </row>
    <row r="9826">
      <c r="A9826" s="229" t="s">
        <v>864</v>
      </c>
    </row>
    <row r="9827">
      <c r="A9827" s="229" t="s">
        <v>864</v>
      </c>
    </row>
    <row r="9828">
      <c r="A9828" s="229" t="s">
        <v>864</v>
      </c>
    </row>
    <row r="9829">
      <c r="A9829" s="229" t="s">
        <v>864</v>
      </c>
    </row>
    <row r="9830">
      <c r="A9830" s="229" t="s">
        <v>864</v>
      </c>
    </row>
    <row r="9831">
      <c r="A9831" s="229" t="s">
        <v>864</v>
      </c>
    </row>
    <row r="9832">
      <c r="A9832" s="229" t="s">
        <v>864</v>
      </c>
    </row>
    <row r="9833">
      <c r="A9833" s="229" t="s">
        <v>864</v>
      </c>
    </row>
    <row r="9834">
      <c r="A9834" s="229" t="s">
        <v>864</v>
      </c>
    </row>
    <row r="9835">
      <c r="A9835" s="229" t="s">
        <v>864</v>
      </c>
    </row>
    <row r="9836">
      <c r="A9836" s="229" t="s">
        <v>864</v>
      </c>
    </row>
    <row r="9837">
      <c r="A9837" s="229" t="s">
        <v>864</v>
      </c>
    </row>
    <row r="9838">
      <c r="A9838" s="229" t="s">
        <v>864</v>
      </c>
    </row>
    <row r="9839">
      <c r="A9839" s="229" t="s">
        <v>864</v>
      </c>
    </row>
    <row r="9840">
      <c r="A9840" s="229" t="s">
        <v>864</v>
      </c>
    </row>
    <row r="9841">
      <c r="A9841" s="229" t="s">
        <v>864</v>
      </c>
    </row>
    <row r="9842">
      <c r="A9842" s="229" t="s">
        <v>864</v>
      </c>
    </row>
    <row r="9843">
      <c r="A9843" s="229" t="s">
        <v>864</v>
      </c>
    </row>
    <row r="9844">
      <c r="A9844" s="229" t="s">
        <v>864</v>
      </c>
    </row>
    <row r="9845">
      <c r="A9845" s="229" t="s">
        <v>864</v>
      </c>
    </row>
    <row r="9846">
      <c r="A9846" s="229" t="s">
        <v>864</v>
      </c>
    </row>
    <row r="9847">
      <c r="A9847" s="229" t="s">
        <v>864</v>
      </c>
    </row>
    <row r="9848">
      <c r="A9848" s="229" t="s">
        <v>864</v>
      </c>
    </row>
    <row r="9849">
      <c r="A9849" s="229" t="s">
        <v>864</v>
      </c>
    </row>
    <row r="9850">
      <c r="A9850" s="229" t="s">
        <v>864</v>
      </c>
    </row>
    <row r="9851">
      <c r="A9851" s="229" t="s">
        <v>864</v>
      </c>
    </row>
    <row r="9852">
      <c r="A9852" s="229" t="s">
        <v>864</v>
      </c>
    </row>
    <row r="9853">
      <c r="A9853" s="229" t="s">
        <v>864</v>
      </c>
    </row>
    <row r="9854">
      <c r="A9854" s="229" t="s">
        <v>864</v>
      </c>
    </row>
    <row r="9855">
      <c r="A9855" s="229" t="s">
        <v>864</v>
      </c>
    </row>
    <row r="9856">
      <c r="A9856" s="229" t="s">
        <v>864</v>
      </c>
    </row>
    <row r="9857">
      <c r="A9857" s="229" t="s">
        <v>864</v>
      </c>
    </row>
    <row r="9858">
      <c r="A9858" s="229" t="s">
        <v>864</v>
      </c>
    </row>
    <row r="9859">
      <c r="A9859" s="229" t="s">
        <v>864</v>
      </c>
    </row>
    <row r="9860">
      <c r="A9860" s="229" t="s">
        <v>864</v>
      </c>
    </row>
    <row r="9861">
      <c r="A9861" s="229" t="s">
        <v>864</v>
      </c>
    </row>
    <row r="9862">
      <c r="A9862" s="229" t="s">
        <v>864</v>
      </c>
    </row>
    <row r="9863">
      <c r="A9863" s="229" t="s">
        <v>864</v>
      </c>
    </row>
    <row r="9864">
      <c r="A9864" s="229" t="s">
        <v>864</v>
      </c>
    </row>
    <row r="9865">
      <c r="A9865" s="229" t="s">
        <v>864</v>
      </c>
    </row>
    <row r="9866">
      <c r="A9866" s="229" t="s">
        <v>864</v>
      </c>
    </row>
    <row r="9867">
      <c r="A9867" s="229" t="s">
        <v>864</v>
      </c>
    </row>
    <row r="9868">
      <c r="A9868" s="229" t="s">
        <v>864</v>
      </c>
    </row>
    <row r="9869">
      <c r="A9869" s="229" t="s">
        <v>864</v>
      </c>
    </row>
    <row r="9870">
      <c r="A9870" s="229" t="s">
        <v>864</v>
      </c>
    </row>
    <row r="9871">
      <c r="A9871" s="229" t="s">
        <v>864</v>
      </c>
    </row>
    <row r="9872">
      <c r="A9872" s="229" t="s">
        <v>864</v>
      </c>
    </row>
    <row r="9873">
      <c r="A9873" s="229" t="s">
        <v>864</v>
      </c>
    </row>
    <row r="9874">
      <c r="A9874" s="229" t="s">
        <v>864</v>
      </c>
    </row>
    <row r="9875">
      <c r="A9875" s="229" t="s">
        <v>864</v>
      </c>
    </row>
    <row r="9876">
      <c r="A9876" s="229" t="s">
        <v>864</v>
      </c>
    </row>
    <row r="9877">
      <c r="A9877" s="229" t="s">
        <v>864</v>
      </c>
    </row>
    <row r="9878">
      <c r="A9878" s="229" t="s">
        <v>864</v>
      </c>
    </row>
    <row r="9879">
      <c r="A9879" s="229" t="s">
        <v>864</v>
      </c>
    </row>
    <row r="9880">
      <c r="A9880" s="229" t="s">
        <v>865</v>
      </c>
    </row>
    <row r="9881">
      <c r="A9881" s="229" t="s">
        <v>865</v>
      </c>
    </row>
    <row r="9882">
      <c r="A9882" s="229" t="s">
        <v>865</v>
      </c>
    </row>
    <row r="9883">
      <c r="A9883" s="229" t="s">
        <v>865</v>
      </c>
    </row>
    <row r="9884">
      <c r="A9884" s="229" t="s">
        <v>865</v>
      </c>
    </row>
    <row r="9885">
      <c r="A9885" s="229" t="s">
        <v>865</v>
      </c>
    </row>
    <row r="9886">
      <c r="A9886" s="229" t="s">
        <v>865</v>
      </c>
    </row>
    <row r="9887">
      <c r="A9887" s="229" t="s">
        <v>865</v>
      </c>
    </row>
    <row r="9888">
      <c r="A9888" s="229" t="s">
        <v>865</v>
      </c>
    </row>
    <row r="9889">
      <c r="A9889" s="229" t="s">
        <v>865</v>
      </c>
    </row>
    <row r="9890">
      <c r="A9890" s="229" t="s">
        <v>865</v>
      </c>
    </row>
    <row r="9891">
      <c r="A9891" s="229" t="s">
        <v>865</v>
      </c>
    </row>
    <row r="9892">
      <c r="A9892" s="229" t="s">
        <v>865</v>
      </c>
    </row>
    <row r="9893">
      <c r="A9893" s="229" t="s">
        <v>865</v>
      </c>
    </row>
    <row r="9894">
      <c r="A9894" s="229" t="s">
        <v>865</v>
      </c>
    </row>
    <row r="9895">
      <c r="A9895" s="229" t="s">
        <v>865</v>
      </c>
    </row>
    <row r="9896">
      <c r="A9896" s="229" t="s">
        <v>865</v>
      </c>
    </row>
    <row r="9897">
      <c r="A9897" s="229" t="s">
        <v>865</v>
      </c>
    </row>
    <row r="9898">
      <c r="A9898" s="229" t="s">
        <v>865</v>
      </c>
    </row>
    <row r="9899">
      <c r="A9899" s="229" t="s">
        <v>865</v>
      </c>
    </row>
    <row r="9900">
      <c r="A9900" s="229" t="s">
        <v>865</v>
      </c>
    </row>
    <row r="9901">
      <c r="A9901" s="229" t="s">
        <v>865</v>
      </c>
    </row>
    <row r="9902">
      <c r="A9902" s="229" t="s">
        <v>865</v>
      </c>
    </row>
    <row r="9903">
      <c r="A9903" s="229" t="s">
        <v>865</v>
      </c>
    </row>
    <row r="9904">
      <c r="A9904" s="229" t="s">
        <v>865</v>
      </c>
    </row>
    <row r="9905">
      <c r="A9905" s="229" t="s">
        <v>865</v>
      </c>
    </row>
    <row r="9906">
      <c r="A9906" s="229" t="s">
        <v>865</v>
      </c>
    </row>
    <row r="9907">
      <c r="A9907" s="229" t="s">
        <v>865</v>
      </c>
    </row>
    <row r="9908">
      <c r="A9908" s="229" t="s">
        <v>865</v>
      </c>
    </row>
    <row r="9909">
      <c r="A9909" s="229" t="s">
        <v>865</v>
      </c>
    </row>
    <row r="9910">
      <c r="A9910" s="229" t="s">
        <v>865</v>
      </c>
    </row>
    <row r="9911">
      <c r="A9911" s="229" t="s">
        <v>865</v>
      </c>
    </row>
    <row r="9912">
      <c r="A9912" s="229" t="s">
        <v>865</v>
      </c>
    </row>
    <row r="9913">
      <c r="A9913" s="229" t="s">
        <v>865</v>
      </c>
    </row>
    <row r="9914">
      <c r="A9914" s="229" t="s">
        <v>865</v>
      </c>
    </row>
    <row r="9915">
      <c r="A9915" s="229" t="s">
        <v>865</v>
      </c>
    </row>
    <row r="9916">
      <c r="A9916" s="229" t="s">
        <v>865</v>
      </c>
    </row>
    <row r="9917">
      <c r="A9917" s="229" t="s">
        <v>865</v>
      </c>
    </row>
    <row r="9918">
      <c r="A9918" s="229" t="s">
        <v>865</v>
      </c>
    </row>
    <row r="9919">
      <c r="A9919" s="229" t="s">
        <v>865</v>
      </c>
    </row>
    <row r="9920">
      <c r="A9920" s="229" t="s">
        <v>865</v>
      </c>
    </row>
    <row r="9921">
      <c r="A9921" s="229" t="s">
        <v>865</v>
      </c>
    </row>
    <row r="9922">
      <c r="A9922" s="229" t="s">
        <v>865</v>
      </c>
    </row>
    <row r="9923">
      <c r="A9923" s="229" t="s">
        <v>865</v>
      </c>
    </row>
    <row r="9924">
      <c r="A9924" s="229" t="s">
        <v>865</v>
      </c>
    </row>
    <row r="9925">
      <c r="A9925" s="229" t="s">
        <v>865</v>
      </c>
    </row>
    <row r="9926">
      <c r="A9926" s="229" t="s">
        <v>865</v>
      </c>
    </row>
    <row r="9927">
      <c r="A9927" s="229" t="s">
        <v>865</v>
      </c>
    </row>
    <row r="9928">
      <c r="A9928" s="229" t="s">
        <v>865</v>
      </c>
    </row>
    <row r="9929">
      <c r="A9929" s="229" t="s">
        <v>865</v>
      </c>
    </row>
    <row r="9930">
      <c r="A9930" s="229" t="s">
        <v>865</v>
      </c>
    </row>
    <row r="9931">
      <c r="A9931" s="229" t="s">
        <v>865</v>
      </c>
    </row>
    <row r="9932">
      <c r="A9932" s="229" t="s">
        <v>865</v>
      </c>
    </row>
    <row r="9933">
      <c r="A9933" s="229" t="s">
        <v>865</v>
      </c>
    </row>
    <row r="9934">
      <c r="A9934" s="229" t="s">
        <v>865</v>
      </c>
    </row>
    <row r="9935">
      <c r="A9935" s="229" t="s">
        <v>865</v>
      </c>
    </row>
    <row r="9936">
      <c r="A9936" s="229" t="s">
        <v>865</v>
      </c>
    </row>
    <row r="9937">
      <c r="A9937" s="229" t="s">
        <v>865</v>
      </c>
    </row>
    <row r="9938">
      <c r="A9938" s="229" t="s">
        <v>865</v>
      </c>
    </row>
    <row r="9939">
      <c r="A9939" s="229" t="s">
        <v>865</v>
      </c>
    </row>
    <row r="9940">
      <c r="A9940" s="229" t="s">
        <v>865</v>
      </c>
    </row>
    <row r="9941">
      <c r="A9941" s="229" t="s">
        <v>865</v>
      </c>
    </row>
    <row r="9942">
      <c r="A9942" s="229" t="s">
        <v>865</v>
      </c>
    </row>
    <row r="9943">
      <c r="A9943" s="229" t="s">
        <v>865</v>
      </c>
    </row>
    <row r="9944">
      <c r="A9944" s="229" t="s">
        <v>865</v>
      </c>
    </row>
    <row r="9945">
      <c r="A9945" s="229" t="s">
        <v>865</v>
      </c>
    </row>
    <row r="9946">
      <c r="A9946" s="229" t="s">
        <v>865</v>
      </c>
    </row>
    <row r="9947">
      <c r="A9947" s="229" t="s">
        <v>865</v>
      </c>
    </row>
    <row r="9948">
      <c r="A9948" s="229" t="s">
        <v>865</v>
      </c>
    </row>
    <row r="9949">
      <c r="A9949" s="229" t="s">
        <v>865</v>
      </c>
    </row>
    <row r="9950">
      <c r="A9950" s="229" t="s">
        <v>865</v>
      </c>
    </row>
    <row r="9951">
      <c r="A9951" s="229" t="s">
        <v>865</v>
      </c>
    </row>
    <row r="9952">
      <c r="A9952" s="229" t="s">
        <v>865</v>
      </c>
    </row>
    <row r="9953">
      <c r="A9953" s="229" t="s">
        <v>865</v>
      </c>
    </row>
    <row r="9954">
      <c r="A9954" s="229" t="s">
        <v>865</v>
      </c>
    </row>
    <row r="9955">
      <c r="A9955" s="229" t="s">
        <v>865</v>
      </c>
    </row>
    <row r="9956">
      <c r="A9956" s="229" t="s">
        <v>865</v>
      </c>
    </row>
    <row r="9957">
      <c r="A9957" s="229" t="s">
        <v>865</v>
      </c>
    </row>
    <row r="9958">
      <c r="A9958" s="229" t="s">
        <v>865</v>
      </c>
    </row>
    <row r="9959">
      <c r="A9959" s="229" t="s">
        <v>865</v>
      </c>
    </row>
    <row r="9960">
      <c r="A9960" s="229" t="s">
        <v>865</v>
      </c>
    </row>
    <row r="9961">
      <c r="A9961" s="229" t="s">
        <v>865</v>
      </c>
    </row>
    <row r="9962">
      <c r="A9962" s="229" t="s">
        <v>865</v>
      </c>
    </row>
    <row r="9963">
      <c r="A9963" s="229" t="s">
        <v>865</v>
      </c>
    </row>
    <row r="9964">
      <c r="A9964" s="229" t="s">
        <v>865</v>
      </c>
    </row>
    <row r="9965">
      <c r="A9965" s="229" t="s">
        <v>865</v>
      </c>
    </row>
    <row r="9966">
      <c r="A9966" s="229" t="s">
        <v>865</v>
      </c>
    </row>
    <row r="9967">
      <c r="A9967" s="229" t="s">
        <v>865</v>
      </c>
    </row>
    <row r="9968">
      <c r="A9968" s="229" t="s">
        <v>865</v>
      </c>
    </row>
    <row r="9969">
      <c r="A9969" s="229" t="s">
        <v>865</v>
      </c>
    </row>
    <row r="9970">
      <c r="A9970" s="229" t="s">
        <v>865</v>
      </c>
    </row>
    <row r="9971">
      <c r="A9971" s="229" t="s">
        <v>865</v>
      </c>
    </row>
    <row r="9972">
      <c r="A9972" s="229" t="s">
        <v>865</v>
      </c>
    </row>
    <row r="9973">
      <c r="A9973" s="229" t="s">
        <v>865</v>
      </c>
    </row>
    <row r="9974">
      <c r="A9974" s="229" t="s">
        <v>865</v>
      </c>
    </row>
    <row r="9975">
      <c r="A9975" s="229" t="s">
        <v>865</v>
      </c>
    </row>
    <row r="9976">
      <c r="A9976" s="229" t="s">
        <v>865</v>
      </c>
    </row>
    <row r="9977">
      <c r="A9977" s="229" t="s">
        <v>865</v>
      </c>
    </row>
    <row r="9978">
      <c r="A9978" s="229" t="s">
        <v>865</v>
      </c>
    </row>
    <row r="9979">
      <c r="A9979" s="229" t="s">
        <v>865</v>
      </c>
    </row>
    <row r="9980">
      <c r="A9980" s="229" t="s">
        <v>865</v>
      </c>
    </row>
    <row r="9981">
      <c r="A9981" s="229" t="s">
        <v>865</v>
      </c>
    </row>
    <row r="9982">
      <c r="A9982" s="229" t="s">
        <v>865</v>
      </c>
    </row>
    <row r="9983">
      <c r="A9983" s="229" t="s">
        <v>865</v>
      </c>
    </row>
    <row r="9984">
      <c r="A9984" s="229" t="s">
        <v>865</v>
      </c>
    </row>
    <row r="9985">
      <c r="A9985" s="229" t="s">
        <v>865</v>
      </c>
    </row>
    <row r="9986">
      <c r="A9986" s="229" t="s">
        <v>865</v>
      </c>
    </row>
    <row r="9987">
      <c r="A9987" s="229" t="s">
        <v>865</v>
      </c>
    </row>
    <row r="9988">
      <c r="A9988" s="229" t="s">
        <v>865</v>
      </c>
    </row>
    <row r="9989">
      <c r="A9989" s="229" t="s">
        <v>865</v>
      </c>
    </row>
    <row r="9990">
      <c r="A9990" s="229" t="s">
        <v>865</v>
      </c>
    </row>
    <row r="9991">
      <c r="A9991" s="229" t="s">
        <v>865</v>
      </c>
    </row>
    <row r="9992">
      <c r="A9992" s="229" t="s">
        <v>865</v>
      </c>
    </row>
    <row r="9993">
      <c r="A9993" s="229" t="s">
        <v>865</v>
      </c>
    </row>
    <row r="9994">
      <c r="A9994" s="229" t="s">
        <v>865</v>
      </c>
    </row>
    <row r="9995">
      <c r="A9995" s="229" t="s">
        <v>865</v>
      </c>
    </row>
    <row r="9996">
      <c r="A9996" s="229" t="s">
        <v>865</v>
      </c>
    </row>
    <row r="9997">
      <c r="A9997" s="229" t="s">
        <v>865</v>
      </c>
    </row>
    <row r="9998">
      <c r="A9998" s="229" t="s">
        <v>865</v>
      </c>
    </row>
    <row r="9999">
      <c r="A9999" s="229" t="s">
        <v>865</v>
      </c>
    </row>
    <row r="10000">
      <c r="A10000" s="229" t="s">
        <v>865</v>
      </c>
    </row>
    <row r="10001">
      <c r="A10001" s="229" t="s">
        <v>865</v>
      </c>
    </row>
    <row r="10002">
      <c r="A10002" s="229" t="s">
        <v>865</v>
      </c>
    </row>
    <row r="10003">
      <c r="A10003" s="229" t="s">
        <v>865</v>
      </c>
    </row>
    <row r="10004">
      <c r="A10004" s="229" t="s">
        <v>865</v>
      </c>
    </row>
    <row r="10005">
      <c r="A10005" s="229" t="s">
        <v>865</v>
      </c>
    </row>
    <row r="10006">
      <c r="A10006" s="229" t="s">
        <v>865</v>
      </c>
    </row>
    <row r="10007">
      <c r="A10007" s="229" t="s">
        <v>865</v>
      </c>
    </row>
    <row r="10008">
      <c r="A10008" s="229" t="s">
        <v>865</v>
      </c>
    </row>
    <row r="10009">
      <c r="A10009" s="229" t="s">
        <v>865</v>
      </c>
    </row>
    <row r="10010">
      <c r="A10010" s="229" t="s">
        <v>865</v>
      </c>
    </row>
    <row r="10011">
      <c r="A10011" s="229" t="s">
        <v>865</v>
      </c>
    </row>
    <row r="10012">
      <c r="A10012" s="229" t="s">
        <v>865</v>
      </c>
    </row>
    <row r="10013">
      <c r="A10013" s="229" t="s">
        <v>865</v>
      </c>
    </row>
    <row r="10014">
      <c r="A10014" s="229" t="s">
        <v>865</v>
      </c>
    </row>
    <row r="10015">
      <c r="A10015" s="229" t="s">
        <v>865</v>
      </c>
    </row>
    <row r="10016">
      <c r="A10016" s="229" t="s">
        <v>865</v>
      </c>
    </row>
    <row r="10017">
      <c r="A10017" s="229" t="s">
        <v>865</v>
      </c>
    </row>
    <row r="10018">
      <c r="A10018" s="229" t="s">
        <v>865</v>
      </c>
    </row>
    <row r="10019">
      <c r="A10019" s="229" t="s">
        <v>865</v>
      </c>
    </row>
    <row r="10020">
      <c r="A10020" s="229" t="s">
        <v>865</v>
      </c>
    </row>
    <row r="10021">
      <c r="A10021" s="229" t="s">
        <v>865</v>
      </c>
    </row>
    <row r="10022">
      <c r="A10022" s="229" t="s">
        <v>865</v>
      </c>
    </row>
    <row r="10023">
      <c r="A10023" s="229" t="s">
        <v>865</v>
      </c>
    </row>
    <row r="10024">
      <c r="A10024" s="229" t="s">
        <v>865</v>
      </c>
    </row>
    <row r="10025">
      <c r="A10025" s="229" t="s">
        <v>865</v>
      </c>
    </row>
    <row r="10026">
      <c r="A10026" s="229" t="s">
        <v>865</v>
      </c>
    </row>
    <row r="10027">
      <c r="A10027" s="229" t="s">
        <v>865</v>
      </c>
    </row>
    <row r="10028">
      <c r="A10028" s="229" t="s">
        <v>865</v>
      </c>
    </row>
    <row r="10029">
      <c r="A10029" s="229" t="s">
        <v>865</v>
      </c>
    </row>
    <row r="10030">
      <c r="A10030" s="229" t="s">
        <v>865</v>
      </c>
    </row>
    <row r="10031">
      <c r="A10031" s="229" t="s">
        <v>865</v>
      </c>
    </row>
    <row r="10032">
      <c r="A10032" s="229" t="s">
        <v>865</v>
      </c>
    </row>
    <row r="10033">
      <c r="A10033" s="229" t="s">
        <v>865</v>
      </c>
    </row>
    <row r="10034">
      <c r="A10034" s="229" t="s">
        <v>865</v>
      </c>
    </row>
    <row r="10035">
      <c r="A10035" s="229" t="s">
        <v>865</v>
      </c>
    </row>
    <row r="10036">
      <c r="A10036" s="229" t="s">
        <v>865</v>
      </c>
    </row>
    <row r="10037">
      <c r="A10037" s="229" t="s">
        <v>865</v>
      </c>
    </row>
    <row r="10038">
      <c r="A10038" s="229" t="s">
        <v>865</v>
      </c>
    </row>
    <row r="10039">
      <c r="A10039" s="229" t="s">
        <v>865</v>
      </c>
    </row>
    <row r="10040">
      <c r="A10040" s="229" t="s">
        <v>865</v>
      </c>
    </row>
    <row r="10041">
      <c r="A10041" s="229" t="s">
        <v>865</v>
      </c>
    </row>
    <row r="10042">
      <c r="A10042" s="229" t="s">
        <v>865</v>
      </c>
    </row>
    <row r="10043">
      <c r="A10043" s="229" t="s">
        <v>865</v>
      </c>
    </row>
    <row r="10044">
      <c r="A10044" s="229" t="s">
        <v>865</v>
      </c>
    </row>
    <row r="10045">
      <c r="A10045" s="229" t="s">
        <v>865</v>
      </c>
    </row>
    <row r="10046">
      <c r="A10046" s="229" t="s">
        <v>865</v>
      </c>
    </row>
    <row r="10047">
      <c r="A10047" s="229" t="s">
        <v>865</v>
      </c>
    </row>
    <row r="10048">
      <c r="A10048" s="229" t="s">
        <v>865</v>
      </c>
    </row>
    <row r="10049">
      <c r="A10049" s="229" t="s">
        <v>865</v>
      </c>
    </row>
    <row r="10050">
      <c r="A10050" s="229" t="s">
        <v>865</v>
      </c>
    </row>
    <row r="10051">
      <c r="A10051" s="229" t="s">
        <v>865</v>
      </c>
    </row>
    <row r="10052">
      <c r="A10052" s="229" t="s">
        <v>865</v>
      </c>
    </row>
    <row r="10053">
      <c r="A10053" s="229" t="s">
        <v>865</v>
      </c>
    </row>
    <row r="10054">
      <c r="A10054" s="229" t="s">
        <v>865</v>
      </c>
    </row>
    <row r="10055">
      <c r="A10055" s="229" t="s">
        <v>865</v>
      </c>
    </row>
    <row r="10056">
      <c r="A10056" s="229" t="s">
        <v>865</v>
      </c>
    </row>
    <row r="10057">
      <c r="A10057" s="229" t="s">
        <v>865</v>
      </c>
    </row>
    <row r="10058">
      <c r="A10058" s="229" t="s">
        <v>865</v>
      </c>
    </row>
    <row r="10059">
      <c r="A10059" s="229" t="s">
        <v>865</v>
      </c>
    </row>
    <row r="10060">
      <c r="A10060" s="229" t="s">
        <v>865</v>
      </c>
    </row>
    <row r="10061">
      <c r="A10061" s="229" t="s">
        <v>865</v>
      </c>
    </row>
    <row r="10062">
      <c r="A10062" s="229" t="s">
        <v>865</v>
      </c>
    </row>
    <row r="10063">
      <c r="A10063" s="229" t="s">
        <v>865</v>
      </c>
    </row>
    <row r="10064">
      <c r="A10064" s="229" t="s">
        <v>865</v>
      </c>
    </row>
    <row r="10065">
      <c r="A10065" s="229" t="s">
        <v>865</v>
      </c>
    </row>
    <row r="10066">
      <c r="A10066" s="229" t="s">
        <v>865</v>
      </c>
    </row>
    <row r="10067">
      <c r="A10067" s="229" t="s">
        <v>865</v>
      </c>
    </row>
    <row r="10068">
      <c r="A10068" s="229" t="s">
        <v>865</v>
      </c>
    </row>
    <row r="10069">
      <c r="A10069" s="229" t="s">
        <v>865</v>
      </c>
    </row>
    <row r="10070">
      <c r="A10070" s="229" t="s">
        <v>865</v>
      </c>
    </row>
    <row r="10071">
      <c r="A10071" s="229" t="s">
        <v>865</v>
      </c>
    </row>
    <row r="10072">
      <c r="A10072" s="229" t="s">
        <v>865</v>
      </c>
    </row>
    <row r="10073">
      <c r="A10073" s="229" t="s">
        <v>865</v>
      </c>
    </row>
    <row r="10074">
      <c r="A10074" s="229" t="s">
        <v>865</v>
      </c>
    </row>
    <row r="10075">
      <c r="A10075" s="229" t="s">
        <v>865</v>
      </c>
    </row>
    <row r="10076">
      <c r="A10076" s="229" t="s">
        <v>865</v>
      </c>
    </row>
    <row r="10077">
      <c r="A10077" s="229" t="s">
        <v>865</v>
      </c>
    </row>
    <row r="10078">
      <c r="A10078" s="229" t="s">
        <v>865</v>
      </c>
    </row>
    <row r="10079">
      <c r="A10079" s="229" t="s">
        <v>865</v>
      </c>
    </row>
    <row r="10080">
      <c r="A10080" s="229" t="s">
        <v>865</v>
      </c>
    </row>
    <row r="10081">
      <c r="A10081" s="229" t="s">
        <v>865</v>
      </c>
    </row>
    <row r="10082">
      <c r="A10082" s="229" t="s">
        <v>865</v>
      </c>
    </row>
    <row r="10083">
      <c r="A10083" s="229" t="s">
        <v>865</v>
      </c>
    </row>
    <row r="10084">
      <c r="A10084" s="229" t="s">
        <v>865</v>
      </c>
    </row>
    <row r="10085">
      <c r="A10085" s="229" t="s">
        <v>865</v>
      </c>
    </row>
    <row r="10086">
      <c r="A10086" s="229" t="s">
        <v>865</v>
      </c>
    </row>
    <row r="10087">
      <c r="A10087" s="229" t="s">
        <v>865</v>
      </c>
    </row>
    <row r="10088">
      <c r="A10088" s="229" t="s">
        <v>865</v>
      </c>
    </row>
    <row r="10089">
      <c r="A10089" s="229" t="s">
        <v>865</v>
      </c>
    </row>
    <row r="10090">
      <c r="A10090" s="229" t="s">
        <v>865</v>
      </c>
    </row>
    <row r="10091">
      <c r="A10091" s="229" t="s">
        <v>865</v>
      </c>
    </row>
    <row r="10092">
      <c r="A10092" s="229" t="s">
        <v>865</v>
      </c>
    </row>
    <row r="10093">
      <c r="A10093" s="229" t="s">
        <v>865</v>
      </c>
    </row>
    <row r="10094">
      <c r="A10094" s="229" t="s">
        <v>865</v>
      </c>
    </row>
    <row r="10095">
      <c r="A10095" s="229" t="s">
        <v>865</v>
      </c>
    </row>
    <row r="10096">
      <c r="A10096" s="229" t="s">
        <v>866</v>
      </c>
    </row>
    <row r="10097">
      <c r="A10097" s="229" t="s">
        <v>866</v>
      </c>
    </row>
    <row r="10098">
      <c r="A10098" s="229" t="s">
        <v>866</v>
      </c>
    </row>
    <row r="10099">
      <c r="A10099" s="229" t="s">
        <v>866</v>
      </c>
    </row>
    <row r="10100">
      <c r="A10100" s="229" t="s">
        <v>866</v>
      </c>
    </row>
    <row r="10101">
      <c r="A10101" s="229" t="s">
        <v>866</v>
      </c>
    </row>
    <row r="10102">
      <c r="A10102" s="229" t="s">
        <v>866</v>
      </c>
    </row>
    <row r="10103">
      <c r="A10103" s="229" t="s">
        <v>866</v>
      </c>
    </row>
    <row r="10104">
      <c r="A10104" s="229" t="s">
        <v>866</v>
      </c>
    </row>
    <row r="10105">
      <c r="A10105" s="229" t="s">
        <v>866</v>
      </c>
    </row>
    <row r="10106">
      <c r="A10106" s="229" t="s">
        <v>866</v>
      </c>
    </row>
    <row r="10107">
      <c r="A10107" s="229" t="s">
        <v>866</v>
      </c>
    </row>
    <row r="10108">
      <c r="A10108" s="229" t="s">
        <v>866</v>
      </c>
    </row>
    <row r="10109">
      <c r="A10109" s="229" t="s">
        <v>866</v>
      </c>
    </row>
    <row r="10110">
      <c r="A10110" s="229" t="s">
        <v>866</v>
      </c>
    </row>
    <row r="10111">
      <c r="A10111" s="229" t="s">
        <v>866</v>
      </c>
    </row>
    <row r="10112">
      <c r="A10112" s="229" t="s">
        <v>866</v>
      </c>
    </row>
    <row r="10113">
      <c r="A10113" s="229" t="s">
        <v>866</v>
      </c>
    </row>
    <row r="10114">
      <c r="A10114" s="229" t="s">
        <v>866</v>
      </c>
    </row>
    <row r="10115">
      <c r="A10115" s="229" t="s">
        <v>866</v>
      </c>
    </row>
    <row r="10116">
      <c r="A10116" s="229" t="s">
        <v>866</v>
      </c>
    </row>
    <row r="10117">
      <c r="A10117" s="229" t="s">
        <v>866</v>
      </c>
    </row>
    <row r="10118">
      <c r="A10118" s="229" t="s">
        <v>866</v>
      </c>
    </row>
    <row r="10119">
      <c r="A10119" s="229" t="s">
        <v>866</v>
      </c>
    </row>
    <row r="10120">
      <c r="A10120" s="229" t="s">
        <v>866</v>
      </c>
    </row>
    <row r="10121">
      <c r="A10121" s="229" t="s">
        <v>866</v>
      </c>
    </row>
    <row r="10122">
      <c r="A10122" s="229" t="s">
        <v>866</v>
      </c>
    </row>
    <row r="10123">
      <c r="A10123" s="229" t="s">
        <v>866</v>
      </c>
    </row>
    <row r="10124">
      <c r="A10124" s="229" t="s">
        <v>866</v>
      </c>
    </row>
    <row r="10125">
      <c r="A10125" s="229" t="s">
        <v>866</v>
      </c>
    </row>
    <row r="10126">
      <c r="A10126" s="229" t="s">
        <v>866</v>
      </c>
    </row>
    <row r="10127">
      <c r="A10127" s="229" t="s">
        <v>866</v>
      </c>
    </row>
    <row r="10128">
      <c r="A10128" s="229" t="s">
        <v>866</v>
      </c>
    </row>
    <row r="10129">
      <c r="A10129" s="229" t="s">
        <v>866</v>
      </c>
    </row>
    <row r="10130">
      <c r="A10130" s="229" t="s">
        <v>866</v>
      </c>
    </row>
    <row r="10131">
      <c r="A10131" s="229" t="s">
        <v>866</v>
      </c>
    </row>
    <row r="10132">
      <c r="A10132" s="229" t="s">
        <v>866</v>
      </c>
    </row>
    <row r="10133">
      <c r="A10133" s="229" t="s">
        <v>866</v>
      </c>
    </row>
    <row r="10134">
      <c r="A10134" s="229" t="s">
        <v>866</v>
      </c>
    </row>
    <row r="10135">
      <c r="A10135" s="229" t="s">
        <v>866</v>
      </c>
    </row>
    <row r="10136">
      <c r="A10136" s="229" t="s">
        <v>866</v>
      </c>
    </row>
    <row r="10137">
      <c r="A10137" s="229" t="s">
        <v>866</v>
      </c>
    </row>
    <row r="10138">
      <c r="A10138" s="229" t="s">
        <v>866</v>
      </c>
    </row>
    <row r="10139">
      <c r="A10139" s="229" t="s">
        <v>866</v>
      </c>
    </row>
    <row r="10140">
      <c r="A10140" s="229" t="s">
        <v>866</v>
      </c>
    </row>
    <row r="10141">
      <c r="A10141" s="229" t="s">
        <v>866</v>
      </c>
    </row>
    <row r="10142">
      <c r="A10142" s="229" t="s">
        <v>866</v>
      </c>
    </row>
    <row r="10143">
      <c r="A10143" s="229" t="s">
        <v>866</v>
      </c>
    </row>
    <row r="10144">
      <c r="A10144" s="229" t="s">
        <v>866</v>
      </c>
    </row>
    <row r="10145">
      <c r="A10145" s="229" t="s">
        <v>866</v>
      </c>
    </row>
    <row r="10146">
      <c r="A10146" s="229" t="s">
        <v>866</v>
      </c>
    </row>
    <row r="10147">
      <c r="A10147" s="229" t="s">
        <v>866</v>
      </c>
    </row>
    <row r="10148">
      <c r="A10148" s="229" t="s">
        <v>866</v>
      </c>
    </row>
    <row r="10149">
      <c r="A10149" s="229" t="s">
        <v>866</v>
      </c>
    </row>
    <row r="10150">
      <c r="A10150" s="229" t="s">
        <v>866</v>
      </c>
    </row>
    <row r="10151">
      <c r="A10151" s="229" t="s">
        <v>866</v>
      </c>
    </row>
    <row r="10152">
      <c r="A10152" s="229" t="s">
        <v>866</v>
      </c>
    </row>
    <row r="10153">
      <c r="A10153" s="229" t="s">
        <v>866</v>
      </c>
    </row>
    <row r="10154">
      <c r="A10154" s="229" t="s">
        <v>866</v>
      </c>
    </row>
    <row r="10155">
      <c r="A10155" s="229" t="s">
        <v>866</v>
      </c>
    </row>
    <row r="10156">
      <c r="A10156" s="229" t="s">
        <v>866</v>
      </c>
    </row>
    <row r="10157">
      <c r="A10157" s="229" t="s">
        <v>866</v>
      </c>
    </row>
    <row r="10158">
      <c r="A10158" s="229" t="s">
        <v>866</v>
      </c>
    </row>
    <row r="10159">
      <c r="A10159" s="229" t="s">
        <v>866</v>
      </c>
    </row>
    <row r="10160">
      <c r="A10160" s="229" t="s">
        <v>866</v>
      </c>
    </row>
    <row r="10161">
      <c r="A10161" s="229" t="s">
        <v>866</v>
      </c>
    </row>
    <row r="10162">
      <c r="A10162" s="229" t="s">
        <v>866</v>
      </c>
    </row>
    <row r="10163">
      <c r="A10163" s="229" t="s">
        <v>866</v>
      </c>
    </row>
    <row r="10164">
      <c r="A10164" s="229" t="s">
        <v>866</v>
      </c>
    </row>
    <row r="10165">
      <c r="A10165" s="229" t="s">
        <v>866</v>
      </c>
    </row>
    <row r="10166">
      <c r="A10166" s="229" t="s">
        <v>866</v>
      </c>
    </row>
    <row r="10167">
      <c r="A10167" s="229" t="s">
        <v>866</v>
      </c>
    </row>
    <row r="10168">
      <c r="A10168" s="229" t="s">
        <v>866</v>
      </c>
    </row>
    <row r="10169">
      <c r="A10169" s="229" t="s">
        <v>866</v>
      </c>
    </row>
    <row r="10170">
      <c r="A10170" s="229" t="s">
        <v>866</v>
      </c>
    </row>
    <row r="10171">
      <c r="A10171" s="229" t="s">
        <v>866</v>
      </c>
    </row>
    <row r="10172">
      <c r="A10172" s="229" t="s">
        <v>866</v>
      </c>
    </row>
    <row r="10173">
      <c r="A10173" s="229" t="s">
        <v>866</v>
      </c>
    </row>
    <row r="10174">
      <c r="A10174" s="229" t="s">
        <v>866</v>
      </c>
    </row>
    <row r="10175">
      <c r="A10175" s="229" t="s">
        <v>866</v>
      </c>
    </row>
    <row r="10176">
      <c r="A10176" s="229" t="s">
        <v>866</v>
      </c>
    </row>
    <row r="10177">
      <c r="A10177" s="229" t="s">
        <v>866</v>
      </c>
    </row>
    <row r="10178">
      <c r="A10178" s="229" t="s">
        <v>866</v>
      </c>
    </row>
    <row r="10179">
      <c r="A10179" s="229" t="s">
        <v>866</v>
      </c>
    </row>
    <row r="10180">
      <c r="A10180" s="229" t="s">
        <v>866</v>
      </c>
    </row>
    <row r="10181">
      <c r="A10181" s="229" t="s">
        <v>866</v>
      </c>
    </row>
    <row r="10182">
      <c r="A10182" s="229" t="s">
        <v>866</v>
      </c>
    </row>
    <row r="10183">
      <c r="A10183" s="229" t="s">
        <v>866</v>
      </c>
    </row>
    <row r="10184">
      <c r="A10184" s="229" t="s">
        <v>866</v>
      </c>
    </row>
    <row r="10185">
      <c r="A10185" s="229" t="s">
        <v>866</v>
      </c>
    </row>
    <row r="10186">
      <c r="A10186" s="229" t="s">
        <v>866</v>
      </c>
    </row>
    <row r="10187">
      <c r="A10187" s="229" t="s">
        <v>866</v>
      </c>
    </row>
    <row r="10188">
      <c r="A10188" s="229" t="s">
        <v>866</v>
      </c>
    </row>
    <row r="10189">
      <c r="A10189" s="229" t="s">
        <v>866</v>
      </c>
    </row>
    <row r="10190">
      <c r="A10190" s="229" t="s">
        <v>866</v>
      </c>
    </row>
    <row r="10191">
      <c r="A10191" s="229" t="s">
        <v>866</v>
      </c>
    </row>
    <row r="10192">
      <c r="A10192" s="229" t="s">
        <v>866</v>
      </c>
    </row>
    <row r="10193">
      <c r="A10193" s="229" t="s">
        <v>866</v>
      </c>
    </row>
    <row r="10194">
      <c r="A10194" s="229" t="s">
        <v>866</v>
      </c>
    </row>
    <row r="10195">
      <c r="A10195" s="229" t="s">
        <v>866</v>
      </c>
    </row>
    <row r="10196">
      <c r="A10196" s="229" t="s">
        <v>866</v>
      </c>
    </row>
    <row r="10197">
      <c r="A10197" s="229" t="s">
        <v>866</v>
      </c>
    </row>
    <row r="10198">
      <c r="A10198" s="229" t="s">
        <v>866</v>
      </c>
    </row>
    <row r="10199">
      <c r="A10199" s="229" t="s">
        <v>866</v>
      </c>
    </row>
    <row r="10200">
      <c r="A10200" s="229" t="s">
        <v>866</v>
      </c>
    </row>
    <row r="10201">
      <c r="A10201" s="229" t="s">
        <v>866</v>
      </c>
    </row>
    <row r="10202">
      <c r="A10202" s="229" t="s">
        <v>866</v>
      </c>
    </row>
    <row r="10203">
      <c r="A10203" s="229" t="s">
        <v>866</v>
      </c>
    </row>
    <row r="10204">
      <c r="A10204" s="229" t="s">
        <v>866</v>
      </c>
    </row>
    <row r="10205">
      <c r="A10205" s="229" t="s">
        <v>866</v>
      </c>
    </row>
    <row r="10206">
      <c r="A10206" s="229" t="s">
        <v>866</v>
      </c>
    </row>
    <row r="10207">
      <c r="A10207" s="229" t="s">
        <v>866</v>
      </c>
    </row>
    <row r="10208">
      <c r="A10208" s="229" t="s">
        <v>866</v>
      </c>
    </row>
    <row r="10209">
      <c r="A10209" s="229" t="s">
        <v>866</v>
      </c>
    </row>
    <row r="10210">
      <c r="A10210" s="229" t="s">
        <v>866</v>
      </c>
    </row>
    <row r="10211">
      <c r="A10211" s="229" t="s">
        <v>866</v>
      </c>
    </row>
    <row r="10212">
      <c r="A10212" s="229" t="s">
        <v>866</v>
      </c>
    </row>
    <row r="10213">
      <c r="A10213" s="229" t="s">
        <v>866</v>
      </c>
    </row>
    <row r="10214">
      <c r="A10214" s="229" t="s">
        <v>866</v>
      </c>
    </row>
    <row r="10215">
      <c r="A10215" s="229" t="s">
        <v>866</v>
      </c>
    </row>
    <row r="10216">
      <c r="A10216" s="229" t="s">
        <v>866</v>
      </c>
    </row>
    <row r="10217">
      <c r="A10217" s="229" t="s">
        <v>866</v>
      </c>
    </row>
    <row r="10218">
      <c r="A10218" s="229" t="s">
        <v>866</v>
      </c>
    </row>
    <row r="10219">
      <c r="A10219" s="229" t="s">
        <v>866</v>
      </c>
    </row>
    <row r="10220">
      <c r="A10220" s="229" t="s">
        <v>866</v>
      </c>
    </row>
    <row r="10221">
      <c r="A10221" s="229" t="s">
        <v>866</v>
      </c>
    </row>
    <row r="10222">
      <c r="A10222" s="229" t="s">
        <v>866</v>
      </c>
    </row>
    <row r="10223">
      <c r="A10223" s="229" t="s">
        <v>866</v>
      </c>
    </row>
    <row r="10224">
      <c r="A10224" s="229" t="s">
        <v>866</v>
      </c>
    </row>
    <row r="10225">
      <c r="A10225" s="229" t="s">
        <v>866</v>
      </c>
    </row>
    <row r="10226">
      <c r="A10226" s="229" t="s">
        <v>866</v>
      </c>
    </row>
    <row r="10227">
      <c r="A10227" s="229" t="s">
        <v>866</v>
      </c>
    </row>
    <row r="10228">
      <c r="A10228" s="229" t="s">
        <v>866</v>
      </c>
    </row>
    <row r="10229">
      <c r="A10229" s="229" t="s">
        <v>866</v>
      </c>
    </row>
    <row r="10230">
      <c r="A10230" s="229" t="s">
        <v>866</v>
      </c>
    </row>
    <row r="10231">
      <c r="A10231" s="229" t="s">
        <v>866</v>
      </c>
    </row>
    <row r="10232">
      <c r="A10232" s="229" t="s">
        <v>866</v>
      </c>
    </row>
    <row r="10233">
      <c r="A10233" s="229" t="s">
        <v>866</v>
      </c>
    </row>
    <row r="10234">
      <c r="A10234" s="229" t="s">
        <v>866</v>
      </c>
    </row>
    <row r="10235">
      <c r="A10235" s="229" t="s">
        <v>866</v>
      </c>
    </row>
    <row r="10236">
      <c r="A10236" s="229" t="s">
        <v>866</v>
      </c>
    </row>
    <row r="10237">
      <c r="A10237" s="229" t="s">
        <v>866</v>
      </c>
    </row>
    <row r="10238">
      <c r="A10238" s="229" t="s">
        <v>866</v>
      </c>
    </row>
    <row r="10239">
      <c r="A10239" s="229" t="s">
        <v>866</v>
      </c>
    </row>
    <row r="10240">
      <c r="A10240" s="229" t="s">
        <v>866</v>
      </c>
    </row>
    <row r="10241">
      <c r="A10241" s="229" t="s">
        <v>866</v>
      </c>
    </row>
    <row r="10242">
      <c r="A10242" s="229" t="s">
        <v>866</v>
      </c>
    </row>
    <row r="10243">
      <c r="A10243" s="229" t="s">
        <v>866</v>
      </c>
    </row>
    <row r="10244">
      <c r="A10244" s="229" t="s">
        <v>866</v>
      </c>
    </row>
    <row r="10245">
      <c r="A10245" s="229" t="s">
        <v>866</v>
      </c>
    </row>
    <row r="10246">
      <c r="A10246" s="229" t="s">
        <v>866</v>
      </c>
    </row>
    <row r="10247">
      <c r="A10247" s="229" t="s">
        <v>866</v>
      </c>
    </row>
    <row r="10248">
      <c r="A10248" s="229" t="s">
        <v>866</v>
      </c>
    </row>
    <row r="10249">
      <c r="A10249" s="229" t="s">
        <v>866</v>
      </c>
    </row>
    <row r="10250">
      <c r="A10250" s="229" t="s">
        <v>866</v>
      </c>
    </row>
    <row r="10251">
      <c r="A10251" s="229" t="s">
        <v>866</v>
      </c>
    </row>
    <row r="10252">
      <c r="A10252" s="229" t="s">
        <v>866</v>
      </c>
    </row>
    <row r="10253">
      <c r="A10253" s="229" t="s">
        <v>866</v>
      </c>
    </row>
    <row r="10254">
      <c r="A10254" s="229" t="s">
        <v>866</v>
      </c>
    </row>
    <row r="10255">
      <c r="A10255" s="229" t="s">
        <v>866</v>
      </c>
    </row>
    <row r="10256">
      <c r="A10256" s="229" t="s">
        <v>866</v>
      </c>
    </row>
    <row r="10257">
      <c r="A10257" s="229" t="s">
        <v>866</v>
      </c>
    </row>
    <row r="10258">
      <c r="A10258" s="229" t="s">
        <v>866</v>
      </c>
    </row>
    <row r="10259">
      <c r="A10259" s="229" t="s">
        <v>866</v>
      </c>
    </row>
    <row r="10260">
      <c r="A10260" s="229" t="s">
        <v>866</v>
      </c>
    </row>
    <row r="10261">
      <c r="A10261" s="229" t="s">
        <v>866</v>
      </c>
    </row>
    <row r="10262">
      <c r="A10262" s="229" t="s">
        <v>866</v>
      </c>
    </row>
    <row r="10263">
      <c r="A10263" s="229" t="s">
        <v>866</v>
      </c>
    </row>
    <row r="10264">
      <c r="A10264" s="229" t="s">
        <v>866</v>
      </c>
    </row>
    <row r="10265">
      <c r="A10265" s="229" t="s">
        <v>866</v>
      </c>
    </row>
    <row r="10266">
      <c r="A10266" s="229" t="s">
        <v>866</v>
      </c>
    </row>
    <row r="10267">
      <c r="A10267" s="229" t="s">
        <v>866</v>
      </c>
    </row>
    <row r="10268">
      <c r="A10268" s="229" t="s">
        <v>866</v>
      </c>
    </row>
    <row r="10269">
      <c r="A10269" s="229" t="s">
        <v>866</v>
      </c>
    </row>
    <row r="10270">
      <c r="A10270" s="229" t="s">
        <v>866</v>
      </c>
    </row>
    <row r="10271">
      <c r="A10271" s="229" t="s">
        <v>866</v>
      </c>
    </row>
    <row r="10272">
      <c r="A10272" s="229" t="s">
        <v>866</v>
      </c>
    </row>
    <row r="10273">
      <c r="A10273" s="229" t="s">
        <v>866</v>
      </c>
    </row>
    <row r="10274">
      <c r="A10274" s="229" t="s">
        <v>866</v>
      </c>
    </row>
    <row r="10275">
      <c r="A10275" s="229" t="s">
        <v>866</v>
      </c>
    </row>
    <row r="10276">
      <c r="A10276" s="229" t="s">
        <v>866</v>
      </c>
    </row>
    <row r="10277">
      <c r="A10277" s="229" t="s">
        <v>866</v>
      </c>
    </row>
    <row r="10278">
      <c r="A10278" s="229" t="s">
        <v>866</v>
      </c>
    </row>
    <row r="10279">
      <c r="A10279" s="229" t="s">
        <v>866</v>
      </c>
    </row>
    <row r="10280">
      <c r="A10280" s="229" t="s">
        <v>866</v>
      </c>
    </row>
    <row r="10281">
      <c r="A10281" s="229" t="s">
        <v>866</v>
      </c>
    </row>
    <row r="10282">
      <c r="A10282" s="229" t="s">
        <v>866</v>
      </c>
    </row>
    <row r="10283">
      <c r="A10283" s="229" t="s">
        <v>866</v>
      </c>
    </row>
    <row r="10284">
      <c r="A10284" s="229" t="s">
        <v>866</v>
      </c>
    </row>
    <row r="10285">
      <c r="A10285" s="229" t="s">
        <v>866</v>
      </c>
    </row>
    <row r="10286">
      <c r="A10286" s="229" t="s">
        <v>866</v>
      </c>
    </row>
    <row r="10287">
      <c r="A10287" s="229" t="s">
        <v>866</v>
      </c>
    </row>
    <row r="10288">
      <c r="A10288" s="229" t="s">
        <v>866</v>
      </c>
    </row>
    <row r="10289">
      <c r="A10289" s="229" t="s">
        <v>866</v>
      </c>
    </row>
    <row r="10290">
      <c r="A10290" s="229" t="s">
        <v>866</v>
      </c>
    </row>
    <row r="10291">
      <c r="A10291" s="229" t="s">
        <v>866</v>
      </c>
    </row>
    <row r="10292">
      <c r="A10292" s="229" t="s">
        <v>866</v>
      </c>
    </row>
    <row r="10293">
      <c r="A10293" s="229" t="s">
        <v>866</v>
      </c>
    </row>
    <row r="10294">
      <c r="A10294" s="229" t="s">
        <v>866</v>
      </c>
    </row>
    <row r="10295">
      <c r="A10295" s="229" t="s">
        <v>866</v>
      </c>
    </row>
    <row r="10296">
      <c r="A10296" s="229" t="s">
        <v>866</v>
      </c>
    </row>
    <row r="10297">
      <c r="A10297" s="229" t="s">
        <v>866</v>
      </c>
    </row>
    <row r="10298">
      <c r="A10298" s="229" t="s">
        <v>866</v>
      </c>
    </row>
    <row r="10299">
      <c r="A10299" s="229" t="s">
        <v>866</v>
      </c>
    </row>
    <row r="10300">
      <c r="A10300" s="229" t="s">
        <v>866</v>
      </c>
    </row>
    <row r="10301">
      <c r="A10301" s="229" t="s">
        <v>866</v>
      </c>
    </row>
    <row r="10302">
      <c r="A10302" s="229" t="s">
        <v>866</v>
      </c>
    </row>
    <row r="10303">
      <c r="A10303" s="229" t="s">
        <v>866</v>
      </c>
    </row>
    <row r="10304">
      <c r="A10304" s="229" t="s">
        <v>866</v>
      </c>
    </row>
    <row r="10305">
      <c r="A10305" s="229" t="s">
        <v>866</v>
      </c>
    </row>
    <row r="10306">
      <c r="A10306" s="229" t="s">
        <v>866</v>
      </c>
    </row>
    <row r="10307">
      <c r="A10307" s="229" t="s">
        <v>866</v>
      </c>
    </row>
    <row r="10308">
      <c r="A10308" s="229" t="s">
        <v>866</v>
      </c>
    </row>
    <row r="10309">
      <c r="A10309" s="229" t="s">
        <v>866</v>
      </c>
    </row>
    <row r="10310">
      <c r="A10310" s="229" t="s">
        <v>866</v>
      </c>
    </row>
    <row r="10311">
      <c r="A10311" s="229" t="s">
        <v>866</v>
      </c>
    </row>
    <row r="10312">
      <c r="A10312" s="229" t="s">
        <v>866</v>
      </c>
    </row>
    <row r="10313">
      <c r="A10313" s="229" t="s">
        <v>866</v>
      </c>
    </row>
    <row r="10314">
      <c r="A10314" s="229" t="s">
        <v>866</v>
      </c>
    </row>
    <row r="10315">
      <c r="A10315" s="229" t="s">
        <v>866</v>
      </c>
    </row>
    <row r="10316">
      <c r="A10316" s="229" t="s">
        <v>866</v>
      </c>
    </row>
    <row r="10317">
      <c r="A10317" s="229" t="s">
        <v>866</v>
      </c>
    </row>
    <row r="10318">
      <c r="A10318" s="229" t="s">
        <v>866</v>
      </c>
    </row>
    <row r="10319">
      <c r="A10319" s="229" t="s">
        <v>866</v>
      </c>
    </row>
    <row r="10320">
      <c r="A10320" s="229" t="s">
        <v>866</v>
      </c>
    </row>
    <row r="10321">
      <c r="A10321" s="229" t="s">
        <v>866</v>
      </c>
    </row>
    <row r="10322">
      <c r="A10322" s="229" t="s">
        <v>866</v>
      </c>
    </row>
    <row r="10323">
      <c r="A10323" s="229" t="s">
        <v>866</v>
      </c>
    </row>
    <row r="10324">
      <c r="A10324" s="229" t="s">
        <v>866</v>
      </c>
    </row>
    <row r="10325">
      <c r="A10325" s="229" t="s">
        <v>866</v>
      </c>
    </row>
    <row r="10326">
      <c r="A10326" s="229" t="s">
        <v>866</v>
      </c>
    </row>
    <row r="10327">
      <c r="A10327" s="229" t="s">
        <v>866</v>
      </c>
    </row>
    <row r="10328">
      <c r="A10328" s="229" t="s">
        <v>866</v>
      </c>
    </row>
    <row r="10329">
      <c r="A10329" s="229" t="s">
        <v>866</v>
      </c>
    </row>
    <row r="10330">
      <c r="A10330" s="229" t="s">
        <v>866</v>
      </c>
    </row>
    <row r="10331">
      <c r="A10331" s="229" t="s">
        <v>866</v>
      </c>
    </row>
    <row r="10332">
      <c r="A10332" s="229" t="s">
        <v>866</v>
      </c>
    </row>
    <row r="10333">
      <c r="A10333" s="229" t="s">
        <v>866</v>
      </c>
    </row>
    <row r="10334">
      <c r="A10334" s="229" t="s">
        <v>866</v>
      </c>
    </row>
    <row r="10335">
      <c r="A10335" s="229" t="s">
        <v>866</v>
      </c>
    </row>
    <row r="10336">
      <c r="A10336" s="229" t="s">
        <v>866</v>
      </c>
    </row>
    <row r="10337">
      <c r="A10337" s="229" t="s">
        <v>866</v>
      </c>
    </row>
    <row r="10338">
      <c r="A10338" s="229" t="s">
        <v>866</v>
      </c>
    </row>
    <row r="10339">
      <c r="A10339" s="229" t="s">
        <v>866</v>
      </c>
    </row>
    <row r="10340">
      <c r="A10340" s="229" t="s">
        <v>866</v>
      </c>
    </row>
    <row r="10341">
      <c r="A10341" s="229" t="s">
        <v>866</v>
      </c>
    </row>
    <row r="10342">
      <c r="A10342" s="229" t="s">
        <v>866</v>
      </c>
    </row>
    <row r="10343">
      <c r="A10343" s="229" t="s">
        <v>866</v>
      </c>
    </row>
    <row r="10344">
      <c r="A10344" s="229" t="s">
        <v>866</v>
      </c>
    </row>
    <row r="10345">
      <c r="A10345" s="229" t="s">
        <v>867</v>
      </c>
    </row>
    <row r="10346">
      <c r="A10346" s="229" t="s">
        <v>867</v>
      </c>
    </row>
    <row r="10347">
      <c r="A10347" s="229" t="s">
        <v>867</v>
      </c>
    </row>
    <row r="10348">
      <c r="A10348" s="229" t="s">
        <v>867</v>
      </c>
    </row>
    <row r="10349">
      <c r="A10349" s="229" t="s">
        <v>867</v>
      </c>
    </row>
    <row r="10350">
      <c r="A10350" s="229" t="s">
        <v>867</v>
      </c>
    </row>
    <row r="10351">
      <c r="A10351" s="229" t="s">
        <v>867</v>
      </c>
    </row>
    <row r="10352">
      <c r="A10352" s="229" t="s">
        <v>867</v>
      </c>
    </row>
    <row r="10353">
      <c r="A10353" s="229" t="s">
        <v>867</v>
      </c>
    </row>
    <row r="10354">
      <c r="A10354" s="229" t="s">
        <v>867</v>
      </c>
    </row>
    <row r="10355">
      <c r="A10355" s="229" t="s">
        <v>867</v>
      </c>
    </row>
    <row r="10356">
      <c r="A10356" s="229" t="s">
        <v>867</v>
      </c>
    </row>
    <row r="10357">
      <c r="A10357" s="229" t="s">
        <v>867</v>
      </c>
    </row>
    <row r="10358">
      <c r="A10358" s="229" t="s">
        <v>867</v>
      </c>
    </row>
    <row r="10359">
      <c r="A10359" s="229" t="s">
        <v>867</v>
      </c>
    </row>
    <row r="10360">
      <c r="A10360" s="229" t="s">
        <v>867</v>
      </c>
    </row>
    <row r="10361">
      <c r="A10361" s="229" t="s">
        <v>867</v>
      </c>
    </row>
    <row r="10362">
      <c r="A10362" s="229" t="s">
        <v>867</v>
      </c>
    </row>
    <row r="10363">
      <c r="A10363" s="229" t="s">
        <v>867</v>
      </c>
    </row>
    <row r="10364">
      <c r="A10364" s="229" t="s">
        <v>867</v>
      </c>
    </row>
    <row r="10365">
      <c r="A10365" s="229" t="s">
        <v>867</v>
      </c>
    </row>
    <row r="10366">
      <c r="A10366" s="229" t="s">
        <v>867</v>
      </c>
    </row>
    <row r="10367">
      <c r="A10367" s="229" t="s">
        <v>867</v>
      </c>
    </row>
    <row r="10368">
      <c r="A10368" s="229" t="s">
        <v>867</v>
      </c>
    </row>
    <row r="10369">
      <c r="A10369" s="229" t="s">
        <v>867</v>
      </c>
    </row>
    <row r="10370">
      <c r="A10370" s="229" t="s">
        <v>867</v>
      </c>
    </row>
    <row r="10371">
      <c r="A10371" s="229" t="s">
        <v>867</v>
      </c>
    </row>
    <row r="10372">
      <c r="A10372" s="229" t="s">
        <v>867</v>
      </c>
    </row>
    <row r="10373">
      <c r="A10373" s="229" t="s">
        <v>867</v>
      </c>
    </row>
    <row r="10374">
      <c r="A10374" s="229" t="s">
        <v>867</v>
      </c>
    </row>
    <row r="10375">
      <c r="A10375" s="229" t="s">
        <v>867</v>
      </c>
    </row>
    <row r="10376">
      <c r="A10376" s="229" t="s">
        <v>867</v>
      </c>
    </row>
    <row r="10377">
      <c r="A10377" s="229" t="s">
        <v>867</v>
      </c>
    </row>
    <row r="10378">
      <c r="A10378" s="229" t="s">
        <v>867</v>
      </c>
    </row>
    <row r="10379">
      <c r="A10379" s="229" t="s">
        <v>867</v>
      </c>
    </row>
    <row r="10380">
      <c r="A10380" s="229" t="s">
        <v>867</v>
      </c>
    </row>
    <row r="10381">
      <c r="A10381" s="229" t="s">
        <v>867</v>
      </c>
    </row>
    <row r="10382">
      <c r="A10382" s="229" t="s">
        <v>867</v>
      </c>
    </row>
    <row r="10383">
      <c r="A10383" s="229" t="s">
        <v>867</v>
      </c>
    </row>
    <row r="10384">
      <c r="A10384" s="229" t="s">
        <v>867</v>
      </c>
    </row>
    <row r="10385">
      <c r="A10385" s="229" t="s">
        <v>867</v>
      </c>
    </row>
    <row r="10386">
      <c r="A10386" s="229" t="s">
        <v>867</v>
      </c>
    </row>
    <row r="10387">
      <c r="A10387" s="229" t="s">
        <v>867</v>
      </c>
    </row>
    <row r="10388">
      <c r="A10388" s="229" t="s">
        <v>867</v>
      </c>
    </row>
    <row r="10389">
      <c r="A10389" s="229" t="s">
        <v>867</v>
      </c>
    </row>
    <row r="10390">
      <c r="A10390" s="229" t="s">
        <v>867</v>
      </c>
    </row>
    <row r="10391">
      <c r="A10391" s="229" t="s">
        <v>867</v>
      </c>
    </row>
    <row r="10392">
      <c r="A10392" s="229" t="s">
        <v>867</v>
      </c>
    </row>
    <row r="10393">
      <c r="A10393" s="229" t="s">
        <v>867</v>
      </c>
    </row>
    <row r="10394">
      <c r="A10394" s="229" t="s">
        <v>867</v>
      </c>
    </row>
    <row r="10395">
      <c r="A10395" s="229" t="s">
        <v>867</v>
      </c>
    </row>
    <row r="10396">
      <c r="A10396" s="229" t="s">
        <v>867</v>
      </c>
    </row>
    <row r="10397">
      <c r="A10397" s="229" t="s">
        <v>867</v>
      </c>
    </row>
    <row r="10398">
      <c r="A10398" s="229" t="s">
        <v>867</v>
      </c>
    </row>
    <row r="10399">
      <c r="A10399" s="229" t="s">
        <v>867</v>
      </c>
    </row>
    <row r="10400">
      <c r="A10400" s="229" t="s">
        <v>867</v>
      </c>
    </row>
    <row r="10401">
      <c r="A10401" s="229" t="s">
        <v>867</v>
      </c>
    </row>
    <row r="10402">
      <c r="A10402" s="229" t="s">
        <v>867</v>
      </c>
    </row>
    <row r="10403">
      <c r="A10403" s="229" t="s">
        <v>867</v>
      </c>
    </row>
    <row r="10404">
      <c r="A10404" s="229" t="s">
        <v>867</v>
      </c>
    </row>
    <row r="10405">
      <c r="A10405" s="229" t="s">
        <v>867</v>
      </c>
    </row>
    <row r="10406">
      <c r="A10406" s="229" t="s">
        <v>867</v>
      </c>
    </row>
    <row r="10407">
      <c r="A10407" s="229" t="s">
        <v>867</v>
      </c>
    </row>
    <row r="10408">
      <c r="A10408" s="229" t="s">
        <v>867</v>
      </c>
    </row>
    <row r="10409">
      <c r="A10409" s="229" t="s">
        <v>867</v>
      </c>
    </row>
    <row r="10410">
      <c r="A10410" s="229" t="s">
        <v>867</v>
      </c>
    </row>
    <row r="10411">
      <c r="A10411" s="229" t="s">
        <v>867</v>
      </c>
    </row>
    <row r="10412">
      <c r="A10412" s="229" t="s">
        <v>867</v>
      </c>
    </row>
    <row r="10413">
      <c r="A10413" s="229" t="s">
        <v>867</v>
      </c>
    </row>
    <row r="10414">
      <c r="A10414" s="229" t="s">
        <v>867</v>
      </c>
    </row>
    <row r="10415">
      <c r="A10415" s="229" t="s">
        <v>867</v>
      </c>
    </row>
    <row r="10416">
      <c r="A10416" s="229" t="s">
        <v>867</v>
      </c>
    </row>
    <row r="10417">
      <c r="A10417" s="229" t="s">
        <v>867</v>
      </c>
    </row>
    <row r="10418">
      <c r="A10418" s="229" t="s">
        <v>867</v>
      </c>
    </row>
    <row r="10419">
      <c r="A10419" s="229" t="s">
        <v>867</v>
      </c>
    </row>
    <row r="10420">
      <c r="A10420" s="229" t="s">
        <v>867</v>
      </c>
    </row>
    <row r="10421">
      <c r="A10421" s="229" t="s">
        <v>867</v>
      </c>
    </row>
    <row r="10422">
      <c r="A10422" s="229" t="s">
        <v>867</v>
      </c>
    </row>
    <row r="10423">
      <c r="A10423" s="229" t="s">
        <v>867</v>
      </c>
    </row>
    <row r="10424">
      <c r="A10424" s="229" t="s">
        <v>867</v>
      </c>
    </row>
    <row r="10425">
      <c r="A10425" s="229" t="s">
        <v>867</v>
      </c>
    </row>
    <row r="10426">
      <c r="A10426" s="229" t="s">
        <v>867</v>
      </c>
    </row>
    <row r="10427">
      <c r="A10427" s="229" t="s">
        <v>867</v>
      </c>
    </row>
    <row r="10428">
      <c r="A10428" s="229" t="s">
        <v>867</v>
      </c>
    </row>
    <row r="10429">
      <c r="A10429" s="229" t="s">
        <v>867</v>
      </c>
    </row>
    <row r="10430">
      <c r="A10430" s="229" t="s">
        <v>867</v>
      </c>
    </row>
    <row r="10431">
      <c r="A10431" s="229" t="s">
        <v>867</v>
      </c>
    </row>
    <row r="10432">
      <c r="A10432" s="229" t="s">
        <v>867</v>
      </c>
    </row>
    <row r="10433">
      <c r="A10433" s="229" t="s">
        <v>867</v>
      </c>
    </row>
    <row r="10434">
      <c r="A10434" s="229" t="s">
        <v>867</v>
      </c>
    </row>
    <row r="10435">
      <c r="A10435" s="229" t="s">
        <v>867</v>
      </c>
    </row>
    <row r="10436">
      <c r="A10436" s="229" t="s">
        <v>867</v>
      </c>
    </row>
    <row r="10437">
      <c r="A10437" s="229" t="s">
        <v>867</v>
      </c>
    </row>
    <row r="10438">
      <c r="A10438" s="229" t="s">
        <v>867</v>
      </c>
    </row>
    <row r="10439">
      <c r="A10439" s="229" t="s">
        <v>867</v>
      </c>
    </row>
    <row r="10440">
      <c r="A10440" s="229" t="s">
        <v>867</v>
      </c>
    </row>
    <row r="10441">
      <c r="A10441" s="229" t="s">
        <v>867</v>
      </c>
    </row>
    <row r="10442">
      <c r="A10442" s="229" t="s">
        <v>867</v>
      </c>
    </row>
    <row r="10443">
      <c r="A10443" s="229" t="s">
        <v>867</v>
      </c>
    </row>
    <row r="10444">
      <c r="A10444" s="229" t="s">
        <v>867</v>
      </c>
    </row>
    <row r="10445">
      <c r="A10445" s="229" t="s">
        <v>867</v>
      </c>
    </row>
    <row r="10446">
      <c r="A10446" s="229" t="s">
        <v>867</v>
      </c>
    </row>
    <row r="10447">
      <c r="A10447" s="229" t="s">
        <v>867</v>
      </c>
    </row>
    <row r="10448">
      <c r="A10448" s="229" t="s">
        <v>867</v>
      </c>
    </row>
    <row r="10449">
      <c r="A10449" s="229" t="s">
        <v>867</v>
      </c>
    </row>
    <row r="10450">
      <c r="A10450" s="229" t="s">
        <v>867</v>
      </c>
    </row>
    <row r="10451">
      <c r="A10451" s="229" t="s">
        <v>867</v>
      </c>
    </row>
    <row r="10452">
      <c r="A10452" s="229" t="s">
        <v>867</v>
      </c>
    </row>
    <row r="10453">
      <c r="A10453" s="229" t="s">
        <v>867</v>
      </c>
    </row>
    <row r="10454">
      <c r="A10454" s="229" t="s">
        <v>867</v>
      </c>
    </row>
    <row r="10455">
      <c r="A10455" s="229" t="s">
        <v>867</v>
      </c>
    </row>
    <row r="10456">
      <c r="A10456" s="229" t="s">
        <v>867</v>
      </c>
    </row>
    <row r="10457">
      <c r="A10457" s="229" t="s">
        <v>867</v>
      </c>
    </row>
    <row r="10458">
      <c r="A10458" s="229" t="s">
        <v>867</v>
      </c>
    </row>
    <row r="10459">
      <c r="A10459" s="229" t="s">
        <v>867</v>
      </c>
    </row>
    <row r="10460">
      <c r="A10460" s="229" t="s">
        <v>867</v>
      </c>
    </row>
    <row r="10461">
      <c r="A10461" s="229" t="s">
        <v>868</v>
      </c>
    </row>
    <row r="10462">
      <c r="A10462" s="229" t="s">
        <v>868</v>
      </c>
    </row>
    <row r="10463">
      <c r="A10463" s="229" t="s">
        <v>868</v>
      </c>
    </row>
    <row r="10464">
      <c r="A10464" s="229" t="s">
        <v>868</v>
      </c>
    </row>
    <row r="10465">
      <c r="A10465" s="229" t="s">
        <v>868</v>
      </c>
    </row>
    <row r="10466">
      <c r="A10466" s="229" t="s">
        <v>868</v>
      </c>
    </row>
    <row r="10467">
      <c r="A10467" s="229" t="s">
        <v>868</v>
      </c>
    </row>
    <row r="10468">
      <c r="A10468" s="229" t="s">
        <v>868</v>
      </c>
    </row>
    <row r="10469">
      <c r="A10469" s="229" t="s">
        <v>868</v>
      </c>
    </row>
    <row r="10470">
      <c r="A10470" s="229" t="s">
        <v>868</v>
      </c>
    </row>
    <row r="10471">
      <c r="A10471" s="229" t="s">
        <v>868</v>
      </c>
    </row>
    <row r="10472">
      <c r="A10472" s="229" t="s">
        <v>868</v>
      </c>
    </row>
    <row r="10473">
      <c r="A10473" s="229" t="s">
        <v>868</v>
      </c>
    </row>
    <row r="10474">
      <c r="A10474" s="229" t="s">
        <v>868</v>
      </c>
    </row>
    <row r="10475">
      <c r="A10475" s="229" t="s">
        <v>868</v>
      </c>
    </row>
    <row r="10476">
      <c r="A10476" s="229" t="s">
        <v>868</v>
      </c>
    </row>
    <row r="10477">
      <c r="A10477" s="229" t="s">
        <v>868</v>
      </c>
    </row>
    <row r="10478">
      <c r="A10478" s="229" t="s">
        <v>868</v>
      </c>
    </row>
    <row r="10479">
      <c r="A10479" s="229" t="s">
        <v>868</v>
      </c>
    </row>
    <row r="10480">
      <c r="A10480" s="229" t="s">
        <v>868</v>
      </c>
    </row>
    <row r="10481">
      <c r="A10481" s="229" t="s">
        <v>868</v>
      </c>
    </row>
    <row r="10482">
      <c r="A10482" s="229" t="s">
        <v>868</v>
      </c>
    </row>
    <row r="10483">
      <c r="A10483" s="229" t="s">
        <v>868</v>
      </c>
    </row>
    <row r="10484">
      <c r="A10484" s="229" t="s">
        <v>868</v>
      </c>
    </row>
    <row r="10485">
      <c r="A10485" s="229" t="s">
        <v>868</v>
      </c>
    </row>
    <row r="10486">
      <c r="A10486" s="229" t="s">
        <v>868</v>
      </c>
    </row>
    <row r="10487">
      <c r="A10487" s="229" t="s">
        <v>868</v>
      </c>
    </row>
    <row r="10488">
      <c r="A10488" s="229" t="s">
        <v>868</v>
      </c>
    </row>
    <row r="10489">
      <c r="A10489" s="229" t="s">
        <v>868</v>
      </c>
    </row>
    <row r="10490">
      <c r="A10490" s="229" t="s">
        <v>868</v>
      </c>
    </row>
    <row r="10491">
      <c r="A10491" s="229" t="s">
        <v>868</v>
      </c>
    </row>
    <row r="10492">
      <c r="A10492" s="229" t="s">
        <v>868</v>
      </c>
    </row>
    <row r="10493">
      <c r="A10493" s="229" t="s">
        <v>868</v>
      </c>
    </row>
    <row r="10494">
      <c r="A10494" s="229" t="s">
        <v>868</v>
      </c>
    </row>
    <row r="10495">
      <c r="A10495" s="229" t="s">
        <v>868</v>
      </c>
    </row>
    <row r="10496">
      <c r="A10496" s="229" t="s">
        <v>868</v>
      </c>
    </row>
    <row r="10497">
      <c r="A10497" s="229" t="s">
        <v>868</v>
      </c>
    </row>
    <row r="10498">
      <c r="A10498" s="229" t="s">
        <v>868</v>
      </c>
    </row>
    <row r="10499">
      <c r="A10499" s="229" t="s">
        <v>868</v>
      </c>
    </row>
    <row r="10500">
      <c r="A10500" s="229" t="s">
        <v>868</v>
      </c>
    </row>
    <row r="10501">
      <c r="A10501" s="229" t="s">
        <v>868</v>
      </c>
    </row>
    <row r="10502">
      <c r="A10502" s="229" t="s">
        <v>868</v>
      </c>
    </row>
    <row r="10503">
      <c r="A10503" s="229" t="s">
        <v>868</v>
      </c>
    </row>
    <row r="10504">
      <c r="A10504" s="229" t="s">
        <v>868</v>
      </c>
    </row>
    <row r="10505">
      <c r="A10505" s="229" t="s">
        <v>868</v>
      </c>
    </row>
    <row r="10506">
      <c r="A10506" s="229" t="s">
        <v>868</v>
      </c>
    </row>
    <row r="10507">
      <c r="A10507" s="229" t="s">
        <v>868</v>
      </c>
    </row>
    <row r="10508">
      <c r="A10508" s="229" t="s">
        <v>868</v>
      </c>
    </row>
    <row r="10509">
      <c r="A10509" s="229" t="s">
        <v>868</v>
      </c>
    </row>
    <row r="10510">
      <c r="A10510" s="229" t="s">
        <v>868</v>
      </c>
    </row>
    <row r="10511">
      <c r="A10511" s="229" t="s">
        <v>868</v>
      </c>
    </row>
    <row r="10512">
      <c r="A10512" s="229" t="s">
        <v>868</v>
      </c>
    </row>
    <row r="10513">
      <c r="A10513" s="229" t="s">
        <v>868</v>
      </c>
    </row>
    <row r="10514">
      <c r="A10514" s="229" t="s">
        <v>868</v>
      </c>
    </row>
    <row r="10515">
      <c r="A10515" s="229" t="s">
        <v>868</v>
      </c>
    </row>
    <row r="10516">
      <c r="A10516" s="229" t="s">
        <v>868</v>
      </c>
    </row>
    <row r="10517">
      <c r="A10517" s="229" t="s">
        <v>868</v>
      </c>
    </row>
    <row r="10518">
      <c r="A10518" s="229" t="s">
        <v>868</v>
      </c>
    </row>
    <row r="10519">
      <c r="A10519" s="229" t="s">
        <v>868</v>
      </c>
    </row>
    <row r="10520">
      <c r="A10520" s="229" t="s">
        <v>868</v>
      </c>
    </row>
    <row r="10521">
      <c r="A10521" s="229" t="s">
        <v>868</v>
      </c>
    </row>
    <row r="10522">
      <c r="A10522" s="229" t="s">
        <v>868</v>
      </c>
    </row>
    <row r="10523">
      <c r="A10523" s="229" t="s">
        <v>868</v>
      </c>
    </row>
    <row r="10524">
      <c r="A10524" s="229" t="s">
        <v>868</v>
      </c>
    </row>
    <row r="10525">
      <c r="A10525" s="229" t="s">
        <v>868</v>
      </c>
    </row>
    <row r="10526">
      <c r="A10526" s="229" t="s">
        <v>868</v>
      </c>
    </row>
    <row r="10527">
      <c r="A10527" s="229" t="s">
        <v>868</v>
      </c>
    </row>
    <row r="10528">
      <c r="A10528" s="229" t="s">
        <v>868</v>
      </c>
    </row>
    <row r="10529">
      <c r="A10529" s="229" t="s">
        <v>868</v>
      </c>
    </row>
    <row r="10530">
      <c r="A10530" s="229" t="s">
        <v>868</v>
      </c>
    </row>
    <row r="10531">
      <c r="A10531" s="229" t="s">
        <v>868</v>
      </c>
    </row>
    <row r="10532">
      <c r="A10532" s="229" t="s">
        <v>868</v>
      </c>
    </row>
    <row r="10533">
      <c r="A10533" s="229" t="s">
        <v>868</v>
      </c>
    </row>
    <row r="10534">
      <c r="A10534" s="229" t="s">
        <v>868</v>
      </c>
    </row>
    <row r="10535">
      <c r="A10535" s="229" t="s">
        <v>868</v>
      </c>
    </row>
    <row r="10536">
      <c r="A10536" s="229" t="s">
        <v>868</v>
      </c>
    </row>
    <row r="10537">
      <c r="A10537" s="229" t="s">
        <v>868</v>
      </c>
    </row>
    <row r="10538">
      <c r="A10538" s="229" t="s">
        <v>868</v>
      </c>
    </row>
    <row r="10539">
      <c r="A10539" s="229" t="s">
        <v>868</v>
      </c>
    </row>
    <row r="10540">
      <c r="A10540" s="229" t="s">
        <v>868</v>
      </c>
    </row>
    <row r="10541">
      <c r="A10541" s="229" t="s">
        <v>868</v>
      </c>
    </row>
    <row r="10542">
      <c r="A10542" s="229" t="s">
        <v>868</v>
      </c>
    </row>
    <row r="10543">
      <c r="A10543" s="229" t="s">
        <v>868</v>
      </c>
    </row>
    <row r="10544">
      <c r="A10544" s="229" t="s">
        <v>868</v>
      </c>
    </row>
    <row r="10545">
      <c r="A10545" s="229" t="s">
        <v>868</v>
      </c>
    </row>
    <row r="10546">
      <c r="A10546" s="229" t="s">
        <v>868</v>
      </c>
    </row>
    <row r="10547">
      <c r="A10547" s="229" t="s">
        <v>868</v>
      </c>
    </row>
    <row r="10548">
      <c r="A10548" s="229" t="s">
        <v>868</v>
      </c>
    </row>
    <row r="10549">
      <c r="A10549" s="229" t="s">
        <v>868</v>
      </c>
    </row>
    <row r="10550">
      <c r="A10550" s="229" t="s">
        <v>868</v>
      </c>
    </row>
    <row r="10551">
      <c r="A10551" s="229" t="s">
        <v>868</v>
      </c>
    </row>
    <row r="10552">
      <c r="A10552" s="229" t="s">
        <v>868</v>
      </c>
    </row>
    <row r="10553">
      <c r="A10553" s="229" t="s">
        <v>868</v>
      </c>
    </row>
    <row r="10554">
      <c r="A10554" s="229" t="s">
        <v>868</v>
      </c>
    </row>
    <row r="10555">
      <c r="A10555" s="229" t="s">
        <v>868</v>
      </c>
    </row>
    <row r="10556">
      <c r="A10556" s="229" t="s">
        <v>868</v>
      </c>
    </row>
    <row r="10557">
      <c r="A10557" s="229" t="s">
        <v>868</v>
      </c>
    </row>
    <row r="10558">
      <c r="A10558" s="229" t="s">
        <v>868</v>
      </c>
    </row>
    <row r="10559">
      <c r="A10559" s="229" t="s">
        <v>868</v>
      </c>
    </row>
    <row r="10560">
      <c r="A10560" s="229" t="s">
        <v>868</v>
      </c>
    </row>
    <row r="10561">
      <c r="A10561" s="229" t="s">
        <v>868</v>
      </c>
    </row>
    <row r="10562">
      <c r="A10562" s="229" t="s">
        <v>868</v>
      </c>
    </row>
    <row r="10563">
      <c r="A10563" s="229" t="s">
        <v>868</v>
      </c>
    </row>
    <row r="10564">
      <c r="A10564" s="229" t="s">
        <v>868</v>
      </c>
    </row>
    <row r="10565">
      <c r="A10565" s="229" t="s">
        <v>868</v>
      </c>
    </row>
    <row r="10566">
      <c r="A10566" s="229" t="s">
        <v>868</v>
      </c>
    </row>
    <row r="10567">
      <c r="A10567" s="229" t="s">
        <v>868</v>
      </c>
    </row>
    <row r="10568">
      <c r="A10568" s="229" t="s">
        <v>868</v>
      </c>
    </row>
    <row r="10569">
      <c r="A10569" s="229" t="s">
        <v>868</v>
      </c>
    </row>
    <row r="10570">
      <c r="A10570" s="229" t="s">
        <v>868</v>
      </c>
    </row>
    <row r="10571">
      <c r="A10571" s="229" t="s">
        <v>868</v>
      </c>
    </row>
    <row r="10572">
      <c r="A10572" s="229" t="s">
        <v>868</v>
      </c>
    </row>
    <row r="10573">
      <c r="A10573" s="229" t="s">
        <v>868</v>
      </c>
    </row>
    <row r="10574">
      <c r="A10574" s="229" t="s">
        <v>868</v>
      </c>
    </row>
    <row r="10575">
      <c r="A10575" s="229" t="s">
        <v>868</v>
      </c>
    </row>
    <row r="10576">
      <c r="A10576" s="229" t="s">
        <v>868</v>
      </c>
    </row>
    <row r="10577">
      <c r="A10577" s="229" t="s">
        <v>868</v>
      </c>
    </row>
    <row r="10578">
      <c r="A10578" s="229" t="s">
        <v>868</v>
      </c>
    </row>
    <row r="10579">
      <c r="A10579" s="229" t="s">
        <v>868</v>
      </c>
    </row>
    <row r="10580">
      <c r="A10580" s="229" t="s">
        <v>868</v>
      </c>
    </row>
    <row r="10581">
      <c r="A10581" s="229" t="s">
        <v>868</v>
      </c>
    </row>
    <row r="10582">
      <c r="A10582" s="229" t="s">
        <v>868</v>
      </c>
    </row>
    <row r="10583">
      <c r="A10583" s="229" t="s">
        <v>868</v>
      </c>
    </row>
    <row r="10584">
      <c r="A10584" s="229" t="s">
        <v>868</v>
      </c>
    </row>
    <row r="10585">
      <c r="A10585" s="229" t="s">
        <v>868</v>
      </c>
    </row>
    <row r="10586">
      <c r="A10586" s="229" t="s">
        <v>868</v>
      </c>
    </row>
    <row r="10587">
      <c r="A10587" s="229" t="s">
        <v>868</v>
      </c>
    </row>
    <row r="10588">
      <c r="A10588" s="229" t="s">
        <v>868</v>
      </c>
    </row>
    <row r="10589">
      <c r="A10589" s="229" t="s">
        <v>868</v>
      </c>
    </row>
    <row r="10590">
      <c r="A10590" s="229" t="s">
        <v>868</v>
      </c>
    </row>
    <row r="10591">
      <c r="A10591" s="229" t="s">
        <v>868</v>
      </c>
    </row>
    <row r="10592">
      <c r="A10592" s="229" t="s">
        <v>868</v>
      </c>
    </row>
    <row r="10593">
      <c r="A10593" s="229" t="s">
        <v>868</v>
      </c>
    </row>
    <row r="10594">
      <c r="A10594" s="229" t="s">
        <v>868</v>
      </c>
    </row>
    <row r="10595">
      <c r="A10595" s="229" t="s">
        <v>868</v>
      </c>
    </row>
    <row r="10596">
      <c r="A10596" s="229" t="s">
        <v>868</v>
      </c>
    </row>
    <row r="10597">
      <c r="A10597" s="229" t="s">
        <v>868</v>
      </c>
    </row>
    <row r="10598">
      <c r="A10598" s="229" t="s">
        <v>868</v>
      </c>
    </row>
    <row r="10599">
      <c r="A10599" s="229" t="s">
        <v>868</v>
      </c>
    </row>
    <row r="10600">
      <c r="A10600" s="229" t="s">
        <v>868</v>
      </c>
    </row>
    <row r="10601">
      <c r="A10601" s="229" t="s">
        <v>868</v>
      </c>
    </row>
    <row r="10602">
      <c r="A10602" s="229" t="s">
        <v>868</v>
      </c>
    </row>
    <row r="10603">
      <c r="A10603" s="229" t="s">
        <v>868</v>
      </c>
    </row>
    <row r="10604">
      <c r="A10604" s="229" t="s">
        <v>868</v>
      </c>
    </row>
    <row r="10605">
      <c r="A10605" s="229" t="s">
        <v>868</v>
      </c>
    </row>
    <row r="10606">
      <c r="A10606" s="229" t="s">
        <v>868</v>
      </c>
    </row>
    <row r="10607">
      <c r="A10607" s="229" t="s">
        <v>868</v>
      </c>
    </row>
    <row r="10608">
      <c r="A10608" s="229" t="s">
        <v>868</v>
      </c>
    </row>
    <row r="10609">
      <c r="A10609" s="229" t="s">
        <v>868</v>
      </c>
    </row>
    <row r="10610">
      <c r="A10610" s="229" t="s">
        <v>868</v>
      </c>
    </row>
    <row r="10611">
      <c r="A10611" s="229" t="s">
        <v>868</v>
      </c>
    </row>
    <row r="10612">
      <c r="A10612" s="229" t="s">
        <v>868</v>
      </c>
    </row>
    <row r="10613">
      <c r="A10613" s="229" t="s">
        <v>868</v>
      </c>
    </row>
    <row r="10614">
      <c r="A10614" s="229" t="s">
        <v>868</v>
      </c>
    </row>
    <row r="10615">
      <c r="A10615" s="229" t="s">
        <v>868</v>
      </c>
    </row>
    <row r="10616">
      <c r="A10616" s="229" t="s">
        <v>868</v>
      </c>
    </row>
    <row r="10617">
      <c r="A10617" s="229" t="s">
        <v>868</v>
      </c>
    </row>
    <row r="10618">
      <c r="A10618" s="229" t="s">
        <v>868</v>
      </c>
    </row>
    <row r="10619">
      <c r="A10619" s="229" t="s">
        <v>868</v>
      </c>
    </row>
    <row r="10620">
      <c r="A10620" s="229" t="s">
        <v>868</v>
      </c>
    </row>
    <row r="10621">
      <c r="A10621" s="229" t="s">
        <v>868</v>
      </c>
    </row>
    <row r="10622">
      <c r="A10622" s="229" t="s">
        <v>868</v>
      </c>
    </row>
    <row r="10623">
      <c r="A10623" s="229" t="s">
        <v>868</v>
      </c>
    </row>
    <row r="10624">
      <c r="A10624" s="229" t="s">
        <v>868</v>
      </c>
    </row>
    <row r="10625">
      <c r="A10625" s="229" t="s">
        <v>868</v>
      </c>
    </row>
    <row r="10626">
      <c r="A10626" s="229" t="s">
        <v>868</v>
      </c>
    </row>
    <row r="10627">
      <c r="A10627" s="229" t="s">
        <v>868</v>
      </c>
    </row>
    <row r="10628">
      <c r="A10628" s="229" t="s">
        <v>868</v>
      </c>
    </row>
    <row r="10629">
      <c r="A10629" s="229" t="s">
        <v>868</v>
      </c>
    </row>
    <row r="10630">
      <c r="A10630" s="229" t="s">
        <v>868</v>
      </c>
    </row>
    <row r="10631">
      <c r="A10631" s="229" t="s">
        <v>868</v>
      </c>
    </row>
    <row r="10632">
      <c r="A10632" s="229" t="s">
        <v>868</v>
      </c>
    </row>
    <row r="10633">
      <c r="A10633" s="229" t="s">
        <v>868</v>
      </c>
    </row>
    <row r="10634">
      <c r="A10634" s="229" t="s">
        <v>868</v>
      </c>
    </row>
    <row r="10635">
      <c r="A10635" s="229" t="s">
        <v>868</v>
      </c>
    </row>
    <row r="10636">
      <c r="A10636" s="229" t="s">
        <v>868</v>
      </c>
    </row>
    <row r="10637">
      <c r="A10637" s="229" t="s">
        <v>868</v>
      </c>
    </row>
    <row r="10638">
      <c r="A10638" s="229" t="s">
        <v>868</v>
      </c>
    </row>
    <row r="10639">
      <c r="A10639" s="229" t="s">
        <v>868</v>
      </c>
    </row>
    <row r="10640">
      <c r="A10640" s="229" t="s">
        <v>868</v>
      </c>
    </row>
    <row r="10641">
      <c r="A10641" s="229" t="s">
        <v>868</v>
      </c>
    </row>
    <row r="10642">
      <c r="A10642" s="229" t="s">
        <v>868</v>
      </c>
    </row>
    <row r="10643">
      <c r="A10643" s="229" t="s">
        <v>868</v>
      </c>
    </row>
    <row r="10644">
      <c r="A10644" s="229" t="s">
        <v>868</v>
      </c>
    </row>
    <row r="10645">
      <c r="A10645" s="229" t="s">
        <v>868</v>
      </c>
    </row>
    <row r="10646">
      <c r="A10646" s="229" t="s">
        <v>868</v>
      </c>
    </row>
    <row r="10647">
      <c r="A10647" s="229" t="s">
        <v>868</v>
      </c>
    </row>
    <row r="10648">
      <c r="A10648" s="229" t="s">
        <v>868</v>
      </c>
    </row>
    <row r="10649">
      <c r="A10649" s="229" t="s">
        <v>868</v>
      </c>
    </row>
    <row r="10650">
      <c r="A10650" s="229" t="s">
        <v>868</v>
      </c>
    </row>
    <row r="10651">
      <c r="A10651" s="229" t="s">
        <v>868</v>
      </c>
    </row>
    <row r="10652">
      <c r="A10652" s="229" t="s">
        <v>868</v>
      </c>
    </row>
    <row r="10653">
      <c r="A10653" s="229" t="s">
        <v>868</v>
      </c>
    </row>
    <row r="10654">
      <c r="A10654" s="229" t="s">
        <v>868</v>
      </c>
    </row>
    <row r="10655">
      <c r="A10655" s="229" t="s">
        <v>868</v>
      </c>
    </row>
    <row r="10656">
      <c r="A10656" s="229" t="s">
        <v>868</v>
      </c>
    </row>
    <row r="10657">
      <c r="A10657" s="229" t="s">
        <v>868</v>
      </c>
    </row>
    <row r="10658">
      <c r="A10658" s="229" t="s">
        <v>868</v>
      </c>
    </row>
    <row r="10659">
      <c r="A10659" s="229" t="s">
        <v>868</v>
      </c>
    </row>
    <row r="10660">
      <c r="A10660" s="229" t="s">
        <v>868</v>
      </c>
    </row>
    <row r="10661">
      <c r="A10661" s="229" t="s">
        <v>868</v>
      </c>
    </row>
    <row r="10662">
      <c r="A10662" s="229" t="s">
        <v>868</v>
      </c>
    </row>
    <row r="10663">
      <c r="A10663" s="229" t="s">
        <v>868</v>
      </c>
    </row>
    <row r="10664">
      <c r="A10664" s="229" t="s">
        <v>868</v>
      </c>
    </row>
    <row r="10665">
      <c r="A10665" s="229" t="s">
        <v>868</v>
      </c>
    </row>
    <row r="10666">
      <c r="A10666" s="229" t="s">
        <v>868</v>
      </c>
    </row>
    <row r="10667">
      <c r="A10667" s="229" t="s">
        <v>868</v>
      </c>
    </row>
    <row r="10668">
      <c r="A10668" s="229" t="s">
        <v>868</v>
      </c>
    </row>
    <row r="10669">
      <c r="A10669" s="229" t="s">
        <v>868</v>
      </c>
    </row>
    <row r="10670">
      <c r="A10670" s="229" t="s">
        <v>868</v>
      </c>
    </row>
    <row r="10671">
      <c r="A10671" s="229" t="s">
        <v>868</v>
      </c>
    </row>
    <row r="10672">
      <c r="A10672" s="229" t="s">
        <v>868</v>
      </c>
    </row>
    <row r="10673">
      <c r="A10673" s="229" t="s">
        <v>868</v>
      </c>
    </row>
    <row r="10674">
      <c r="A10674" s="229" t="s">
        <v>868</v>
      </c>
    </row>
    <row r="10675">
      <c r="A10675" s="229" t="s">
        <v>868</v>
      </c>
    </row>
    <row r="10676">
      <c r="A10676" s="229" t="s">
        <v>868</v>
      </c>
    </row>
    <row r="10677">
      <c r="A10677" s="229" t="s">
        <v>868</v>
      </c>
    </row>
    <row r="10678">
      <c r="A10678" s="229" t="s">
        <v>869</v>
      </c>
    </row>
    <row r="10679">
      <c r="A10679" s="229" t="s">
        <v>869</v>
      </c>
    </row>
    <row r="10680">
      <c r="A10680" s="229" t="s">
        <v>869</v>
      </c>
    </row>
    <row r="10681">
      <c r="A10681" s="229" t="s">
        <v>869</v>
      </c>
    </row>
    <row r="10682">
      <c r="A10682" s="229" t="s">
        <v>869</v>
      </c>
    </row>
    <row r="10683">
      <c r="A10683" s="229" t="s">
        <v>869</v>
      </c>
    </row>
    <row r="10684">
      <c r="A10684" s="229" t="s">
        <v>869</v>
      </c>
    </row>
    <row r="10685">
      <c r="A10685" s="229" t="s">
        <v>869</v>
      </c>
    </row>
    <row r="10686">
      <c r="A10686" s="229" t="s">
        <v>869</v>
      </c>
    </row>
    <row r="10687">
      <c r="A10687" s="229" t="s">
        <v>869</v>
      </c>
    </row>
    <row r="10688">
      <c r="A10688" s="229" t="s">
        <v>869</v>
      </c>
    </row>
    <row r="10689">
      <c r="A10689" s="229" t="s">
        <v>869</v>
      </c>
    </row>
    <row r="10690">
      <c r="A10690" s="229" t="s">
        <v>869</v>
      </c>
    </row>
    <row r="10691">
      <c r="A10691" s="229" t="s">
        <v>869</v>
      </c>
    </row>
    <row r="10692">
      <c r="A10692" s="229" t="s">
        <v>869</v>
      </c>
    </row>
    <row r="10693">
      <c r="A10693" s="229" t="s">
        <v>869</v>
      </c>
    </row>
    <row r="10694">
      <c r="A10694" s="229" t="s">
        <v>869</v>
      </c>
    </row>
    <row r="10695">
      <c r="A10695" s="229" t="s">
        <v>869</v>
      </c>
    </row>
    <row r="10696">
      <c r="A10696" s="229" t="s">
        <v>869</v>
      </c>
    </row>
    <row r="10697">
      <c r="A10697" s="229" t="s">
        <v>869</v>
      </c>
    </row>
    <row r="10698">
      <c r="A10698" s="229" t="s">
        <v>869</v>
      </c>
    </row>
    <row r="10699">
      <c r="A10699" s="229" t="s">
        <v>869</v>
      </c>
    </row>
    <row r="10700">
      <c r="A10700" s="229" t="s">
        <v>869</v>
      </c>
    </row>
    <row r="10701">
      <c r="A10701" s="229" t="s">
        <v>869</v>
      </c>
    </row>
    <row r="10702">
      <c r="A10702" s="229" t="s">
        <v>869</v>
      </c>
    </row>
    <row r="10703">
      <c r="A10703" s="229" t="s">
        <v>869</v>
      </c>
    </row>
    <row r="10704">
      <c r="A10704" s="229" t="s">
        <v>869</v>
      </c>
    </row>
    <row r="10705">
      <c r="A10705" s="229" t="s">
        <v>869</v>
      </c>
    </row>
    <row r="10706">
      <c r="A10706" s="229" t="s">
        <v>869</v>
      </c>
    </row>
    <row r="10707">
      <c r="A10707" s="229" t="s">
        <v>869</v>
      </c>
    </row>
    <row r="10708">
      <c r="A10708" s="229" t="s">
        <v>869</v>
      </c>
    </row>
    <row r="10709">
      <c r="A10709" s="229" t="s">
        <v>869</v>
      </c>
    </row>
    <row r="10710">
      <c r="A10710" s="229" t="s">
        <v>869</v>
      </c>
    </row>
    <row r="10711">
      <c r="A10711" s="229" t="s">
        <v>869</v>
      </c>
    </row>
    <row r="10712">
      <c r="A10712" s="229" t="s">
        <v>869</v>
      </c>
    </row>
    <row r="10713">
      <c r="A10713" s="229" t="s">
        <v>869</v>
      </c>
    </row>
    <row r="10714">
      <c r="A10714" s="229" t="s">
        <v>869</v>
      </c>
    </row>
    <row r="10715">
      <c r="A10715" s="229" t="s">
        <v>869</v>
      </c>
    </row>
    <row r="10716">
      <c r="A10716" s="229" t="s">
        <v>869</v>
      </c>
    </row>
    <row r="10717">
      <c r="A10717" s="229" t="s">
        <v>869</v>
      </c>
    </row>
    <row r="10718">
      <c r="A10718" s="229" t="s">
        <v>869</v>
      </c>
    </row>
    <row r="10719">
      <c r="A10719" s="229" t="s">
        <v>869</v>
      </c>
    </row>
    <row r="10720">
      <c r="A10720" s="229" t="s">
        <v>869</v>
      </c>
    </row>
    <row r="10721">
      <c r="A10721" s="229" t="s">
        <v>869</v>
      </c>
    </row>
    <row r="10722">
      <c r="A10722" s="229" t="s">
        <v>869</v>
      </c>
    </row>
    <row r="10723">
      <c r="A10723" s="229" t="s">
        <v>869</v>
      </c>
    </row>
    <row r="10724">
      <c r="A10724" s="229" t="s">
        <v>869</v>
      </c>
    </row>
    <row r="10725">
      <c r="A10725" s="229" t="s">
        <v>869</v>
      </c>
    </row>
    <row r="10726">
      <c r="A10726" s="229" t="s">
        <v>869</v>
      </c>
    </row>
    <row r="10727">
      <c r="A10727" s="229" t="s">
        <v>869</v>
      </c>
    </row>
    <row r="10728">
      <c r="A10728" s="229" t="s">
        <v>869</v>
      </c>
    </row>
    <row r="10729">
      <c r="A10729" s="229" t="s">
        <v>869</v>
      </c>
    </row>
    <row r="10730">
      <c r="A10730" s="229" t="s">
        <v>869</v>
      </c>
    </row>
    <row r="10731">
      <c r="A10731" s="229" t="s">
        <v>869</v>
      </c>
    </row>
    <row r="10732">
      <c r="A10732" s="229" t="s">
        <v>869</v>
      </c>
    </row>
    <row r="10733">
      <c r="A10733" s="229" t="s">
        <v>869</v>
      </c>
    </row>
    <row r="10734">
      <c r="A10734" s="229" t="s">
        <v>869</v>
      </c>
    </row>
    <row r="10735">
      <c r="A10735" s="229" t="s">
        <v>869</v>
      </c>
    </row>
    <row r="10736">
      <c r="A10736" s="229" t="s">
        <v>869</v>
      </c>
    </row>
    <row r="10737">
      <c r="A10737" s="229" t="s">
        <v>869</v>
      </c>
    </row>
    <row r="10738">
      <c r="A10738" s="229" t="s">
        <v>869</v>
      </c>
    </row>
    <row r="10739">
      <c r="A10739" s="229" t="s">
        <v>869</v>
      </c>
    </row>
    <row r="10740">
      <c r="A10740" s="229" t="s">
        <v>869</v>
      </c>
    </row>
    <row r="10741">
      <c r="A10741" s="229" t="s">
        <v>869</v>
      </c>
    </row>
    <row r="10742">
      <c r="A10742" s="229" t="s">
        <v>869</v>
      </c>
    </row>
    <row r="10743">
      <c r="A10743" s="229" t="s">
        <v>869</v>
      </c>
    </row>
    <row r="10744">
      <c r="A10744" s="229" t="s">
        <v>869</v>
      </c>
    </row>
    <row r="10745">
      <c r="A10745" s="229" t="s">
        <v>870</v>
      </c>
    </row>
    <row r="10746">
      <c r="A10746" s="229" t="s">
        <v>870</v>
      </c>
    </row>
    <row r="10747">
      <c r="A10747" s="229" t="s">
        <v>870</v>
      </c>
    </row>
    <row r="10748">
      <c r="A10748" s="229" t="s">
        <v>870</v>
      </c>
    </row>
    <row r="10749">
      <c r="A10749" s="229" t="s">
        <v>870</v>
      </c>
    </row>
    <row r="10750">
      <c r="A10750" s="229" t="s">
        <v>870</v>
      </c>
    </row>
    <row r="10751">
      <c r="A10751" s="229" t="s">
        <v>870</v>
      </c>
    </row>
    <row r="10752">
      <c r="A10752" s="229" t="s">
        <v>870</v>
      </c>
    </row>
    <row r="10753">
      <c r="A10753" s="229" t="s">
        <v>870</v>
      </c>
    </row>
    <row r="10754">
      <c r="A10754" s="229" t="s">
        <v>870</v>
      </c>
    </row>
    <row r="10755">
      <c r="A10755" s="229" t="s">
        <v>870</v>
      </c>
    </row>
    <row r="10756">
      <c r="A10756" s="229" t="s">
        <v>870</v>
      </c>
    </row>
    <row r="10757">
      <c r="A10757" s="229" t="s">
        <v>870</v>
      </c>
    </row>
    <row r="10758">
      <c r="A10758" s="229" t="s">
        <v>870</v>
      </c>
    </row>
    <row r="10759">
      <c r="A10759" s="229" t="s">
        <v>870</v>
      </c>
    </row>
    <row r="10760">
      <c r="A10760" s="229" t="s">
        <v>870</v>
      </c>
    </row>
    <row r="10761">
      <c r="A10761" s="229" t="s">
        <v>870</v>
      </c>
    </row>
    <row r="10762">
      <c r="A10762" s="229" t="s">
        <v>870</v>
      </c>
    </row>
    <row r="10763">
      <c r="A10763" s="229" t="s">
        <v>870</v>
      </c>
    </row>
    <row r="10764">
      <c r="A10764" s="229" t="s">
        <v>870</v>
      </c>
    </row>
    <row r="10765">
      <c r="A10765" s="229" t="s">
        <v>870</v>
      </c>
    </row>
    <row r="10766">
      <c r="A10766" s="229" t="s">
        <v>870</v>
      </c>
    </row>
    <row r="10767">
      <c r="A10767" s="229" t="s">
        <v>870</v>
      </c>
    </row>
    <row r="10768">
      <c r="A10768" s="229" t="s">
        <v>870</v>
      </c>
    </row>
    <row r="10769">
      <c r="A10769" s="229" t="s">
        <v>870</v>
      </c>
    </row>
    <row r="10770">
      <c r="A10770" s="229" t="s">
        <v>870</v>
      </c>
    </row>
    <row r="10771">
      <c r="A10771" s="229" t="s">
        <v>870</v>
      </c>
    </row>
    <row r="10772">
      <c r="A10772" s="229" t="s">
        <v>870</v>
      </c>
    </row>
    <row r="10773">
      <c r="A10773" s="229" t="s">
        <v>870</v>
      </c>
    </row>
    <row r="10774">
      <c r="A10774" s="229" t="s">
        <v>870</v>
      </c>
    </row>
    <row r="10775">
      <c r="A10775" s="229" t="s">
        <v>870</v>
      </c>
    </row>
    <row r="10776">
      <c r="A10776" s="229" t="s">
        <v>870</v>
      </c>
    </row>
    <row r="10777">
      <c r="A10777" s="229" t="s">
        <v>870</v>
      </c>
    </row>
    <row r="10778">
      <c r="A10778" s="229" t="s">
        <v>870</v>
      </c>
    </row>
    <row r="10779">
      <c r="A10779" s="229" t="s">
        <v>870</v>
      </c>
    </row>
    <row r="10780">
      <c r="A10780" s="229" t="s">
        <v>870</v>
      </c>
    </row>
    <row r="10781">
      <c r="A10781" s="229" t="s">
        <v>870</v>
      </c>
    </row>
    <row r="10782">
      <c r="A10782" s="229" t="s">
        <v>870</v>
      </c>
    </row>
    <row r="10783">
      <c r="A10783" s="229" t="s">
        <v>870</v>
      </c>
    </row>
    <row r="10784">
      <c r="A10784" s="229" t="s">
        <v>870</v>
      </c>
    </row>
    <row r="10785">
      <c r="A10785" s="229" t="s">
        <v>870</v>
      </c>
    </row>
    <row r="10786">
      <c r="A10786" s="229" t="s">
        <v>870</v>
      </c>
    </row>
    <row r="10787">
      <c r="A10787" s="229" t="s">
        <v>870</v>
      </c>
    </row>
    <row r="10788">
      <c r="A10788" s="229" t="s">
        <v>870</v>
      </c>
    </row>
    <row r="10789">
      <c r="A10789" s="229" t="s">
        <v>870</v>
      </c>
    </row>
    <row r="10790">
      <c r="A10790" s="229" t="s">
        <v>870</v>
      </c>
    </row>
    <row r="10791">
      <c r="A10791" s="229" t="s">
        <v>870</v>
      </c>
    </row>
    <row r="10792">
      <c r="A10792" s="229" t="s">
        <v>870</v>
      </c>
    </row>
    <row r="10793">
      <c r="A10793" s="229" t="s">
        <v>870</v>
      </c>
    </row>
    <row r="10794">
      <c r="A10794" s="229" t="s">
        <v>870</v>
      </c>
    </row>
    <row r="10795">
      <c r="A10795" s="229" t="s">
        <v>870</v>
      </c>
    </row>
    <row r="10796">
      <c r="A10796" s="229" t="s">
        <v>870</v>
      </c>
    </row>
    <row r="10797">
      <c r="A10797" s="229" t="s">
        <v>870</v>
      </c>
    </row>
    <row r="10798">
      <c r="A10798" s="229" t="s">
        <v>870</v>
      </c>
    </row>
    <row r="10799">
      <c r="A10799" s="229" t="s">
        <v>870</v>
      </c>
    </row>
    <row r="10800">
      <c r="A10800" s="229" t="s">
        <v>870</v>
      </c>
    </row>
    <row r="10801">
      <c r="A10801" s="229" t="s">
        <v>870</v>
      </c>
    </row>
    <row r="10802">
      <c r="A10802" s="229" t="s">
        <v>870</v>
      </c>
    </row>
    <row r="10803">
      <c r="A10803" s="229" t="s">
        <v>870</v>
      </c>
    </row>
    <row r="10804">
      <c r="A10804" s="229" t="s">
        <v>871</v>
      </c>
    </row>
    <row r="10805">
      <c r="A10805" s="229" t="s">
        <v>871</v>
      </c>
    </row>
    <row r="10806">
      <c r="A10806" s="229" t="s">
        <v>871</v>
      </c>
    </row>
    <row r="10807">
      <c r="A10807" s="229" t="s">
        <v>871</v>
      </c>
    </row>
    <row r="10808">
      <c r="A10808" s="229" t="s">
        <v>871</v>
      </c>
    </row>
    <row r="10809">
      <c r="A10809" s="229" t="s">
        <v>871</v>
      </c>
    </row>
    <row r="10810">
      <c r="A10810" s="229" t="s">
        <v>871</v>
      </c>
    </row>
    <row r="10811">
      <c r="A10811" s="229" t="s">
        <v>871</v>
      </c>
    </row>
    <row r="10812">
      <c r="A10812" s="229" t="s">
        <v>871</v>
      </c>
    </row>
    <row r="10813">
      <c r="A10813" s="229" t="s">
        <v>871</v>
      </c>
    </row>
    <row r="10814">
      <c r="A10814" s="229" t="s">
        <v>871</v>
      </c>
    </row>
    <row r="10815">
      <c r="A10815" s="229" t="s">
        <v>871</v>
      </c>
    </row>
    <row r="10816">
      <c r="A10816" s="229" t="s">
        <v>871</v>
      </c>
    </row>
    <row r="10817">
      <c r="A10817" s="229" t="s">
        <v>871</v>
      </c>
    </row>
    <row r="10818">
      <c r="A10818" s="229" t="s">
        <v>871</v>
      </c>
    </row>
    <row r="10819">
      <c r="A10819" s="229" t="s">
        <v>871</v>
      </c>
    </row>
    <row r="10820">
      <c r="A10820" s="229" t="s">
        <v>871</v>
      </c>
    </row>
    <row r="10821">
      <c r="A10821" s="229" t="s">
        <v>871</v>
      </c>
    </row>
    <row r="10822">
      <c r="A10822" s="229" t="s">
        <v>871</v>
      </c>
    </row>
    <row r="10823">
      <c r="A10823" s="229" t="s">
        <v>871</v>
      </c>
    </row>
    <row r="10824">
      <c r="A10824" s="229" t="s">
        <v>871</v>
      </c>
    </row>
    <row r="10825">
      <c r="A10825" s="229" t="s">
        <v>871</v>
      </c>
    </row>
    <row r="10826">
      <c r="A10826" s="229" t="s">
        <v>871</v>
      </c>
    </row>
    <row r="10827">
      <c r="A10827" s="229" t="s">
        <v>871</v>
      </c>
    </row>
    <row r="10828">
      <c r="A10828" s="229" t="s">
        <v>871</v>
      </c>
    </row>
    <row r="10829">
      <c r="A10829" s="229" t="s">
        <v>871</v>
      </c>
    </row>
    <row r="10830">
      <c r="A10830" s="229" t="s">
        <v>871</v>
      </c>
    </row>
    <row r="10831">
      <c r="A10831" s="229" t="s">
        <v>871</v>
      </c>
    </row>
    <row r="10832">
      <c r="A10832" s="229" t="s">
        <v>871</v>
      </c>
    </row>
    <row r="10833">
      <c r="A10833" s="229" t="s">
        <v>871</v>
      </c>
    </row>
    <row r="10834">
      <c r="A10834" s="229" t="s">
        <v>871</v>
      </c>
    </row>
    <row r="10835">
      <c r="A10835" s="229" t="s">
        <v>871</v>
      </c>
    </row>
    <row r="10836">
      <c r="A10836" s="229" t="s">
        <v>871</v>
      </c>
    </row>
    <row r="10837">
      <c r="A10837" s="229" t="s">
        <v>871</v>
      </c>
    </row>
    <row r="10838">
      <c r="A10838" s="229" t="s">
        <v>871</v>
      </c>
    </row>
    <row r="10839">
      <c r="A10839" s="229" t="s">
        <v>871</v>
      </c>
    </row>
    <row r="10840">
      <c r="A10840" s="229" t="s">
        <v>871</v>
      </c>
    </row>
    <row r="10841">
      <c r="A10841" s="229" t="s">
        <v>871</v>
      </c>
    </row>
    <row r="10842">
      <c r="A10842" s="229" t="s">
        <v>871</v>
      </c>
    </row>
    <row r="10843">
      <c r="A10843" s="229" t="s">
        <v>871</v>
      </c>
    </row>
    <row r="10844">
      <c r="A10844" s="229" t="s">
        <v>871</v>
      </c>
    </row>
    <row r="10845">
      <c r="A10845" s="229" t="s">
        <v>871</v>
      </c>
    </row>
    <row r="10846">
      <c r="A10846" s="229" t="s">
        <v>871</v>
      </c>
    </row>
    <row r="10847">
      <c r="A10847" s="229" t="s">
        <v>871</v>
      </c>
    </row>
    <row r="10848">
      <c r="A10848" s="229" t="s">
        <v>871</v>
      </c>
    </row>
    <row r="10849">
      <c r="A10849" s="229" t="s">
        <v>871</v>
      </c>
    </row>
    <row r="10850">
      <c r="A10850" s="229" t="s">
        <v>871</v>
      </c>
    </row>
    <row r="10851">
      <c r="A10851" s="229" t="s">
        <v>871</v>
      </c>
    </row>
    <row r="10852">
      <c r="A10852" s="229" t="s">
        <v>871</v>
      </c>
    </row>
    <row r="10853">
      <c r="A10853" s="229" t="s">
        <v>871</v>
      </c>
    </row>
    <row r="10854">
      <c r="A10854" s="229" t="s">
        <v>871</v>
      </c>
    </row>
    <row r="10855">
      <c r="A10855" s="229" t="s">
        <v>871</v>
      </c>
    </row>
    <row r="10856">
      <c r="A10856" s="229" t="s">
        <v>871</v>
      </c>
    </row>
    <row r="10857">
      <c r="A10857" s="229" t="s">
        <v>871</v>
      </c>
    </row>
    <row r="10858">
      <c r="A10858" s="229" t="s">
        <v>871</v>
      </c>
    </row>
    <row r="10859">
      <c r="A10859" s="229" t="s">
        <v>872</v>
      </c>
    </row>
    <row r="10860">
      <c r="A10860" s="229" t="s">
        <v>872</v>
      </c>
    </row>
    <row r="10861">
      <c r="A10861" s="229" t="s">
        <v>872</v>
      </c>
    </row>
    <row r="10862">
      <c r="A10862" s="229" t="s">
        <v>872</v>
      </c>
    </row>
    <row r="10863">
      <c r="A10863" s="229" t="s">
        <v>872</v>
      </c>
    </row>
    <row r="10864">
      <c r="A10864" s="229" t="s">
        <v>872</v>
      </c>
    </row>
    <row r="10865">
      <c r="A10865" s="229" t="s">
        <v>872</v>
      </c>
    </row>
    <row r="10866">
      <c r="A10866" s="229" t="s">
        <v>872</v>
      </c>
    </row>
    <row r="10867">
      <c r="A10867" s="229" t="s">
        <v>872</v>
      </c>
    </row>
    <row r="10868">
      <c r="A10868" s="229" t="s">
        <v>872</v>
      </c>
    </row>
    <row r="10869">
      <c r="A10869" s="229" t="s">
        <v>872</v>
      </c>
    </row>
    <row r="10870">
      <c r="A10870" s="229" t="s">
        <v>872</v>
      </c>
    </row>
    <row r="10871">
      <c r="A10871" s="229" t="s">
        <v>872</v>
      </c>
    </row>
    <row r="10872">
      <c r="A10872" s="229" t="s">
        <v>872</v>
      </c>
    </row>
    <row r="10873">
      <c r="A10873" s="229" t="s">
        <v>872</v>
      </c>
    </row>
    <row r="10874">
      <c r="A10874" s="229" t="s">
        <v>872</v>
      </c>
    </row>
    <row r="10875">
      <c r="A10875" s="229" t="s">
        <v>872</v>
      </c>
    </row>
    <row r="10876">
      <c r="A10876" s="229" t="s">
        <v>872</v>
      </c>
    </row>
    <row r="10877">
      <c r="A10877" s="229" t="s">
        <v>872</v>
      </c>
    </row>
    <row r="10878">
      <c r="A10878" s="229" t="s">
        <v>872</v>
      </c>
    </row>
    <row r="10879">
      <c r="A10879" s="229" t="s">
        <v>872</v>
      </c>
    </row>
    <row r="10880">
      <c r="A10880" s="229" t="s">
        <v>872</v>
      </c>
    </row>
    <row r="10881">
      <c r="A10881" s="229" t="s">
        <v>872</v>
      </c>
    </row>
    <row r="10882">
      <c r="A10882" s="229" t="s">
        <v>872</v>
      </c>
    </row>
    <row r="10883">
      <c r="A10883" s="229" t="s">
        <v>872</v>
      </c>
    </row>
    <row r="10884">
      <c r="A10884" s="229" t="s">
        <v>872</v>
      </c>
    </row>
    <row r="10885">
      <c r="A10885" s="229" t="s">
        <v>872</v>
      </c>
    </row>
    <row r="10886">
      <c r="A10886" s="229" t="s">
        <v>872</v>
      </c>
    </row>
    <row r="10887">
      <c r="A10887" s="229" t="s">
        <v>872</v>
      </c>
    </row>
    <row r="10888">
      <c r="A10888" s="229" t="s">
        <v>872</v>
      </c>
    </row>
    <row r="10889">
      <c r="A10889" s="229" t="s">
        <v>872</v>
      </c>
    </row>
    <row r="10890">
      <c r="A10890" s="229" t="s">
        <v>872</v>
      </c>
    </row>
    <row r="10891">
      <c r="A10891" s="229" t="s">
        <v>872</v>
      </c>
    </row>
    <row r="10892">
      <c r="A10892" s="229" t="s">
        <v>872</v>
      </c>
    </row>
    <row r="10893">
      <c r="A10893" s="229" t="s">
        <v>872</v>
      </c>
    </row>
    <row r="10894">
      <c r="A10894" s="229" t="s">
        <v>872</v>
      </c>
    </row>
    <row r="10895">
      <c r="A10895" s="229" t="s">
        <v>872</v>
      </c>
    </row>
    <row r="10896">
      <c r="A10896" s="229" t="s">
        <v>872</v>
      </c>
    </row>
    <row r="10897">
      <c r="A10897" s="229" t="s">
        <v>872</v>
      </c>
    </row>
    <row r="10898">
      <c r="A10898" s="229" t="s">
        <v>872</v>
      </c>
    </row>
    <row r="10899">
      <c r="A10899" s="229" t="s">
        <v>872</v>
      </c>
    </row>
    <row r="10900">
      <c r="A10900" s="229" t="s">
        <v>872</v>
      </c>
    </row>
    <row r="10901">
      <c r="A10901" s="229" t="s">
        <v>872</v>
      </c>
    </row>
    <row r="10902">
      <c r="A10902" s="229" t="s">
        <v>872</v>
      </c>
    </row>
    <row r="10903">
      <c r="A10903" s="229" t="s">
        <v>872</v>
      </c>
    </row>
    <row r="10904">
      <c r="A10904" s="229" t="s">
        <v>872</v>
      </c>
    </row>
    <row r="10905">
      <c r="A10905" s="229" t="s">
        <v>872</v>
      </c>
    </row>
    <row r="10906">
      <c r="A10906" s="229" t="s">
        <v>873</v>
      </c>
    </row>
    <row r="10907">
      <c r="A10907" s="229" t="s">
        <v>873</v>
      </c>
    </row>
    <row r="10908">
      <c r="A10908" s="229" t="s">
        <v>873</v>
      </c>
    </row>
    <row r="10909">
      <c r="A10909" s="229" t="s">
        <v>873</v>
      </c>
    </row>
    <row r="10910">
      <c r="A10910" s="229" t="s">
        <v>873</v>
      </c>
    </row>
    <row r="10911">
      <c r="A10911" s="229" t="s">
        <v>873</v>
      </c>
    </row>
    <row r="10912">
      <c r="A10912" s="229" t="s">
        <v>873</v>
      </c>
    </row>
    <row r="10913">
      <c r="A10913" s="229" t="s">
        <v>873</v>
      </c>
    </row>
    <row r="10914">
      <c r="A10914" s="229" t="s">
        <v>873</v>
      </c>
    </row>
    <row r="10915">
      <c r="A10915" s="229" t="s">
        <v>873</v>
      </c>
    </row>
    <row r="10916">
      <c r="A10916" s="229" t="s">
        <v>873</v>
      </c>
    </row>
    <row r="10917">
      <c r="A10917" s="229" t="s">
        <v>873</v>
      </c>
    </row>
    <row r="10918">
      <c r="A10918" s="229" t="s">
        <v>873</v>
      </c>
    </row>
    <row r="10919">
      <c r="A10919" s="229" t="s">
        <v>873</v>
      </c>
    </row>
    <row r="10920">
      <c r="A10920" s="229" t="s">
        <v>873</v>
      </c>
    </row>
    <row r="10921">
      <c r="A10921" s="229" t="s">
        <v>873</v>
      </c>
    </row>
    <row r="10922">
      <c r="A10922" s="229" t="s">
        <v>873</v>
      </c>
    </row>
    <row r="10923">
      <c r="A10923" s="229" t="s">
        <v>873</v>
      </c>
    </row>
    <row r="10924">
      <c r="A10924" s="229" t="s">
        <v>873</v>
      </c>
    </row>
    <row r="10925">
      <c r="A10925" s="229" t="s">
        <v>873</v>
      </c>
    </row>
    <row r="10926">
      <c r="A10926" s="229" t="s">
        <v>873</v>
      </c>
    </row>
    <row r="10927">
      <c r="A10927" s="229" t="s">
        <v>873</v>
      </c>
    </row>
    <row r="10928">
      <c r="A10928" s="229" t="s">
        <v>873</v>
      </c>
    </row>
    <row r="10929">
      <c r="A10929" s="229" t="s">
        <v>873</v>
      </c>
    </row>
    <row r="10930">
      <c r="A10930" s="229" t="s">
        <v>873</v>
      </c>
    </row>
    <row r="10931">
      <c r="A10931" s="229" t="s">
        <v>873</v>
      </c>
    </row>
    <row r="10932">
      <c r="A10932" s="229" t="s">
        <v>873</v>
      </c>
    </row>
    <row r="10933">
      <c r="A10933" s="229" t="s">
        <v>873</v>
      </c>
    </row>
    <row r="10934">
      <c r="A10934" s="229" t="s">
        <v>873</v>
      </c>
    </row>
    <row r="10935">
      <c r="A10935" s="229" t="s">
        <v>873</v>
      </c>
    </row>
    <row r="10936">
      <c r="A10936" s="229" t="s">
        <v>873</v>
      </c>
    </row>
    <row r="10937">
      <c r="A10937" s="229" t="s">
        <v>873</v>
      </c>
    </row>
    <row r="10938">
      <c r="A10938" s="229" t="s">
        <v>873</v>
      </c>
    </row>
    <row r="10939">
      <c r="A10939" s="229" t="s">
        <v>873</v>
      </c>
    </row>
    <row r="10940">
      <c r="A10940" s="229" t="s">
        <v>873</v>
      </c>
    </row>
    <row r="10941">
      <c r="A10941" s="229" t="s">
        <v>873</v>
      </c>
    </row>
    <row r="10942">
      <c r="A10942" s="229" t="s">
        <v>873</v>
      </c>
    </row>
    <row r="10943">
      <c r="A10943" s="229" t="s">
        <v>873</v>
      </c>
    </row>
    <row r="10944">
      <c r="A10944" s="229" t="s">
        <v>873</v>
      </c>
    </row>
    <row r="10945">
      <c r="A10945" s="229" t="s">
        <v>873</v>
      </c>
    </row>
    <row r="10946">
      <c r="A10946" s="229" t="s">
        <v>873</v>
      </c>
    </row>
    <row r="10947">
      <c r="A10947" s="229" t="s">
        <v>873</v>
      </c>
    </row>
    <row r="10948">
      <c r="A10948" s="229" t="s">
        <v>873</v>
      </c>
    </row>
    <row r="10949">
      <c r="A10949" s="229" t="s">
        <v>873</v>
      </c>
    </row>
    <row r="10950">
      <c r="A10950" s="229" t="s">
        <v>873</v>
      </c>
    </row>
    <row r="10951">
      <c r="A10951" s="229" t="s">
        <v>873</v>
      </c>
    </row>
    <row r="10952">
      <c r="A10952" s="229" t="s">
        <v>873</v>
      </c>
    </row>
    <row r="10953">
      <c r="A10953" s="229" t="s">
        <v>873</v>
      </c>
    </row>
    <row r="10954">
      <c r="A10954" s="229" t="s">
        <v>873</v>
      </c>
    </row>
    <row r="10955">
      <c r="A10955" s="229" t="s">
        <v>873</v>
      </c>
    </row>
    <row r="10956">
      <c r="A10956" s="229" t="s">
        <v>873</v>
      </c>
    </row>
    <row r="10957">
      <c r="A10957" s="229" t="s">
        <v>873</v>
      </c>
    </row>
    <row r="10958">
      <c r="A10958" s="229" t="s">
        <v>873</v>
      </c>
    </row>
    <row r="10959">
      <c r="A10959" s="229" t="s">
        <v>873</v>
      </c>
    </row>
    <row r="10960">
      <c r="A10960" s="229" t="s">
        <v>873</v>
      </c>
    </row>
    <row r="10961">
      <c r="A10961" s="229" t="s">
        <v>873</v>
      </c>
    </row>
    <row r="10962">
      <c r="A10962" s="229" t="s">
        <v>873</v>
      </c>
    </row>
    <row r="10963">
      <c r="A10963" s="229" t="s">
        <v>873</v>
      </c>
    </row>
    <row r="10964">
      <c r="A10964" s="229" t="s">
        <v>173</v>
      </c>
    </row>
    <row r="10965">
      <c r="A10965" s="229" t="s">
        <v>173</v>
      </c>
    </row>
    <row r="10966">
      <c r="A10966" s="229" t="s">
        <v>173</v>
      </c>
    </row>
    <row r="10967">
      <c r="A10967" s="229" t="s">
        <v>173</v>
      </c>
    </row>
    <row r="10968">
      <c r="A10968" s="229" t="s">
        <v>173</v>
      </c>
    </row>
    <row r="10969">
      <c r="A10969" s="229" t="s">
        <v>173</v>
      </c>
    </row>
    <row r="10970">
      <c r="A10970" s="229" t="s">
        <v>173</v>
      </c>
    </row>
    <row r="10971">
      <c r="A10971" s="229" t="s">
        <v>173</v>
      </c>
    </row>
    <row r="10972">
      <c r="A10972" s="229" t="s">
        <v>173</v>
      </c>
    </row>
    <row r="10973">
      <c r="A10973" s="229" t="s">
        <v>173</v>
      </c>
    </row>
    <row r="10974">
      <c r="A10974" s="229" t="s">
        <v>173</v>
      </c>
    </row>
    <row r="10975">
      <c r="A10975" s="229" t="s">
        <v>173</v>
      </c>
    </row>
    <row r="10976">
      <c r="A10976" s="229" t="s">
        <v>173</v>
      </c>
    </row>
    <row r="10977">
      <c r="A10977" s="229" t="s">
        <v>173</v>
      </c>
    </row>
    <row r="10978">
      <c r="A10978" s="229" t="s">
        <v>173</v>
      </c>
    </row>
    <row r="10979">
      <c r="A10979" s="229" t="s">
        <v>173</v>
      </c>
    </row>
    <row r="10980">
      <c r="A10980" s="229" t="s">
        <v>173</v>
      </c>
    </row>
    <row r="10981">
      <c r="A10981" s="229" t="s">
        <v>173</v>
      </c>
    </row>
    <row r="10982">
      <c r="A10982" s="229" t="s">
        <v>173</v>
      </c>
    </row>
    <row r="10983">
      <c r="A10983" s="229" t="s">
        <v>173</v>
      </c>
    </row>
    <row r="10984">
      <c r="A10984" s="229" t="s">
        <v>173</v>
      </c>
    </row>
    <row r="10985">
      <c r="A10985" s="229" t="s">
        <v>173</v>
      </c>
    </row>
    <row r="10986">
      <c r="A10986" s="229" t="s">
        <v>173</v>
      </c>
    </row>
    <row r="10987">
      <c r="A10987" s="229" t="s">
        <v>173</v>
      </c>
    </row>
    <row r="10988">
      <c r="A10988" s="229" t="s">
        <v>173</v>
      </c>
    </row>
    <row r="10989">
      <c r="A10989" s="229" t="s">
        <v>173</v>
      </c>
    </row>
    <row r="10990">
      <c r="A10990" s="229" t="s">
        <v>173</v>
      </c>
    </row>
    <row r="10991">
      <c r="A10991" s="229" t="s">
        <v>173</v>
      </c>
    </row>
    <row r="10992">
      <c r="A10992" s="229" t="s">
        <v>173</v>
      </c>
    </row>
    <row r="10993">
      <c r="A10993" s="229" t="s">
        <v>173</v>
      </c>
    </row>
    <row r="10994">
      <c r="A10994" s="229" t="s">
        <v>173</v>
      </c>
    </row>
    <row r="10995">
      <c r="A10995" s="229" t="s">
        <v>173</v>
      </c>
    </row>
    <row r="10996">
      <c r="A10996" s="229" t="s">
        <v>173</v>
      </c>
    </row>
    <row r="10997">
      <c r="A10997" s="229" t="s">
        <v>173</v>
      </c>
    </row>
    <row r="10998">
      <c r="A10998" s="229" t="s">
        <v>173</v>
      </c>
    </row>
    <row r="10999">
      <c r="A10999" s="229" t="s">
        <v>173</v>
      </c>
    </row>
    <row r="11000">
      <c r="A11000" s="229" t="s">
        <v>173</v>
      </c>
    </row>
    <row r="11001">
      <c r="A11001" s="229" t="s">
        <v>173</v>
      </c>
    </row>
    <row r="11002">
      <c r="A11002" s="229" t="s">
        <v>173</v>
      </c>
    </row>
    <row r="11003">
      <c r="A11003" s="229" t="s">
        <v>173</v>
      </c>
    </row>
    <row r="11004">
      <c r="A11004" s="229" t="s">
        <v>173</v>
      </c>
    </row>
    <row r="11005">
      <c r="A11005" s="229" t="s">
        <v>173</v>
      </c>
    </row>
    <row r="11006">
      <c r="A11006" s="229" t="s">
        <v>173</v>
      </c>
    </row>
    <row r="11007">
      <c r="A11007" s="229" t="s">
        <v>173</v>
      </c>
    </row>
    <row r="11008">
      <c r="A11008" s="229" t="s">
        <v>173</v>
      </c>
    </row>
    <row r="11009">
      <c r="A11009" s="229" t="s">
        <v>173</v>
      </c>
    </row>
    <row r="11010">
      <c r="A11010" s="229" t="s">
        <v>173</v>
      </c>
    </row>
    <row r="11011">
      <c r="A11011" s="229" t="s">
        <v>173</v>
      </c>
    </row>
    <row r="11012">
      <c r="A11012" s="229" t="s">
        <v>173</v>
      </c>
    </row>
    <row r="11013">
      <c r="A11013" s="229" t="s">
        <v>173</v>
      </c>
    </row>
    <row r="11014">
      <c r="A11014" s="229" t="s">
        <v>173</v>
      </c>
    </row>
    <row r="11015">
      <c r="A11015" s="229" t="s">
        <v>173</v>
      </c>
    </row>
    <row r="11016">
      <c r="A11016" s="229" t="s">
        <v>173</v>
      </c>
    </row>
    <row r="11017">
      <c r="A11017" s="229" t="s">
        <v>173</v>
      </c>
    </row>
    <row r="11018">
      <c r="A11018" s="229" t="s">
        <v>173</v>
      </c>
    </row>
    <row r="11019">
      <c r="A11019" s="229" t="s">
        <v>173</v>
      </c>
    </row>
    <row r="11020">
      <c r="A11020" s="229" t="s">
        <v>173</v>
      </c>
    </row>
    <row r="11021">
      <c r="A11021" s="229" t="s">
        <v>173</v>
      </c>
    </row>
    <row r="11022">
      <c r="A11022" s="229" t="s">
        <v>173</v>
      </c>
    </row>
    <row r="11023">
      <c r="A11023" s="229" t="s">
        <v>173</v>
      </c>
    </row>
    <row r="11024">
      <c r="A11024" s="229" t="s">
        <v>173</v>
      </c>
    </row>
    <row r="11025">
      <c r="A11025" s="229" t="s">
        <v>173</v>
      </c>
    </row>
    <row r="11026">
      <c r="A11026" s="229" t="s">
        <v>173</v>
      </c>
    </row>
    <row r="11027">
      <c r="A11027" s="229" t="s">
        <v>173</v>
      </c>
    </row>
    <row r="11028">
      <c r="A11028" s="229" t="s">
        <v>173</v>
      </c>
    </row>
    <row r="11029">
      <c r="A11029" s="229" t="s">
        <v>173</v>
      </c>
    </row>
    <row r="11030">
      <c r="A11030" s="229" t="s">
        <v>173</v>
      </c>
    </row>
    <row r="11031">
      <c r="A11031" s="229" t="s">
        <v>173</v>
      </c>
    </row>
    <row r="11032">
      <c r="A11032" s="229" t="s">
        <v>173</v>
      </c>
    </row>
    <row r="11033">
      <c r="A11033" s="229" t="s">
        <v>173</v>
      </c>
    </row>
    <row r="11034">
      <c r="A11034" s="229" t="s">
        <v>173</v>
      </c>
    </row>
    <row r="11035">
      <c r="A11035" s="229" t="s">
        <v>173</v>
      </c>
    </row>
    <row r="11036">
      <c r="A11036" s="229" t="s">
        <v>173</v>
      </c>
    </row>
    <row r="11037">
      <c r="A11037" s="229" t="s">
        <v>173</v>
      </c>
    </row>
    <row r="11038">
      <c r="A11038" s="229" t="s">
        <v>173</v>
      </c>
    </row>
    <row r="11039">
      <c r="A11039" s="229" t="s">
        <v>173</v>
      </c>
    </row>
    <row r="11040">
      <c r="A11040" s="229" t="s">
        <v>173</v>
      </c>
    </row>
    <row r="11041">
      <c r="A11041" s="229" t="s">
        <v>173</v>
      </c>
    </row>
    <row r="11042">
      <c r="A11042" s="229" t="s">
        <v>173</v>
      </c>
    </row>
    <row r="11043">
      <c r="A11043" s="229" t="s">
        <v>173</v>
      </c>
    </row>
    <row r="11044">
      <c r="A11044" s="229" t="s">
        <v>173</v>
      </c>
    </row>
    <row r="11045">
      <c r="A11045" s="229" t="s">
        <v>173</v>
      </c>
    </row>
    <row r="11046">
      <c r="A11046" s="229" t="s">
        <v>173</v>
      </c>
    </row>
    <row r="11047">
      <c r="A11047" s="229" t="s">
        <v>173</v>
      </c>
    </row>
    <row r="11048">
      <c r="A11048" s="229" t="s">
        <v>173</v>
      </c>
    </row>
    <row r="11049">
      <c r="A11049" s="229" t="s">
        <v>173</v>
      </c>
    </row>
    <row r="11050">
      <c r="A11050" s="229" t="s">
        <v>173</v>
      </c>
    </row>
    <row r="11051">
      <c r="A11051" s="229" t="s">
        <v>173</v>
      </c>
    </row>
    <row r="11052">
      <c r="A11052" s="229" t="s">
        <v>173</v>
      </c>
    </row>
    <row r="11053">
      <c r="A11053" s="229" t="s">
        <v>173</v>
      </c>
    </row>
    <row r="11054">
      <c r="A11054" s="229" t="s">
        <v>173</v>
      </c>
    </row>
    <row r="11055">
      <c r="A11055" s="229" t="s">
        <v>173</v>
      </c>
    </row>
    <row r="11056">
      <c r="A11056" s="229" t="s">
        <v>173</v>
      </c>
    </row>
    <row r="11057">
      <c r="A11057" s="229" t="s">
        <v>173</v>
      </c>
    </row>
    <row r="11058">
      <c r="A11058" s="229" t="s">
        <v>173</v>
      </c>
    </row>
    <row r="11059">
      <c r="A11059" s="229" t="s">
        <v>173</v>
      </c>
    </row>
    <row r="11060">
      <c r="A11060" s="229" t="s">
        <v>173</v>
      </c>
    </row>
    <row r="11061">
      <c r="A11061" s="229" t="s">
        <v>173</v>
      </c>
    </row>
    <row r="11062">
      <c r="A11062" s="229" t="s">
        <v>173</v>
      </c>
    </row>
    <row r="11063">
      <c r="A11063" s="229" t="s">
        <v>173</v>
      </c>
    </row>
    <row r="11064">
      <c r="A11064" s="229" t="s">
        <v>173</v>
      </c>
    </row>
    <row r="11065">
      <c r="A11065" s="229" t="s">
        <v>173</v>
      </c>
    </row>
    <row r="11066">
      <c r="A11066" s="229" t="s">
        <v>173</v>
      </c>
    </row>
    <row r="11067">
      <c r="A11067" s="229" t="s">
        <v>173</v>
      </c>
    </row>
    <row r="11068">
      <c r="A11068" s="229" t="s">
        <v>173</v>
      </c>
    </row>
    <row r="11069">
      <c r="A11069" s="229" t="s">
        <v>173</v>
      </c>
    </row>
    <row r="11070">
      <c r="A11070" s="229" t="s">
        <v>173</v>
      </c>
    </row>
    <row r="11071">
      <c r="A11071" s="229" t="s">
        <v>173</v>
      </c>
    </row>
    <row r="11072">
      <c r="A11072" s="229" t="s">
        <v>173</v>
      </c>
    </row>
    <row r="11073">
      <c r="A11073" s="229" t="s">
        <v>173</v>
      </c>
    </row>
    <row r="11074">
      <c r="A11074" s="229" t="s">
        <v>173</v>
      </c>
    </row>
    <row r="11075">
      <c r="A11075" s="229" t="s">
        <v>173</v>
      </c>
    </row>
    <row r="11076">
      <c r="A11076" s="229" t="s">
        <v>173</v>
      </c>
    </row>
    <row r="11077">
      <c r="A11077" s="229" t="s">
        <v>173</v>
      </c>
    </row>
    <row r="11078">
      <c r="A11078" s="229" t="s">
        <v>173</v>
      </c>
    </row>
    <row r="11079">
      <c r="A11079" s="229" t="s">
        <v>173</v>
      </c>
    </row>
    <row r="11080">
      <c r="A11080" s="229" t="s">
        <v>173</v>
      </c>
    </row>
    <row r="11081">
      <c r="A11081" s="229" t="s">
        <v>173</v>
      </c>
    </row>
    <row r="11082">
      <c r="A11082" s="229" t="s">
        <v>173</v>
      </c>
    </row>
    <row r="11083">
      <c r="A11083" s="229" t="s">
        <v>173</v>
      </c>
    </row>
    <row r="11084">
      <c r="A11084" s="229" t="s">
        <v>173</v>
      </c>
    </row>
    <row r="11085">
      <c r="A11085" s="229" t="s">
        <v>173</v>
      </c>
    </row>
    <row r="11086">
      <c r="A11086" s="229" t="s">
        <v>173</v>
      </c>
    </row>
    <row r="11087">
      <c r="A11087" s="229" t="s">
        <v>173</v>
      </c>
    </row>
    <row r="11088">
      <c r="A11088" s="229" t="s">
        <v>173</v>
      </c>
    </row>
    <row r="11089">
      <c r="A11089" s="229" t="s">
        <v>173</v>
      </c>
    </row>
    <row r="11090">
      <c r="A11090" s="229" t="s">
        <v>173</v>
      </c>
    </row>
    <row r="11091">
      <c r="A11091" s="229" t="s">
        <v>173</v>
      </c>
    </row>
    <row r="11092">
      <c r="A11092" s="229" t="s">
        <v>173</v>
      </c>
    </row>
    <row r="11093">
      <c r="A11093" s="229" t="s">
        <v>874</v>
      </c>
    </row>
    <row r="11094">
      <c r="A11094" s="229" t="s">
        <v>874</v>
      </c>
    </row>
    <row r="11095">
      <c r="A11095" s="229" t="s">
        <v>874</v>
      </c>
    </row>
    <row r="11096">
      <c r="A11096" s="229" t="s">
        <v>874</v>
      </c>
    </row>
    <row r="11097">
      <c r="A11097" s="229" t="s">
        <v>874</v>
      </c>
    </row>
    <row r="11098">
      <c r="A11098" s="229" t="s">
        <v>874</v>
      </c>
    </row>
    <row r="11099">
      <c r="A11099" s="229" t="s">
        <v>874</v>
      </c>
    </row>
    <row r="11100">
      <c r="A11100" s="229" t="s">
        <v>874</v>
      </c>
    </row>
    <row r="11101">
      <c r="A11101" s="229" t="s">
        <v>874</v>
      </c>
    </row>
    <row r="11102">
      <c r="A11102" s="229" t="s">
        <v>874</v>
      </c>
    </row>
    <row r="11103">
      <c r="A11103" s="229" t="s">
        <v>874</v>
      </c>
    </row>
    <row r="11104">
      <c r="A11104" s="229" t="s">
        <v>874</v>
      </c>
    </row>
    <row r="11105">
      <c r="A11105" s="229" t="s">
        <v>874</v>
      </c>
    </row>
    <row r="11106">
      <c r="A11106" s="229" t="s">
        <v>874</v>
      </c>
    </row>
    <row r="11107">
      <c r="A11107" s="229" t="s">
        <v>874</v>
      </c>
    </row>
    <row r="11108">
      <c r="A11108" s="229" t="s">
        <v>874</v>
      </c>
    </row>
    <row r="11109">
      <c r="A11109" s="229" t="s">
        <v>874</v>
      </c>
    </row>
    <row r="11110">
      <c r="A11110" s="229" t="s">
        <v>874</v>
      </c>
    </row>
    <row r="11111">
      <c r="A11111" s="229" t="s">
        <v>874</v>
      </c>
    </row>
    <row r="11112">
      <c r="A11112" s="229" t="s">
        <v>874</v>
      </c>
    </row>
    <row r="11113">
      <c r="A11113" s="229" t="s">
        <v>874</v>
      </c>
    </row>
    <row r="11114">
      <c r="A11114" s="229" t="s">
        <v>874</v>
      </c>
    </row>
    <row r="11115">
      <c r="A11115" s="229" t="s">
        <v>874</v>
      </c>
    </row>
    <row r="11116">
      <c r="A11116" s="229" t="s">
        <v>874</v>
      </c>
    </row>
    <row r="11117">
      <c r="A11117" s="229" t="s">
        <v>874</v>
      </c>
    </row>
    <row r="11118">
      <c r="A11118" s="229" t="s">
        <v>874</v>
      </c>
    </row>
    <row r="11119">
      <c r="A11119" s="229" t="s">
        <v>874</v>
      </c>
    </row>
    <row r="11120">
      <c r="A11120" s="229" t="s">
        <v>874</v>
      </c>
    </row>
    <row r="11121">
      <c r="A11121" s="229" t="s">
        <v>874</v>
      </c>
    </row>
    <row r="11122">
      <c r="A11122" s="229" t="s">
        <v>874</v>
      </c>
    </row>
    <row r="11123">
      <c r="A11123" s="229" t="s">
        <v>874</v>
      </c>
    </row>
    <row r="11124">
      <c r="A11124" s="229" t="s">
        <v>874</v>
      </c>
    </row>
    <row r="11125">
      <c r="A11125" s="229" t="s">
        <v>874</v>
      </c>
    </row>
    <row r="11126">
      <c r="A11126" s="229" t="s">
        <v>874</v>
      </c>
    </row>
    <row r="11127">
      <c r="A11127" s="229" t="s">
        <v>874</v>
      </c>
    </row>
    <row r="11128">
      <c r="A11128" s="229" t="s">
        <v>874</v>
      </c>
    </row>
    <row r="11129">
      <c r="A11129" s="229" t="s">
        <v>874</v>
      </c>
    </row>
    <row r="11130">
      <c r="A11130" s="229" t="s">
        <v>874</v>
      </c>
    </row>
    <row r="11131">
      <c r="A11131" s="229" t="s">
        <v>874</v>
      </c>
    </row>
    <row r="11132">
      <c r="A11132" s="229" t="s">
        <v>874</v>
      </c>
    </row>
    <row r="11133">
      <c r="A11133" s="229" t="s">
        <v>874</v>
      </c>
    </row>
    <row r="11134">
      <c r="A11134" s="229" t="s">
        <v>874</v>
      </c>
    </row>
    <row r="11135">
      <c r="A11135" s="229" t="s">
        <v>874</v>
      </c>
    </row>
    <row r="11136">
      <c r="A11136" s="229" t="s">
        <v>874</v>
      </c>
    </row>
    <row r="11137">
      <c r="A11137" s="229" t="s">
        <v>874</v>
      </c>
    </row>
    <row r="11138">
      <c r="A11138" s="229" t="s">
        <v>874</v>
      </c>
    </row>
    <row r="11139">
      <c r="A11139" s="229" t="s">
        <v>874</v>
      </c>
    </row>
    <row r="11140">
      <c r="A11140" s="229" t="s">
        <v>874</v>
      </c>
    </row>
    <row r="11141">
      <c r="A11141" s="229" t="s">
        <v>874</v>
      </c>
    </row>
    <row r="11142">
      <c r="A11142" s="229" t="s">
        <v>874</v>
      </c>
    </row>
    <row r="11143">
      <c r="A11143" s="229" t="s">
        <v>874</v>
      </c>
    </row>
    <row r="11144">
      <c r="A11144" s="229" t="s">
        <v>874</v>
      </c>
    </row>
    <row r="11145">
      <c r="A11145" s="229" t="s">
        <v>874</v>
      </c>
    </row>
    <row r="11146">
      <c r="A11146" s="229" t="s">
        <v>874</v>
      </c>
    </row>
    <row r="11147">
      <c r="A11147" s="229" t="s">
        <v>874</v>
      </c>
    </row>
    <row r="11148">
      <c r="A11148" s="229" t="s">
        <v>874</v>
      </c>
    </row>
    <row r="11149">
      <c r="A11149" s="229" t="s">
        <v>874</v>
      </c>
    </row>
    <row r="11150">
      <c r="A11150" s="229" t="s">
        <v>874</v>
      </c>
    </row>
    <row r="11151">
      <c r="A11151" s="229" t="s">
        <v>874</v>
      </c>
    </row>
    <row r="11152">
      <c r="A11152" s="229" t="s">
        <v>874</v>
      </c>
    </row>
    <row r="11153">
      <c r="A11153" s="229" t="s">
        <v>874</v>
      </c>
    </row>
    <row r="11154">
      <c r="A11154" s="229" t="s">
        <v>874</v>
      </c>
    </row>
    <row r="11155">
      <c r="A11155" s="229" t="s">
        <v>874</v>
      </c>
    </row>
    <row r="11156">
      <c r="A11156" s="229" t="s">
        <v>874</v>
      </c>
    </row>
    <row r="11157">
      <c r="A11157" s="229" t="s">
        <v>874</v>
      </c>
    </row>
    <row r="11158">
      <c r="A11158" s="229" t="s">
        <v>874</v>
      </c>
    </row>
    <row r="11159">
      <c r="A11159" s="229" t="s">
        <v>874</v>
      </c>
    </row>
    <row r="11160">
      <c r="A11160" s="229" t="s">
        <v>874</v>
      </c>
    </row>
    <row r="11161">
      <c r="A11161" s="229" t="s">
        <v>874</v>
      </c>
    </row>
    <row r="11162">
      <c r="A11162" s="229" t="s">
        <v>874</v>
      </c>
    </row>
    <row r="11163">
      <c r="A11163" s="229" t="s">
        <v>874</v>
      </c>
    </row>
    <row r="11164">
      <c r="A11164" s="229" t="s">
        <v>874</v>
      </c>
    </row>
    <row r="11165">
      <c r="A11165" s="229" t="s">
        <v>874</v>
      </c>
    </row>
    <row r="11166">
      <c r="A11166" s="229" t="s">
        <v>874</v>
      </c>
    </row>
    <row r="11167">
      <c r="A11167" s="229" t="s">
        <v>874</v>
      </c>
    </row>
    <row r="11168">
      <c r="A11168" s="229" t="s">
        <v>874</v>
      </c>
    </row>
    <row r="11169">
      <c r="A11169" s="229" t="s">
        <v>874</v>
      </c>
    </row>
    <row r="11170">
      <c r="A11170" s="229" t="s">
        <v>874</v>
      </c>
    </row>
    <row r="11171">
      <c r="A11171" s="229" t="s">
        <v>874</v>
      </c>
    </row>
    <row r="11172">
      <c r="A11172" s="229" t="s">
        <v>874</v>
      </c>
    </row>
    <row r="11173">
      <c r="A11173" s="229" t="s">
        <v>874</v>
      </c>
    </row>
    <row r="11174">
      <c r="A11174" s="229" t="s">
        <v>874</v>
      </c>
    </row>
    <row r="11175">
      <c r="A11175" s="229" t="s">
        <v>874</v>
      </c>
    </row>
    <row r="11176">
      <c r="A11176" s="229" t="s">
        <v>874</v>
      </c>
    </row>
    <row r="11177">
      <c r="A11177" s="229" t="s">
        <v>874</v>
      </c>
    </row>
    <row r="11178">
      <c r="A11178" s="229" t="s">
        <v>874</v>
      </c>
    </row>
    <row r="11179">
      <c r="A11179" s="229" t="s">
        <v>874</v>
      </c>
    </row>
    <row r="11180">
      <c r="A11180" s="229" t="s">
        <v>874</v>
      </c>
    </row>
    <row r="11181">
      <c r="A11181" s="229" t="s">
        <v>874</v>
      </c>
    </row>
    <row r="11182">
      <c r="A11182" s="229" t="s">
        <v>874</v>
      </c>
    </row>
    <row r="11183">
      <c r="A11183" s="229" t="s">
        <v>874</v>
      </c>
    </row>
    <row r="11184">
      <c r="A11184" s="229" t="s">
        <v>874</v>
      </c>
    </row>
    <row r="11185">
      <c r="A11185" s="229" t="s">
        <v>874</v>
      </c>
    </row>
    <row r="11186">
      <c r="A11186" s="229" t="s">
        <v>874</v>
      </c>
    </row>
    <row r="11187">
      <c r="A11187" s="229" t="s">
        <v>874</v>
      </c>
    </row>
    <row r="11188">
      <c r="A11188" s="229" t="s">
        <v>874</v>
      </c>
    </row>
    <row r="11189">
      <c r="A11189" s="229" t="s">
        <v>874</v>
      </c>
    </row>
    <row r="11190">
      <c r="A11190" s="229" t="s">
        <v>874</v>
      </c>
    </row>
    <row r="11191">
      <c r="A11191" s="229" t="s">
        <v>874</v>
      </c>
    </row>
    <row r="11192">
      <c r="A11192" s="229" t="s">
        <v>874</v>
      </c>
    </row>
    <row r="11193">
      <c r="A11193" s="229" t="s">
        <v>874</v>
      </c>
    </row>
    <row r="11194">
      <c r="A11194" s="229" t="s">
        <v>874</v>
      </c>
    </row>
    <row r="11195">
      <c r="A11195" s="229" t="s">
        <v>874</v>
      </c>
    </row>
    <row r="11196">
      <c r="A11196" s="229" t="s">
        <v>874</v>
      </c>
    </row>
    <row r="11197">
      <c r="A11197" s="229" t="s">
        <v>874</v>
      </c>
    </row>
    <row r="11198">
      <c r="A11198" s="229" t="s">
        <v>874</v>
      </c>
    </row>
    <row r="11199">
      <c r="A11199" s="229" t="s">
        <v>874</v>
      </c>
    </row>
    <row r="11200">
      <c r="A11200" s="229" t="s">
        <v>874</v>
      </c>
    </row>
    <row r="11201">
      <c r="A11201" s="229" t="s">
        <v>874</v>
      </c>
    </row>
    <row r="11202">
      <c r="A11202" s="229" t="s">
        <v>874</v>
      </c>
    </row>
    <row r="11203">
      <c r="A11203" s="229" t="s">
        <v>875</v>
      </c>
    </row>
    <row r="11204">
      <c r="A11204" s="229" t="s">
        <v>875</v>
      </c>
    </row>
    <row r="11205">
      <c r="A11205" s="229" t="s">
        <v>875</v>
      </c>
    </row>
    <row r="11206">
      <c r="A11206" s="229" t="s">
        <v>875</v>
      </c>
    </row>
    <row r="11207">
      <c r="A11207" s="229" t="s">
        <v>875</v>
      </c>
    </row>
    <row r="11208">
      <c r="A11208" s="229" t="s">
        <v>875</v>
      </c>
    </row>
    <row r="11209">
      <c r="A11209" s="229" t="s">
        <v>875</v>
      </c>
    </row>
    <row r="11210">
      <c r="A11210" s="229" t="s">
        <v>875</v>
      </c>
    </row>
    <row r="11211">
      <c r="A11211" s="229" t="s">
        <v>875</v>
      </c>
    </row>
    <row r="11212">
      <c r="A11212" s="229" t="s">
        <v>875</v>
      </c>
    </row>
    <row r="11213">
      <c r="A11213" s="229" t="s">
        <v>875</v>
      </c>
    </row>
    <row r="11214">
      <c r="A11214" s="229" t="s">
        <v>875</v>
      </c>
    </row>
    <row r="11215">
      <c r="A11215" s="229" t="s">
        <v>875</v>
      </c>
    </row>
    <row r="11216">
      <c r="A11216" s="229" t="s">
        <v>875</v>
      </c>
    </row>
    <row r="11217">
      <c r="A11217" s="229" t="s">
        <v>875</v>
      </c>
    </row>
    <row r="11218">
      <c r="A11218" s="229" t="s">
        <v>875</v>
      </c>
    </row>
    <row r="11219">
      <c r="A11219" s="229" t="s">
        <v>875</v>
      </c>
    </row>
    <row r="11220">
      <c r="A11220" s="229" t="s">
        <v>875</v>
      </c>
    </row>
    <row r="11221">
      <c r="A11221" s="229" t="s">
        <v>875</v>
      </c>
    </row>
    <row r="11222">
      <c r="A11222" s="229" t="s">
        <v>875</v>
      </c>
    </row>
    <row r="11223">
      <c r="A11223" s="229" t="s">
        <v>875</v>
      </c>
    </row>
    <row r="11224">
      <c r="A11224" s="229" t="s">
        <v>875</v>
      </c>
    </row>
    <row r="11225">
      <c r="A11225" s="229" t="s">
        <v>875</v>
      </c>
    </row>
    <row r="11226">
      <c r="A11226" s="229" t="s">
        <v>875</v>
      </c>
    </row>
    <row r="11227">
      <c r="A11227" s="229" t="s">
        <v>875</v>
      </c>
    </row>
    <row r="11228">
      <c r="A11228" s="229" t="s">
        <v>875</v>
      </c>
    </row>
    <row r="11229">
      <c r="A11229" s="229" t="s">
        <v>875</v>
      </c>
    </row>
    <row r="11230">
      <c r="A11230" s="229" t="s">
        <v>875</v>
      </c>
    </row>
    <row r="11231">
      <c r="A11231" s="229" t="s">
        <v>875</v>
      </c>
    </row>
    <row r="11232">
      <c r="A11232" s="229" t="s">
        <v>875</v>
      </c>
    </row>
    <row r="11233">
      <c r="A11233" s="229" t="s">
        <v>875</v>
      </c>
    </row>
    <row r="11234">
      <c r="A11234" s="229" t="s">
        <v>875</v>
      </c>
    </row>
    <row r="11235">
      <c r="A11235" s="229" t="s">
        <v>875</v>
      </c>
    </row>
    <row r="11236">
      <c r="A11236" s="229" t="s">
        <v>875</v>
      </c>
    </row>
    <row r="11237">
      <c r="A11237" s="229" t="s">
        <v>875</v>
      </c>
    </row>
    <row r="11238">
      <c r="A11238" s="229" t="s">
        <v>875</v>
      </c>
    </row>
    <row r="11239">
      <c r="A11239" s="229" t="s">
        <v>875</v>
      </c>
    </row>
    <row r="11240">
      <c r="A11240" s="229" t="s">
        <v>875</v>
      </c>
    </row>
    <row r="11241">
      <c r="A11241" s="229" t="s">
        <v>875</v>
      </c>
    </row>
    <row r="11242">
      <c r="A11242" s="229" t="s">
        <v>875</v>
      </c>
    </row>
    <row r="11243">
      <c r="A11243" s="229" t="s">
        <v>875</v>
      </c>
    </row>
    <row r="11244">
      <c r="A11244" s="229" t="s">
        <v>875</v>
      </c>
    </row>
    <row r="11245">
      <c r="A11245" s="229" t="s">
        <v>875</v>
      </c>
    </row>
    <row r="11246">
      <c r="A11246" s="229" t="s">
        <v>875</v>
      </c>
    </row>
    <row r="11247">
      <c r="A11247" s="229" t="s">
        <v>875</v>
      </c>
    </row>
    <row r="11248">
      <c r="A11248" s="229" t="s">
        <v>875</v>
      </c>
    </row>
    <row r="11249">
      <c r="A11249" s="229" t="s">
        <v>875</v>
      </c>
    </row>
    <row r="11250">
      <c r="A11250" s="229" t="s">
        <v>875</v>
      </c>
    </row>
    <row r="11251">
      <c r="A11251" s="229" t="s">
        <v>875</v>
      </c>
    </row>
    <row r="11252">
      <c r="A11252" s="229" t="s">
        <v>875</v>
      </c>
    </row>
    <row r="11253">
      <c r="A11253" s="229" t="s">
        <v>875</v>
      </c>
    </row>
    <row r="11254">
      <c r="A11254" s="229" t="s">
        <v>875</v>
      </c>
    </row>
    <row r="11255">
      <c r="A11255" s="229" t="s">
        <v>875</v>
      </c>
    </row>
    <row r="11256">
      <c r="A11256" s="229" t="s">
        <v>875</v>
      </c>
    </row>
    <row r="11257">
      <c r="A11257" s="229" t="s">
        <v>875</v>
      </c>
    </row>
    <row r="11258">
      <c r="A11258" s="229" t="s">
        <v>875</v>
      </c>
    </row>
    <row r="11259">
      <c r="A11259" s="229" t="s">
        <v>875</v>
      </c>
    </row>
    <row r="11260">
      <c r="A11260" s="229" t="s">
        <v>875</v>
      </c>
    </row>
    <row r="11261">
      <c r="A11261" s="229" t="s">
        <v>875</v>
      </c>
    </row>
    <row r="11262">
      <c r="A11262" s="229" t="s">
        <v>875</v>
      </c>
    </row>
    <row r="11263">
      <c r="A11263" s="229" t="s">
        <v>875</v>
      </c>
    </row>
    <row r="11264">
      <c r="A11264" s="229" t="s">
        <v>875</v>
      </c>
    </row>
    <row r="11265">
      <c r="A11265" s="229" t="s">
        <v>875</v>
      </c>
    </row>
    <row r="11266">
      <c r="A11266" s="229" t="s">
        <v>875</v>
      </c>
    </row>
    <row r="11267">
      <c r="A11267" s="229" t="s">
        <v>875</v>
      </c>
    </row>
    <row r="11268">
      <c r="A11268" s="229" t="s">
        <v>875</v>
      </c>
    </row>
    <row r="11269">
      <c r="A11269" s="229" t="s">
        <v>875</v>
      </c>
    </row>
    <row r="11270">
      <c r="A11270" s="229" t="s">
        <v>875</v>
      </c>
    </row>
    <row r="11271">
      <c r="A11271" s="229" t="s">
        <v>875</v>
      </c>
    </row>
    <row r="11272">
      <c r="A11272" s="229" t="s">
        <v>875</v>
      </c>
    </row>
    <row r="11273">
      <c r="A11273" s="229" t="s">
        <v>875</v>
      </c>
    </row>
    <row r="11274">
      <c r="A11274" s="229" t="s">
        <v>875</v>
      </c>
    </row>
    <row r="11275">
      <c r="A11275" s="229" t="s">
        <v>875</v>
      </c>
    </row>
    <row r="11276">
      <c r="A11276" s="229" t="s">
        <v>875</v>
      </c>
    </row>
    <row r="11277">
      <c r="A11277" s="229" t="s">
        <v>875</v>
      </c>
    </row>
    <row r="11278">
      <c r="A11278" s="229" t="s">
        <v>875</v>
      </c>
    </row>
    <row r="11279">
      <c r="A11279" s="229" t="s">
        <v>875</v>
      </c>
    </row>
    <row r="11280">
      <c r="A11280" s="229" t="s">
        <v>875</v>
      </c>
    </row>
    <row r="11281">
      <c r="A11281" s="229" t="s">
        <v>875</v>
      </c>
    </row>
    <row r="11282">
      <c r="A11282" s="229" t="s">
        <v>875</v>
      </c>
    </row>
    <row r="11283">
      <c r="A11283" s="229" t="s">
        <v>875</v>
      </c>
    </row>
    <row r="11284">
      <c r="A11284" s="229" t="s">
        <v>875</v>
      </c>
    </row>
    <row r="11285">
      <c r="A11285" s="229" t="s">
        <v>875</v>
      </c>
    </row>
    <row r="11286">
      <c r="A11286" s="229" t="s">
        <v>875</v>
      </c>
    </row>
    <row r="11287">
      <c r="A11287" s="229" t="s">
        <v>875</v>
      </c>
    </row>
    <row r="11288">
      <c r="A11288" s="229" t="s">
        <v>875</v>
      </c>
    </row>
    <row r="11289">
      <c r="A11289" s="229" t="s">
        <v>875</v>
      </c>
    </row>
    <row r="11290">
      <c r="A11290" s="229" t="s">
        <v>875</v>
      </c>
    </row>
    <row r="11291">
      <c r="A11291" s="229" t="s">
        <v>875</v>
      </c>
    </row>
    <row r="11292">
      <c r="A11292" s="229" t="s">
        <v>875</v>
      </c>
    </row>
    <row r="11293">
      <c r="A11293" s="229" t="s">
        <v>875</v>
      </c>
    </row>
    <row r="11294">
      <c r="A11294" s="229" t="s">
        <v>875</v>
      </c>
    </row>
    <row r="11295">
      <c r="A11295" s="229" t="s">
        <v>875</v>
      </c>
    </row>
    <row r="11296">
      <c r="A11296" s="229" t="s">
        <v>875</v>
      </c>
    </row>
    <row r="11297">
      <c r="A11297" s="229" t="s">
        <v>875</v>
      </c>
    </row>
    <row r="11298">
      <c r="A11298" s="229" t="s">
        <v>875</v>
      </c>
    </row>
    <row r="11299">
      <c r="A11299" s="229" t="s">
        <v>875</v>
      </c>
    </row>
    <row r="11300">
      <c r="A11300" s="229" t="s">
        <v>875</v>
      </c>
    </row>
    <row r="11301">
      <c r="A11301" s="229" t="s">
        <v>875</v>
      </c>
    </row>
    <row r="11302">
      <c r="A11302" s="229" t="s">
        <v>875</v>
      </c>
    </row>
    <row r="11303">
      <c r="A11303" s="229" t="s">
        <v>875</v>
      </c>
    </row>
    <row r="11304">
      <c r="A11304" s="229" t="s">
        <v>875</v>
      </c>
    </row>
    <row r="11305">
      <c r="A11305" s="229" t="s">
        <v>875</v>
      </c>
    </row>
    <row r="11306">
      <c r="A11306" s="229" t="s">
        <v>875</v>
      </c>
    </row>
    <row r="11307">
      <c r="A11307" s="229" t="s">
        <v>875</v>
      </c>
    </row>
    <row r="11308">
      <c r="A11308" s="229" t="s">
        <v>875</v>
      </c>
    </row>
    <row r="11309">
      <c r="A11309" s="229" t="s">
        <v>875</v>
      </c>
    </row>
    <row r="11310">
      <c r="A11310" s="229" t="s">
        <v>875</v>
      </c>
    </row>
    <row r="11311">
      <c r="A11311" s="229" t="s">
        <v>875</v>
      </c>
    </row>
    <row r="11312">
      <c r="A11312" s="229" t="s">
        <v>875</v>
      </c>
    </row>
    <row r="11313">
      <c r="A11313" s="229" t="s">
        <v>875</v>
      </c>
    </row>
    <row r="11314">
      <c r="A11314" s="229" t="s">
        <v>875</v>
      </c>
    </row>
    <row r="11315">
      <c r="A11315" s="229" t="s">
        <v>875</v>
      </c>
    </row>
    <row r="11316">
      <c r="A11316" s="229" t="s">
        <v>875</v>
      </c>
    </row>
    <row r="11317">
      <c r="A11317" s="229" t="s">
        <v>875</v>
      </c>
    </row>
    <row r="11318">
      <c r="A11318" s="229" t="s">
        <v>875</v>
      </c>
    </row>
    <row r="11319">
      <c r="A11319" s="229" t="s">
        <v>875</v>
      </c>
    </row>
    <row r="11320">
      <c r="A11320" s="229" t="s">
        <v>875</v>
      </c>
    </row>
    <row r="11321">
      <c r="A11321" s="229" t="s">
        <v>875</v>
      </c>
    </row>
    <row r="11322">
      <c r="A11322" s="229" t="s">
        <v>875</v>
      </c>
    </row>
    <row r="11323">
      <c r="A11323" s="229" t="s">
        <v>875</v>
      </c>
    </row>
    <row r="11324">
      <c r="A11324" s="229" t="s">
        <v>875</v>
      </c>
    </row>
    <row r="11325">
      <c r="A11325" s="229" t="s">
        <v>875</v>
      </c>
    </row>
    <row r="11326">
      <c r="A11326" s="229" t="s">
        <v>875</v>
      </c>
    </row>
    <row r="11327">
      <c r="A11327" s="229" t="s">
        <v>875</v>
      </c>
    </row>
    <row r="11328">
      <c r="A11328" s="229" t="s">
        <v>875</v>
      </c>
    </row>
    <row r="11329">
      <c r="A11329" s="229" t="s">
        <v>875</v>
      </c>
    </row>
    <row r="11330">
      <c r="A11330" s="229" t="s">
        <v>875</v>
      </c>
    </row>
    <row r="11331">
      <c r="A11331" s="229" t="s">
        <v>875</v>
      </c>
    </row>
    <row r="11332">
      <c r="A11332" s="229" t="s">
        <v>875</v>
      </c>
    </row>
    <row r="11333">
      <c r="A11333" s="229" t="s">
        <v>876</v>
      </c>
    </row>
    <row r="11334">
      <c r="A11334" s="229" t="s">
        <v>876</v>
      </c>
    </row>
    <row r="11335">
      <c r="A11335" s="229" t="s">
        <v>876</v>
      </c>
    </row>
    <row r="11336">
      <c r="A11336" s="229" t="s">
        <v>876</v>
      </c>
    </row>
    <row r="11337">
      <c r="A11337" s="229" t="s">
        <v>876</v>
      </c>
    </row>
    <row r="11338">
      <c r="A11338" s="229" t="s">
        <v>876</v>
      </c>
    </row>
    <row r="11339">
      <c r="A11339" s="229" t="s">
        <v>876</v>
      </c>
    </row>
    <row r="11340">
      <c r="A11340" s="229" t="s">
        <v>876</v>
      </c>
    </row>
    <row r="11341">
      <c r="A11341" s="229" t="s">
        <v>876</v>
      </c>
    </row>
    <row r="11342">
      <c r="A11342" s="229" t="s">
        <v>876</v>
      </c>
    </row>
    <row r="11343">
      <c r="A11343" s="229" t="s">
        <v>876</v>
      </c>
    </row>
    <row r="11344">
      <c r="A11344" s="229" t="s">
        <v>876</v>
      </c>
    </row>
    <row r="11345">
      <c r="A11345" s="229" t="s">
        <v>876</v>
      </c>
    </row>
    <row r="11346">
      <c r="A11346" s="229" t="s">
        <v>876</v>
      </c>
    </row>
    <row r="11347">
      <c r="A11347" s="229" t="s">
        <v>876</v>
      </c>
    </row>
    <row r="11348">
      <c r="A11348" s="229" t="s">
        <v>876</v>
      </c>
    </row>
    <row r="11349">
      <c r="A11349" s="229" t="s">
        <v>876</v>
      </c>
    </row>
    <row r="11350">
      <c r="A11350" s="229" t="s">
        <v>876</v>
      </c>
    </row>
    <row r="11351">
      <c r="A11351" s="229" t="s">
        <v>876</v>
      </c>
    </row>
    <row r="11352">
      <c r="A11352" s="229" t="s">
        <v>876</v>
      </c>
    </row>
    <row r="11353">
      <c r="A11353" s="229" t="s">
        <v>876</v>
      </c>
    </row>
    <row r="11354">
      <c r="A11354" s="229" t="s">
        <v>876</v>
      </c>
    </row>
    <row r="11355">
      <c r="A11355" s="229" t="s">
        <v>876</v>
      </c>
    </row>
    <row r="11356">
      <c r="A11356" s="229" t="s">
        <v>876</v>
      </c>
    </row>
    <row r="11357">
      <c r="A11357" s="229" t="s">
        <v>876</v>
      </c>
    </row>
    <row r="11358">
      <c r="A11358" s="229" t="s">
        <v>876</v>
      </c>
    </row>
    <row r="11359">
      <c r="A11359" s="229" t="s">
        <v>876</v>
      </c>
    </row>
    <row r="11360">
      <c r="A11360" s="229" t="s">
        <v>876</v>
      </c>
    </row>
    <row r="11361">
      <c r="A11361" s="229" t="s">
        <v>876</v>
      </c>
    </row>
    <row r="11362">
      <c r="A11362" s="229" t="s">
        <v>876</v>
      </c>
    </row>
    <row r="11363">
      <c r="A11363" s="229" t="s">
        <v>876</v>
      </c>
    </row>
    <row r="11364">
      <c r="A11364" s="229" t="s">
        <v>876</v>
      </c>
    </row>
    <row r="11365">
      <c r="A11365" s="229" t="s">
        <v>876</v>
      </c>
    </row>
    <row r="11366">
      <c r="A11366" s="229" t="s">
        <v>876</v>
      </c>
    </row>
    <row r="11367">
      <c r="A11367" s="229" t="s">
        <v>876</v>
      </c>
    </row>
    <row r="11368">
      <c r="A11368" s="229" t="s">
        <v>876</v>
      </c>
    </row>
    <row r="11369">
      <c r="A11369" s="229" t="s">
        <v>876</v>
      </c>
    </row>
    <row r="11370">
      <c r="A11370" s="229" t="s">
        <v>876</v>
      </c>
    </row>
    <row r="11371">
      <c r="A11371" s="229" t="s">
        <v>876</v>
      </c>
    </row>
    <row r="11372">
      <c r="A11372" s="229" t="s">
        <v>876</v>
      </c>
    </row>
    <row r="11373">
      <c r="A11373" s="229" t="s">
        <v>876</v>
      </c>
    </row>
    <row r="11374">
      <c r="A11374" s="229" t="s">
        <v>876</v>
      </c>
    </row>
    <row r="11375">
      <c r="A11375" s="229" t="s">
        <v>876</v>
      </c>
    </row>
    <row r="11376">
      <c r="A11376" s="229" t="s">
        <v>876</v>
      </c>
    </row>
    <row r="11377">
      <c r="A11377" s="229" t="s">
        <v>876</v>
      </c>
    </row>
    <row r="11378">
      <c r="A11378" s="229" t="s">
        <v>876</v>
      </c>
    </row>
    <row r="11379">
      <c r="A11379" s="229" t="s">
        <v>876</v>
      </c>
    </row>
    <row r="11380">
      <c r="A11380" s="229" t="s">
        <v>876</v>
      </c>
    </row>
    <row r="11381">
      <c r="A11381" s="229" t="s">
        <v>876</v>
      </c>
    </row>
    <row r="11382">
      <c r="A11382" s="229" t="s">
        <v>876</v>
      </c>
    </row>
    <row r="11383">
      <c r="A11383" s="229" t="s">
        <v>876</v>
      </c>
    </row>
    <row r="11384">
      <c r="A11384" s="229" t="s">
        <v>876</v>
      </c>
    </row>
    <row r="11385">
      <c r="A11385" s="229" t="s">
        <v>876</v>
      </c>
    </row>
    <row r="11386">
      <c r="A11386" s="229" t="s">
        <v>876</v>
      </c>
    </row>
    <row r="11387">
      <c r="A11387" s="229" t="s">
        <v>876</v>
      </c>
    </row>
    <row r="11388">
      <c r="A11388" s="229" t="s">
        <v>876</v>
      </c>
    </row>
    <row r="11389">
      <c r="A11389" s="229" t="s">
        <v>876</v>
      </c>
    </row>
    <row r="11390">
      <c r="A11390" s="229" t="s">
        <v>876</v>
      </c>
    </row>
    <row r="11391">
      <c r="A11391" s="229" t="s">
        <v>876</v>
      </c>
    </row>
    <row r="11392">
      <c r="A11392" s="229" t="s">
        <v>876</v>
      </c>
    </row>
    <row r="11393">
      <c r="A11393" s="229" t="s">
        <v>876</v>
      </c>
    </row>
    <row r="11394">
      <c r="A11394" s="229" t="s">
        <v>876</v>
      </c>
    </row>
    <row r="11395">
      <c r="A11395" s="229" t="s">
        <v>876</v>
      </c>
    </row>
    <row r="11396">
      <c r="A11396" s="229" t="s">
        <v>876</v>
      </c>
    </row>
    <row r="11397">
      <c r="A11397" s="229" t="s">
        <v>876</v>
      </c>
    </row>
    <row r="11398">
      <c r="A11398" s="229" t="s">
        <v>876</v>
      </c>
    </row>
    <row r="11399">
      <c r="A11399" s="229" t="s">
        <v>876</v>
      </c>
    </row>
    <row r="11400">
      <c r="A11400" s="229" t="s">
        <v>876</v>
      </c>
    </row>
    <row r="11401">
      <c r="A11401" s="229" t="s">
        <v>876</v>
      </c>
    </row>
    <row r="11402">
      <c r="A11402" s="229" t="s">
        <v>876</v>
      </c>
    </row>
    <row r="11403">
      <c r="A11403" s="229" t="s">
        <v>876</v>
      </c>
    </row>
    <row r="11404">
      <c r="A11404" s="229" t="s">
        <v>876</v>
      </c>
    </row>
    <row r="11405">
      <c r="A11405" s="229" t="s">
        <v>876</v>
      </c>
    </row>
    <row r="11406">
      <c r="A11406" s="229" t="s">
        <v>876</v>
      </c>
    </row>
    <row r="11407">
      <c r="A11407" s="229" t="s">
        <v>876</v>
      </c>
    </row>
    <row r="11408">
      <c r="A11408" s="229" t="s">
        <v>876</v>
      </c>
    </row>
    <row r="11409">
      <c r="A11409" s="229" t="s">
        <v>876</v>
      </c>
    </row>
    <row r="11410">
      <c r="A11410" s="229" t="s">
        <v>876</v>
      </c>
    </row>
    <row r="11411">
      <c r="A11411" s="229" t="s">
        <v>876</v>
      </c>
    </row>
    <row r="11412">
      <c r="A11412" s="229" t="s">
        <v>876</v>
      </c>
    </row>
    <row r="11413">
      <c r="A11413" s="229" t="s">
        <v>876</v>
      </c>
    </row>
    <row r="11414">
      <c r="A11414" s="229" t="s">
        <v>876</v>
      </c>
    </row>
    <row r="11415">
      <c r="A11415" s="229" t="s">
        <v>876</v>
      </c>
    </row>
    <row r="11416">
      <c r="A11416" s="229" t="s">
        <v>876</v>
      </c>
    </row>
    <row r="11417">
      <c r="A11417" s="229" t="s">
        <v>876</v>
      </c>
    </row>
    <row r="11418">
      <c r="A11418" s="229" t="s">
        <v>876</v>
      </c>
    </row>
    <row r="11419">
      <c r="A11419" s="229" t="s">
        <v>876</v>
      </c>
    </row>
    <row r="11420">
      <c r="A11420" s="229" t="s">
        <v>876</v>
      </c>
    </row>
    <row r="11421">
      <c r="A11421" s="229" t="s">
        <v>876</v>
      </c>
    </row>
    <row r="11422">
      <c r="A11422" s="229" t="s">
        <v>876</v>
      </c>
    </row>
    <row r="11423">
      <c r="A11423" s="229" t="s">
        <v>876</v>
      </c>
    </row>
    <row r="11424">
      <c r="A11424" s="229" t="s">
        <v>877</v>
      </c>
    </row>
    <row r="11425">
      <c r="A11425" s="229" t="s">
        <v>877</v>
      </c>
    </row>
    <row r="11426">
      <c r="A11426" s="229" t="s">
        <v>877</v>
      </c>
    </row>
    <row r="11427">
      <c r="A11427" s="229" t="s">
        <v>877</v>
      </c>
    </row>
    <row r="11428">
      <c r="A11428" s="229" t="s">
        <v>877</v>
      </c>
    </row>
    <row r="11429">
      <c r="A11429" s="229" t="s">
        <v>877</v>
      </c>
    </row>
    <row r="11430">
      <c r="A11430" s="229" t="s">
        <v>877</v>
      </c>
    </row>
    <row r="11431">
      <c r="A11431" s="229" t="s">
        <v>877</v>
      </c>
    </row>
    <row r="11432">
      <c r="A11432" s="229" t="s">
        <v>877</v>
      </c>
    </row>
    <row r="11433">
      <c r="A11433" s="229" t="s">
        <v>877</v>
      </c>
    </row>
    <row r="11434">
      <c r="A11434" s="229" t="s">
        <v>877</v>
      </c>
    </row>
    <row r="11435">
      <c r="A11435" s="229" t="s">
        <v>877</v>
      </c>
    </row>
    <row r="11436">
      <c r="A11436" s="229" t="s">
        <v>877</v>
      </c>
    </row>
    <row r="11437">
      <c r="A11437" s="229" t="s">
        <v>877</v>
      </c>
    </row>
    <row r="11438">
      <c r="A11438" s="229" t="s">
        <v>877</v>
      </c>
    </row>
    <row r="11439">
      <c r="A11439" s="229" t="s">
        <v>877</v>
      </c>
    </row>
    <row r="11440">
      <c r="A11440" s="229" t="s">
        <v>877</v>
      </c>
    </row>
    <row r="11441">
      <c r="A11441" s="229" t="s">
        <v>877</v>
      </c>
    </row>
    <row r="11442">
      <c r="A11442" s="229" t="s">
        <v>877</v>
      </c>
    </row>
    <row r="11443">
      <c r="A11443" s="229" t="s">
        <v>877</v>
      </c>
    </row>
    <row r="11444">
      <c r="A11444" s="229" t="s">
        <v>877</v>
      </c>
    </row>
    <row r="11445">
      <c r="A11445" s="229" t="s">
        <v>877</v>
      </c>
    </row>
    <row r="11446">
      <c r="A11446" s="229" t="s">
        <v>877</v>
      </c>
    </row>
    <row r="11447">
      <c r="A11447" s="229" t="s">
        <v>877</v>
      </c>
    </row>
    <row r="11448">
      <c r="A11448" s="229" t="s">
        <v>877</v>
      </c>
    </row>
    <row r="11449">
      <c r="A11449" s="229" t="s">
        <v>877</v>
      </c>
    </row>
    <row r="11450">
      <c r="A11450" s="229" t="s">
        <v>877</v>
      </c>
    </row>
    <row r="11451">
      <c r="A11451" s="229" t="s">
        <v>877</v>
      </c>
    </row>
    <row r="11452">
      <c r="A11452" s="229" t="s">
        <v>877</v>
      </c>
    </row>
    <row r="11453">
      <c r="A11453" s="229" t="s">
        <v>877</v>
      </c>
    </row>
    <row r="11454">
      <c r="A11454" s="229" t="s">
        <v>877</v>
      </c>
    </row>
    <row r="11455">
      <c r="A11455" s="229" t="s">
        <v>877</v>
      </c>
    </row>
    <row r="11456">
      <c r="A11456" s="229" t="s">
        <v>877</v>
      </c>
    </row>
    <row r="11457">
      <c r="A11457" s="229" t="s">
        <v>877</v>
      </c>
    </row>
    <row r="11458">
      <c r="A11458" s="229" t="s">
        <v>877</v>
      </c>
    </row>
    <row r="11459">
      <c r="A11459" s="229" t="s">
        <v>877</v>
      </c>
    </row>
    <row r="11460">
      <c r="A11460" s="229" t="s">
        <v>877</v>
      </c>
    </row>
    <row r="11461">
      <c r="A11461" s="229" t="s">
        <v>877</v>
      </c>
    </row>
    <row r="11462">
      <c r="A11462" s="229" t="s">
        <v>877</v>
      </c>
    </row>
    <row r="11463">
      <c r="A11463" s="229" t="s">
        <v>877</v>
      </c>
    </row>
    <row r="11464">
      <c r="A11464" s="229" t="s">
        <v>877</v>
      </c>
    </row>
    <row r="11465">
      <c r="A11465" s="229" t="s">
        <v>877</v>
      </c>
    </row>
    <row r="11466">
      <c r="A11466" s="229" t="s">
        <v>877</v>
      </c>
    </row>
    <row r="11467">
      <c r="A11467" s="229" t="s">
        <v>877</v>
      </c>
    </row>
    <row r="11468">
      <c r="A11468" s="229" t="s">
        <v>877</v>
      </c>
    </row>
    <row r="11469">
      <c r="A11469" s="229" t="s">
        <v>877</v>
      </c>
    </row>
    <row r="11470">
      <c r="A11470" s="229" t="s">
        <v>877</v>
      </c>
    </row>
    <row r="11471">
      <c r="A11471" s="229" t="s">
        <v>877</v>
      </c>
    </row>
    <row r="11472">
      <c r="A11472" s="229" t="s">
        <v>877</v>
      </c>
    </row>
    <row r="11473">
      <c r="A11473" s="229" t="s">
        <v>877</v>
      </c>
    </row>
    <row r="11474">
      <c r="A11474" s="229" t="s">
        <v>877</v>
      </c>
    </row>
    <row r="11475">
      <c r="A11475" s="229" t="s">
        <v>877</v>
      </c>
    </row>
    <row r="11476">
      <c r="A11476" s="229" t="s">
        <v>877</v>
      </c>
    </row>
    <row r="11477">
      <c r="A11477" s="229" t="s">
        <v>877</v>
      </c>
    </row>
    <row r="11478">
      <c r="A11478" s="229" t="s">
        <v>877</v>
      </c>
    </row>
    <row r="11479">
      <c r="A11479" s="229" t="s">
        <v>877</v>
      </c>
    </row>
    <row r="11480">
      <c r="A11480" s="229" t="s">
        <v>877</v>
      </c>
    </row>
    <row r="11481">
      <c r="A11481" s="229" t="s">
        <v>877</v>
      </c>
    </row>
    <row r="11482">
      <c r="A11482" s="229" t="s">
        <v>877</v>
      </c>
    </row>
    <row r="11483">
      <c r="A11483" s="229" t="s">
        <v>877</v>
      </c>
    </row>
    <row r="11484">
      <c r="A11484" s="229" t="s">
        <v>877</v>
      </c>
    </row>
    <row r="11485">
      <c r="A11485" s="229" t="s">
        <v>877</v>
      </c>
    </row>
    <row r="11486">
      <c r="A11486" s="229" t="s">
        <v>877</v>
      </c>
    </row>
    <row r="11487">
      <c r="A11487" s="229" t="s">
        <v>877</v>
      </c>
    </row>
    <row r="11488">
      <c r="A11488" s="229" t="s">
        <v>877</v>
      </c>
    </row>
    <row r="11489">
      <c r="A11489" s="229" t="s">
        <v>877</v>
      </c>
    </row>
    <row r="11490">
      <c r="A11490" s="229" t="s">
        <v>877</v>
      </c>
    </row>
    <row r="11491">
      <c r="A11491" s="229" t="s">
        <v>877</v>
      </c>
    </row>
    <row r="11492">
      <c r="A11492" s="229" t="s">
        <v>877</v>
      </c>
    </row>
    <row r="11493">
      <c r="A11493" s="229" t="s">
        <v>877</v>
      </c>
    </row>
    <row r="11494">
      <c r="A11494" s="229" t="s">
        <v>877</v>
      </c>
    </row>
    <row r="11495">
      <c r="A11495" s="229" t="s">
        <v>877</v>
      </c>
    </row>
    <row r="11496">
      <c r="A11496" s="229" t="s">
        <v>877</v>
      </c>
    </row>
    <row r="11497">
      <c r="A11497" s="229" t="s">
        <v>877</v>
      </c>
    </row>
    <row r="11498">
      <c r="A11498" s="229" t="s">
        <v>877</v>
      </c>
    </row>
    <row r="11499">
      <c r="A11499" s="229" t="s">
        <v>877</v>
      </c>
    </row>
    <row r="11500">
      <c r="A11500" s="229" t="s">
        <v>877</v>
      </c>
    </row>
    <row r="11501">
      <c r="A11501" s="229" t="s">
        <v>877</v>
      </c>
    </row>
    <row r="11502">
      <c r="A11502" s="229" t="s">
        <v>877</v>
      </c>
    </row>
    <row r="11503">
      <c r="A11503" s="229" t="s">
        <v>877</v>
      </c>
    </row>
    <row r="11504">
      <c r="A11504" s="229" t="s">
        <v>877</v>
      </c>
    </row>
    <row r="11505">
      <c r="A11505" s="229" t="s">
        <v>877</v>
      </c>
    </row>
    <row r="11506">
      <c r="A11506" s="229" t="s">
        <v>877</v>
      </c>
    </row>
    <row r="11507">
      <c r="A11507" s="229" t="s">
        <v>877</v>
      </c>
    </row>
    <row r="11508">
      <c r="A11508" s="229" t="s">
        <v>877</v>
      </c>
    </row>
    <row r="11509">
      <c r="A11509" s="229" t="s">
        <v>877</v>
      </c>
    </row>
    <row r="11510">
      <c r="A11510" s="229" t="s">
        <v>877</v>
      </c>
    </row>
    <row r="11511">
      <c r="A11511" s="229" t="s">
        <v>877</v>
      </c>
    </row>
    <row r="11512">
      <c r="A11512" s="229" t="s">
        <v>877</v>
      </c>
    </row>
    <row r="11513">
      <c r="A11513" s="229" t="s">
        <v>877</v>
      </c>
    </row>
    <row r="11514">
      <c r="A11514" s="229" t="s">
        <v>877</v>
      </c>
    </row>
    <row r="11515">
      <c r="A11515" s="229" t="s">
        <v>877</v>
      </c>
    </row>
    <row r="11516">
      <c r="A11516" s="229" t="s">
        <v>877</v>
      </c>
    </row>
    <row r="11517">
      <c r="A11517" s="229" t="s">
        <v>877</v>
      </c>
    </row>
    <row r="11518">
      <c r="A11518" s="229" t="s">
        <v>877</v>
      </c>
    </row>
    <row r="11519">
      <c r="A11519" s="229" t="s">
        <v>877</v>
      </c>
    </row>
    <row r="11520">
      <c r="A11520" s="229" t="s">
        <v>877</v>
      </c>
    </row>
    <row r="11521">
      <c r="A11521" s="229" t="s">
        <v>877</v>
      </c>
    </row>
    <row r="11522">
      <c r="A11522" s="229" t="s">
        <v>877</v>
      </c>
    </row>
    <row r="11523">
      <c r="A11523" s="229" t="s">
        <v>877</v>
      </c>
    </row>
    <row r="11524">
      <c r="A11524" s="229" t="s">
        <v>877</v>
      </c>
    </row>
    <row r="11525">
      <c r="A11525" s="229" t="s">
        <v>877</v>
      </c>
    </row>
    <row r="11526">
      <c r="A11526" s="229" t="s">
        <v>877</v>
      </c>
    </row>
    <row r="11527">
      <c r="A11527" s="229" t="s">
        <v>877</v>
      </c>
    </row>
    <row r="11528">
      <c r="A11528" s="229" t="s">
        <v>877</v>
      </c>
    </row>
    <row r="11529">
      <c r="A11529" s="229" t="s">
        <v>877</v>
      </c>
    </row>
    <row r="11530">
      <c r="A11530" s="229" t="s">
        <v>877</v>
      </c>
    </row>
    <row r="11531">
      <c r="A11531" s="229" t="s">
        <v>877</v>
      </c>
    </row>
    <row r="11532">
      <c r="A11532" s="229" t="s">
        <v>877</v>
      </c>
    </row>
    <row r="11533">
      <c r="A11533" s="229" t="s">
        <v>877</v>
      </c>
    </row>
    <row r="11534">
      <c r="A11534" s="229" t="s">
        <v>877</v>
      </c>
    </row>
    <row r="11535">
      <c r="A11535" s="229" t="s">
        <v>877</v>
      </c>
    </row>
    <row r="11536">
      <c r="A11536" s="229" t="s">
        <v>877</v>
      </c>
    </row>
    <row r="11537">
      <c r="A11537" s="229" t="s">
        <v>877</v>
      </c>
    </row>
    <row r="11538">
      <c r="A11538" s="229" t="s">
        <v>877</v>
      </c>
    </row>
    <row r="11539">
      <c r="A11539" s="229" t="s">
        <v>877</v>
      </c>
    </row>
    <row r="11540">
      <c r="A11540" s="229" t="s">
        <v>877</v>
      </c>
    </row>
    <row r="11541">
      <c r="A11541" s="229" t="s">
        <v>877</v>
      </c>
    </row>
    <row r="11542">
      <c r="A11542" s="229" t="s">
        <v>877</v>
      </c>
    </row>
    <row r="11543">
      <c r="A11543" s="229" t="s">
        <v>877</v>
      </c>
    </row>
    <row r="11544">
      <c r="A11544" s="229" t="s">
        <v>877</v>
      </c>
    </row>
    <row r="11545">
      <c r="A11545" s="229" t="s">
        <v>877</v>
      </c>
    </row>
    <row r="11546">
      <c r="A11546" s="229" t="s">
        <v>877</v>
      </c>
    </row>
    <row r="11547">
      <c r="A11547" s="229" t="s">
        <v>877</v>
      </c>
    </row>
    <row r="11548">
      <c r="A11548" s="229" t="s">
        <v>877</v>
      </c>
    </row>
    <row r="11549">
      <c r="A11549" s="229" t="s">
        <v>877</v>
      </c>
    </row>
    <row r="11550">
      <c r="A11550" s="229" t="s">
        <v>877</v>
      </c>
    </row>
    <row r="11551">
      <c r="A11551" s="229" t="s">
        <v>877</v>
      </c>
    </row>
    <row r="11552">
      <c r="A11552" s="229" t="s">
        <v>877</v>
      </c>
    </row>
    <row r="11553">
      <c r="A11553" s="229" t="s">
        <v>877</v>
      </c>
    </row>
    <row r="11554">
      <c r="A11554" s="229" t="s">
        <v>877</v>
      </c>
    </row>
    <row r="11555">
      <c r="A11555" s="229" t="s">
        <v>877</v>
      </c>
    </row>
    <row r="11556">
      <c r="A11556" s="229" t="s">
        <v>877</v>
      </c>
    </row>
    <row r="11557">
      <c r="A11557" s="229" t="s">
        <v>877</v>
      </c>
    </row>
    <row r="11558">
      <c r="A11558" s="229" t="s">
        <v>877</v>
      </c>
    </row>
    <row r="11559">
      <c r="A11559" s="229" t="s">
        <v>877</v>
      </c>
    </row>
    <row r="11560">
      <c r="A11560" s="229" t="s">
        <v>877</v>
      </c>
    </row>
    <row r="11561">
      <c r="A11561" s="229" t="s">
        <v>877</v>
      </c>
    </row>
    <row r="11562">
      <c r="A11562" s="229" t="s">
        <v>878</v>
      </c>
    </row>
    <row r="11563">
      <c r="A11563" s="229" t="s">
        <v>878</v>
      </c>
    </row>
    <row r="11564">
      <c r="A11564" s="229" t="s">
        <v>878</v>
      </c>
    </row>
    <row r="11565">
      <c r="A11565" s="229" t="s">
        <v>878</v>
      </c>
    </row>
    <row r="11566">
      <c r="A11566" s="229" t="s">
        <v>878</v>
      </c>
    </row>
    <row r="11567">
      <c r="A11567" s="229" t="s">
        <v>878</v>
      </c>
    </row>
    <row r="11568">
      <c r="A11568" s="229" t="s">
        <v>878</v>
      </c>
    </row>
    <row r="11569">
      <c r="A11569" s="229" t="s">
        <v>878</v>
      </c>
    </row>
    <row r="11570">
      <c r="A11570" s="229" t="s">
        <v>878</v>
      </c>
    </row>
    <row r="11571">
      <c r="A11571" s="229" t="s">
        <v>878</v>
      </c>
    </row>
    <row r="11572">
      <c r="A11572" s="229" t="s">
        <v>878</v>
      </c>
    </row>
    <row r="11573">
      <c r="A11573" s="229" t="s">
        <v>878</v>
      </c>
    </row>
    <row r="11574">
      <c r="A11574" s="229" t="s">
        <v>878</v>
      </c>
    </row>
    <row r="11575">
      <c r="A11575" s="229" t="s">
        <v>878</v>
      </c>
    </row>
    <row r="11576">
      <c r="A11576" s="229" t="s">
        <v>878</v>
      </c>
    </row>
    <row r="11577">
      <c r="A11577" s="229" t="s">
        <v>878</v>
      </c>
    </row>
    <row r="11578">
      <c r="A11578" s="229" t="s">
        <v>878</v>
      </c>
    </row>
    <row r="11579">
      <c r="A11579" s="229" t="s">
        <v>878</v>
      </c>
    </row>
    <row r="11580">
      <c r="A11580" s="229" t="s">
        <v>878</v>
      </c>
    </row>
    <row r="11581">
      <c r="A11581" s="229" t="s">
        <v>878</v>
      </c>
    </row>
    <row r="11582">
      <c r="A11582" s="229" t="s">
        <v>878</v>
      </c>
    </row>
    <row r="11583">
      <c r="A11583" s="229" t="s">
        <v>878</v>
      </c>
    </row>
    <row r="11584">
      <c r="A11584" s="229" t="s">
        <v>878</v>
      </c>
    </row>
    <row r="11585">
      <c r="A11585" s="229" t="s">
        <v>878</v>
      </c>
    </row>
    <row r="11586">
      <c r="A11586" s="229" t="s">
        <v>878</v>
      </c>
    </row>
    <row r="11587">
      <c r="A11587" s="229" t="s">
        <v>878</v>
      </c>
    </row>
    <row r="11588">
      <c r="A11588" s="229" t="s">
        <v>878</v>
      </c>
    </row>
    <row r="11589">
      <c r="A11589" s="229" t="s">
        <v>878</v>
      </c>
    </row>
    <row r="11590">
      <c r="A11590" s="229" t="s">
        <v>878</v>
      </c>
    </row>
    <row r="11591">
      <c r="A11591" s="229" t="s">
        <v>878</v>
      </c>
    </row>
    <row r="11592">
      <c r="A11592" s="229" t="s">
        <v>878</v>
      </c>
    </row>
    <row r="11593">
      <c r="A11593" s="229" t="s">
        <v>878</v>
      </c>
    </row>
    <row r="11594">
      <c r="A11594" s="229" t="s">
        <v>878</v>
      </c>
    </row>
    <row r="11595">
      <c r="A11595" s="229" t="s">
        <v>878</v>
      </c>
    </row>
    <row r="11596">
      <c r="A11596" s="229" t="s">
        <v>878</v>
      </c>
    </row>
    <row r="11597">
      <c r="A11597" s="229" t="s">
        <v>878</v>
      </c>
    </row>
    <row r="11598">
      <c r="A11598" s="229" t="s">
        <v>878</v>
      </c>
    </row>
    <row r="11599">
      <c r="A11599" s="229" t="s">
        <v>878</v>
      </c>
    </row>
    <row r="11600">
      <c r="A11600" s="229" t="s">
        <v>878</v>
      </c>
    </row>
    <row r="11601">
      <c r="A11601" s="229" t="s">
        <v>878</v>
      </c>
    </row>
    <row r="11602">
      <c r="A11602" s="229" t="s">
        <v>878</v>
      </c>
    </row>
    <row r="11603">
      <c r="A11603" s="229" t="s">
        <v>878</v>
      </c>
    </row>
    <row r="11604">
      <c r="A11604" s="229" t="s">
        <v>878</v>
      </c>
    </row>
    <row r="11605">
      <c r="A11605" s="229" t="s">
        <v>878</v>
      </c>
    </row>
    <row r="11606">
      <c r="A11606" s="229" t="s">
        <v>878</v>
      </c>
    </row>
    <row r="11607">
      <c r="A11607" s="229" t="s">
        <v>878</v>
      </c>
    </row>
    <row r="11608">
      <c r="A11608" s="229" t="s">
        <v>878</v>
      </c>
    </row>
    <row r="11609">
      <c r="A11609" s="229" t="s">
        <v>878</v>
      </c>
    </row>
    <row r="11610">
      <c r="A11610" s="229" t="s">
        <v>878</v>
      </c>
    </row>
    <row r="11611">
      <c r="A11611" s="229" t="s">
        <v>878</v>
      </c>
    </row>
    <row r="11612">
      <c r="A11612" s="229" t="s">
        <v>878</v>
      </c>
    </row>
    <row r="11613">
      <c r="A11613" s="229" t="s">
        <v>878</v>
      </c>
    </row>
    <row r="11614">
      <c r="A11614" s="229" t="s">
        <v>878</v>
      </c>
    </row>
    <row r="11615">
      <c r="A11615" s="229" t="s">
        <v>878</v>
      </c>
    </row>
    <row r="11616">
      <c r="A11616" s="229" t="s">
        <v>878</v>
      </c>
    </row>
    <row r="11617">
      <c r="A11617" s="229" t="s">
        <v>878</v>
      </c>
    </row>
    <row r="11618">
      <c r="A11618" s="229" t="s">
        <v>878</v>
      </c>
    </row>
    <row r="11619">
      <c r="A11619" s="229" t="s">
        <v>878</v>
      </c>
    </row>
    <row r="11620">
      <c r="A11620" s="229" t="s">
        <v>878</v>
      </c>
    </row>
    <row r="11621">
      <c r="A11621" s="229" t="s">
        <v>878</v>
      </c>
    </row>
    <row r="11622">
      <c r="A11622" s="229" t="s">
        <v>878</v>
      </c>
    </row>
    <row r="11623">
      <c r="A11623" s="229" t="s">
        <v>878</v>
      </c>
    </row>
    <row r="11624">
      <c r="A11624" s="229" t="s">
        <v>878</v>
      </c>
    </row>
    <row r="11625">
      <c r="A11625" s="229" t="s">
        <v>878</v>
      </c>
    </row>
    <row r="11626">
      <c r="A11626" s="229" t="s">
        <v>878</v>
      </c>
    </row>
    <row r="11627">
      <c r="A11627" s="229" t="s">
        <v>878</v>
      </c>
    </row>
    <row r="11628">
      <c r="A11628" s="229" t="s">
        <v>878</v>
      </c>
    </row>
    <row r="11629">
      <c r="A11629" s="229" t="s">
        <v>878</v>
      </c>
    </row>
    <row r="11630">
      <c r="A11630" s="229" t="s">
        <v>878</v>
      </c>
    </row>
    <row r="11631">
      <c r="A11631" s="229" t="s">
        <v>878</v>
      </c>
    </row>
    <row r="11632">
      <c r="A11632" s="229" t="s">
        <v>878</v>
      </c>
    </row>
    <row r="11633">
      <c r="A11633" s="229" t="s">
        <v>878</v>
      </c>
    </row>
    <row r="11634">
      <c r="A11634" s="229" t="s">
        <v>878</v>
      </c>
    </row>
    <row r="11635">
      <c r="A11635" s="229" t="s">
        <v>878</v>
      </c>
    </row>
    <row r="11636">
      <c r="A11636" s="229" t="s">
        <v>878</v>
      </c>
    </row>
    <row r="11637">
      <c r="A11637" s="229" t="s">
        <v>878</v>
      </c>
    </row>
    <row r="11638">
      <c r="A11638" s="229" t="s">
        <v>878</v>
      </c>
    </row>
    <row r="11639">
      <c r="A11639" s="229" t="s">
        <v>878</v>
      </c>
    </row>
    <row r="11640">
      <c r="A11640" s="229" t="s">
        <v>878</v>
      </c>
    </row>
    <row r="11641">
      <c r="A11641" s="229" t="s">
        <v>878</v>
      </c>
    </row>
    <row r="11642">
      <c r="A11642" s="229" t="s">
        <v>878</v>
      </c>
    </row>
    <row r="11643">
      <c r="A11643" s="229" t="s">
        <v>878</v>
      </c>
    </row>
    <row r="11644">
      <c r="A11644" s="229" t="s">
        <v>878</v>
      </c>
    </row>
    <row r="11645">
      <c r="A11645" s="229" t="s">
        <v>878</v>
      </c>
    </row>
    <row r="11646">
      <c r="A11646" s="229" t="s">
        <v>878</v>
      </c>
    </row>
    <row r="11647">
      <c r="A11647" s="229" t="s">
        <v>878</v>
      </c>
    </row>
    <row r="11648">
      <c r="A11648" s="229" t="s">
        <v>878</v>
      </c>
    </row>
    <row r="11649">
      <c r="A11649" s="229" t="s">
        <v>878</v>
      </c>
    </row>
    <row r="11650">
      <c r="A11650" s="229" t="s">
        <v>878</v>
      </c>
    </row>
    <row r="11651">
      <c r="A11651" s="229" t="s">
        <v>878</v>
      </c>
    </row>
    <row r="11652">
      <c r="A11652" s="229" t="s">
        <v>878</v>
      </c>
    </row>
    <row r="11653">
      <c r="A11653" s="229" t="s">
        <v>878</v>
      </c>
    </row>
    <row r="11654">
      <c r="A11654" s="229" t="s">
        <v>878</v>
      </c>
    </row>
    <row r="11655">
      <c r="A11655" s="229" t="s">
        <v>878</v>
      </c>
    </row>
    <row r="11656">
      <c r="A11656" s="229" t="s">
        <v>878</v>
      </c>
    </row>
    <row r="11657">
      <c r="A11657" s="229" t="s">
        <v>878</v>
      </c>
    </row>
    <row r="11658">
      <c r="A11658" s="229" t="s">
        <v>878</v>
      </c>
    </row>
    <row r="11659">
      <c r="A11659" s="229" t="s">
        <v>878</v>
      </c>
    </row>
    <row r="11660">
      <c r="A11660" s="229" t="s">
        <v>878</v>
      </c>
    </row>
    <row r="11661">
      <c r="A11661" s="229" t="s">
        <v>878</v>
      </c>
    </row>
    <row r="11662">
      <c r="A11662" s="229" t="s">
        <v>878</v>
      </c>
    </row>
    <row r="11663">
      <c r="A11663" s="229" t="s">
        <v>878</v>
      </c>
    </row>
    <row r="11664">
      <c r="A11664" s="229" t="s">
        <v>878</v>
      </c>
    </row>
    <row r="11665">
      <c r="A11665" s="229" t="s">
        <v>878</v>
      </c>
    </row>
    <row r="11666">
      <c r="A11666" s="229" t="s">
        <v>878</v>
      </c>
    </row>
    <row r="11667">
      <c r="A11667" s="229" t="s">
        <v>878</v>
      </c>
    </row>
    <row r="11668">
      <c r="A11668" s="229" t="s">
        <v>878</v>
      </c>
    </row>
    <row r="11669">
      <c r="A11669" s="229" t="s">
        <v>878</v>
      </c>
    </row>
    <row r="11670">
      <c r="A11670" s="229" t="s">
        <v>878</v>
      </c>
    </row>
    <row r="11671">
      <c r="A11671" s="229" t="s">
        <v>878</v>
      </c>
    </row>
    <row r="11672">
      <c r="A11672" s="229" t="s">
        <v>878</v>
      </c>
    </row>
    <row r="11673">
      <c r="A11673" s="229" t="s">
        <v>878</v>
      </c>
    </row>
    <row r="11674">
      <c r="A11674" s="229" t="s">
        <v>878</v>
      </c>
    </row>
    <row r="11675">
      <c r="A11675" s="229" t="s">
        <v>878</v>
      </c>
    </row>
    <row r="11676">
      <c r="A11676" s="229" t="s">
        <v>878</v>
      </c>
    </row>
    <row r="11677">
      <c r="A11677" s="229" t="s">
        <v>878</v>
      </c>
    </row>
    <row r="11678">
      <c r="A11678" s="229" t="s">
        <v>878</v>
      </c>
    </row>
    <row r="11679">
      <c r="A11679" s="229" t="s">
        <v>878</v>
      </c>
    </row>
    <row r="11680">
      <c r="A11680" s="229" t="s">
        <v>878</v>
      </c>
    </row>
    <row r="11681">
      <c r="A11681" s="229" t="s">
        <v>878</v>
      </c>
    </row>
    <row r="11682">
      <c r="A11682" s="229" t="s">
        <v>878</v>
      </c>
    </row>
    <row r="11683">
      <c r="A11683" s="229" t="s">
        <v>878</v>
      </c>
    </row>
    <row r="11684">
      <c r="A11684" s="229" t="s">
        <v>878</v>
      </c>
    </row>
    <row r="11685">
      <c r="A11685" s="229" t="s">
        <v>878</v>
      </c>
    </row>
    <row r="11686">
      <c r="A11686" s="229" t="s">
        <v>878</v>
      </c>
    </row>
    <row r="11687">
      <c r="A11687" s="229" t="s">
        <v>878</v>
      </c>
    </row>
    <row r="11688">
      <c r="A11688" s="229" t="s">
        <v>878</v>
      </c>
    </row>
    <row r="11689">
      <c r="A11689" s="229" t="s">
        <v>878</v>
      </c>
    </row>
    <row r="11690">
      <c r="A11690" s="229" t="s">
        <v>878</v>
      </c>
    </row>
    <row r="11691">
      <c r="A11691" s="229" t="s">
        <v>878</v>
      </c>
    </row>
    <row r="11692">
      <c r="A11692" s="229" t="s">
        <v>878</v>
      </c>
    </row>
    <row r="11693">
      <c r="A11693" s="229" t="s">
        <v>878</v>
      </c>
    </row>
    <row r="11694">
      <c r="A11694" s="229" t="s">
        <v>878</v>
      </c>
    </row>
    <row r="11695">
      <c r="A11695" s="229" t="s">
        <v>878</v>
      </c>
    </row>
    <row r="11696">
      <c r="A11696" s="229" t="s">
        <v>878</v>
      </c>
    </row>
    <row r="11697">
      <c r="A11697" s="229" t="s">
        <v>878</v>
      </c>
    </row>
    <row r="11698">
      <c r="A11698" s="229" t="s">
        <v>878</v>
      </c>
    </row>
    <row r="11699">
      <c r="A11699" s="229" t="s">
        <v>878</v>
      </c>
    </row>
    <row r="11700">
      <c r="A11700" s="229" t="s">
        <v>878</v>
      </c>
    </row>
    <row r="11701">
      <c r="A11701" s="229" t="s">
        <v>878</v>
      </c>
    </row>
    <row r="11702">
      <c r="A11702" s="229" t="s">
        <v>878</v>
      </c>
    </row>
    <row r="11703">
      <c r="A11703" s="229" t="s">
        <v>878</v>
      </c>
    </row>
    <row r="11704">
      <c r="A11704" s="229" t="s">
        <v>878</v>
      </c>
    </row>
    <row r="11705">
      <c r="A11705" s="229" t="s">
        <v>878</v>
      </c>
    </row>
    <row r="11706">
      <c r="A11706" s="229" t="s">
        <v>878</v>
      </c>
    </row>
    <row r="11707">
      <c r="A11707" s="229" t="s">
        <v>878</v>
      </c>
    </row>
    <row r="11708">
      <c r="A11708" s="229" t="s">
        <v>878</v>
      </c>
    </row>
    <row r="11709">
      <c r="A11709" s="229" t="s">
        <v>878</v>
      </c>
    </row>
    <row r="11710">
      <c r="A11710" s="229" t="s">
        <v>878</v>
      </c>
    </row>
    <row r="11711">
      <c r="A11711" s="229" t="s">
        <v>878</v>
      </c>
    </row>
    <row r="11712">
      <c r="A11712" s="229" t="s">
        <v>878</v>
      </c>
    </row>
    <row r="11713">
      <c r="A11713" s="229" t="s">
        <v>878</v>
      </c>
    </row>
    <row r="11714">
      <c r="A11714" s="229" t="s">
        <v>878</v>
      </c>
    </row>
    <row r="11715">
      <c r="A11715" s="229" t="s">
        <v>878</v>
      </c>
    </row>
    <row r="11716">
      <c r="A11716" s="229" t="s">
        <v>878</v>
      </c>
    </row>
    <row r="11717">
      <c r="A11717" s="229" t="s">
        <v>878</v>
      </c>
    </row>
    <row r="11718">
      <c r="A11718" s="229" t="s">
        <v>878</v>
      </c>
    </row>
    <row r="11719">
      <c r="A11719" s="229" t="s">
        <v>878</v>
      </c>
    </row>
    <row r="11720">
      <c r="A11720" s="229" t="s">
        <v>878</v>
      </c>
    </row>
    <row r="11721">
      <c r="A11721" s="229" t="s">
        <v>878</v>
      </c>
    </row>
    <row r="11722">
      <c r="A11722" s="229" t="s">
        <v>878</v>
      </c>
    </row>
    <row r="11723">
      <c r="A11723" s="229" t="s">
        <v>878</v>
      </c>
    </row>
    <row r="11724">
      <c r="A11724" s="229" t="s">
        <v>878</v>
      </c>
    </row>
    <row r="11725">
      <c r="A11725" s="229" t="s">
        <v>878</v>
      </c>
    </row>
    <row r="11726">
      <c r="A11726" s="229" t="s">
        <v>878</v>
      </c>
    </row>
    <row r="11727">
      <c r="A11727" s="229" t="s">
        <v>878</v>
      </c>
    </row>
    <row r="11728">
      <c r="A11728" s="229" t="s">
        <v>878</v>
      </c>
    </row>
    <row r="11729">
      <c r="A11729" s="229" t="s">
        <v>878</v>
      </c>
    </row>
    <row r="11730">
      <c r="A11730" s="229" t="s">
        <v>878</v>
      </c>
    </row>
    <row r="11731">
      <c r="A11731" s="229" t="s">
        <v>878</v>
      </c>
    </row>
    <row r="11732">
      <c r="A11732" s="229" t="s">
        <v>878</v>
      </c>
    </row>
    <row r="11733">
      <c r="A11733" s="229" t="s">
        <v>878</v>
      </c>
    </row>
    <row r="11734">
      <c r="A11734" s="229" t="s">
        <v>878</v>
      </c>
    </row>
    <row r="11735">
      <c r="A11735" s="229" t="s">
        <v>878</v>
      </c>
    </row>
    <row r="11736">
      <c r="A11736" s="229" t="s">
        <v>878</v>
      </c>
    </row>
    <row r="11737">
      <c r="A11737" s="229" t="s">
        <v>878</v>
      </c>
    </row>
    <row r="11738">
      <c r="A11738" s="229" t="s">
        <v>878</v>
      </c>
    </row>
    <row r="11739">
      <c r="A11739" s="229" t="s">
        <v>878</v>
      </c>
    </row>
    <row r="11740">
      <c r="A11740" s="229" t="s">
        <v>878</v>
      </c>
    </row>
    <row r="11741">
      <c r="A11741" s="229" t="s">
        <v>878</v>
      </c>
    </row>
    <row r="11742">
      <c r="A11742" s="229" t="s">
        <v>878</v>
      </c>
    </row>
    <row r="11743">
      <c r="A11743" s="229" t="s">
        <v>878</v>
      </c>
    </row>
    <row r="11744">
      <c r="A11744" s="229" t="s">
        <v>878</v>
      </c>
    </row>
    <row r="11745">
      <c r="A11745" s="229" t="s">
        <v>878</v>
      </c>
    </row>
    <row r="11746">
      <c r="A11746" s="229" t="s">
        <v>878</v>
      </c>
    </row>
    <row r="11747">
      <c r="A11747" s="229" t="s">
        <v>878</v>
      </c>
    </row>
    <row r="11748">
      <c r="A11748" s="229" t="s">
        <v>878</v>
      </c>
    </row>
    <row r="11749">
      <c r="A11749" s="229" t="s">
        <v>878</v>
      </c>
    </row>
    <row r="11750">
      <c r="A11750" s="229" t="s">
        <v>878</v>
      </c>
    </row>
    <row r="11751">
      <c r="A11751" s="229" t="s">
        <v>878</v>
      </c>
    </row>
    <row r="11752">
      <c r="A11752" s="229" t="s">
        <v>878</v>
      </c>
    </row>
    <row r="11753">
      <c r="A11753" s="229" t="s">
        <v>878</v>
      </c>
    </row>
    <row r="11754">
      <c r="A11754" s="229" t="s">
        <v>878</v>
      </c>
    </row>
    <row r="11755">
      <c r="A11755" s="229" t="s">
        <v>878</v>
      </c>
    </row>
    <row r="11756">
      <c r="A11756" s="229" t="s">
        <v>878</v>
      </c>
    </row>
    <row r="11757">
      <c r="A11757" s="229" t="s">
        <v>879</v>
      </c>
    </row>
    <row r="11758">
      <c r="A11758" s="229" t="s">
        <v>879</v>
      </c>
    </row>
    <row r="11759">
      <c r="A11759" s="229" t="s">
        <v>879</v>
      </c>
    </row>
    <row r="11760">
      <c r="A11760" s="229" t="s">
        <v>879</v>
      </c>
    </row>
    <row r="11761">
      <c r="A11761" s="229" t="s">
        <v>879</v>
      </c>
    </row>
    <row r="11762">
      <c r="A11762" s="229" t="s">
        <v>879</v>
      </c>
    </row>
    <row r="11763">
      <c r="A11763" s="229" t="s">
        <v>879</v>
      </c>
    </row>
    <row r="11764">
      <c r="A11764" s="229" t="s">
        <v>879</v>
      </c>
    </row>
    <row r="11765">
      <c r="A11765" s="229" t="s">
        <v>879</v>
      </c>
    </row>
    <row r="11766">
      <c r="A11766" s="229" t="s">
        <v>879</v>
      </c>
    </row>
    <row r="11767">
      <c r="A11767" s="229" t="s">
        <v>879</v>
      </c>
    </row>
    <row r="11768">
      <c r="A11768" s="229" t="s">
        <v>879</v>
      </c>
    </row>
    <row r="11769">
      <c r="A11769" s="229" t="s">
        <v>879</v>
      </c>
    </row>
    <row r="11770">
      <c r="A11770" s="229" t="s">
        <v>879</v>
      </c>
    </row>
    <row r="11771">
      <c r="A11771" s="229" t="s">
        <v>879</v>
      </c>
    </row>
    <row r="11772">
      <c r="A11772" s="229" t="s">
        <v>879</v>
      </c>
    </row>
    <row r="11773">
      <c r="A11773" s="229" t="s">
        <v>879</v>
      </c>
    </row>
    <row r="11774">
      <c r="A11774" s="229" t="s">
        <v>879</v>
      </c>
    </row>
    <row r="11775">
      <c r="A11775" s="229" t="s">
        <v>879</v>
      </c>
    </row>
    <row r="11776">
      <c r="A11776" s="229" t="s">
        <v>879</v>
      </c>
    </row>
    <row r="11777">
      <c r="A11777" s="229" t="s">
        <v>879</v>
      </c>
    </row>
    <row r="11778">
      <c r="A11778" s="229" t="s">
        <v>879</v>
      </c>
    </row>
    <row r="11779">
      <c r="A11779" s="229" t="s">
        <v>879</v>
      </c>
    </row>
    <row r="11780">
      <c r="A11780" s="229" t="s">
        <v>879</v>
      </c>
    </row>
    <row r="11781">
      <c r="A11781" s="229" t="s">
        <v>879</v>
      </c>
    </row>
    <row r="11782">
      <c r="A11782" s="229" t="s">
        <v>879</v>
      </c>
    </row>
    <row r="11783">
      <c r="A11783" s="229" t="s">
        <v>879</v>
      </c>
    </row>
    <row r="11784">
      <c r="A11784" s="229" t="s">
        <v>879</v>
      </c>
    </row>
    <row r="11785">
      <c r="A11785" s="229" t="s">
        <v>879</v>
      </c>
    </row>
    <row r="11786">
      <c r="A11786" s="229" t="s">
        <v>879</v>
      </c>
    </row>
    <row r="11787">
      <c r="A11787" s="229" t="s">
        <v>879</v>
      </c>
    </row>
    <row r="11788">
      <c r="A11788" s="229" t="s">
        <v>879</v>
      </c>
    </row>
    <row r="11789">
      <c r="A11789" s="229" t="s">
        <v>879</v>
      </c>
    </row>
    <row r="11790">
      <c r="A11790" s="229" t="s">
        <v>879</v>
      </c>
    </row>
    <row r="11791">
      <c r="A11791" s="229" t="s">
        <v>879</v>
      </c>
    </row>
    <row r="11792">
      <c r="A11792" s="229" t="s">
        <v>879</v>
      </c>
    </row>
    <row r="11793">
      <c r="A11793" s="229" t="s">
        <v>879</v>
      </c>
    </row>
    <row r="11794">
      <c r="A11794" s="229" t="s">
        <v>879</v>
      </c>
    </row>
    <row r="11795">
      <c r="A11795" s="229" t="s">
        <v>879</v>
      </c>
    </row>
    <row r="11796">
      <c r="A11796" s="229" t="s">
        <v>879</v>
      </c>
    </row>
    <row r="11797">
      <c r="A11797" s="229" t="s">
        <v>879</v>
      </c>
    </row>
    <row r="11798">
      <c r="A11798" s="229" t="s">
        <v>879</v>
      </c>
    </row>
    <row r="11799">
      <c r="A11799" s="229" t="s">
        <v>879</v>
      </c>
    </row>
    <row r="11800">
      <c r="A11800" s="229" t="s">
        <v>879</v>
      </c>
    </row>
    <row r="11801">
      <c r="A11801" s="229" t="s">
        <v>879</v>
      </c>
    </row>
    <row r="11802">
      <c r="A11802" s="229" t="s">
        <v>879</v>
      </c>
    </row>
    <row r="11803">
      <c r="A11803" s="229" t="s">
        <v>879</v>
      </c>
    </row>
    <row r="11804">
      <c r="A11804" s="229" t="s">
        <v>879</v>
      </c>
    </row>
    <row r="11805">
      <c r="A11805" s="229" t="s">
        <v>879</v>
      </c>
    </row>
    <row r="11806">
      <c r="A11806" s="229" t="s">
        <v>879</v>
      </c>
    </row>
    <row r="11807">
      <c r="A11807" s="229" t="s">
        <v>879</v>
      </c>
    </row>
    <row r="11808">
      <c r="A11808" s="229" t="s">
        <v>879</v>
      </c>
    </row>
    <row r="11809">
      <c r="A11809" s="229" t="s">
        <v>879</v>
      </c>
    </row>
    <row r="11810">
      <c r="A11810" s="229" t="s">
        <v>879</v>
      </c>
    </row>
    <row r="11811">
      <c r="A11811" s="229" t="s">
        <v>879</v>
      </c>
    </row>
    <row r="11812">
      <c r="A11812" s="229" t="s">
        <v>879</v>
      </c>
    </row>
    <row r="11813">
      <c r="A11813" s="229" t="s">
        <v>879</v>
      </c>
    </row>
    <row r="11814">
      <c r="A11814" s="229" t="s">
        <v>879</v>
      </c>
    </row>
    <row r="11815">
      <c r="A11815" s="229" t="s">
        <v>879</v>
      </c>
    </row>
    <row r="11816">
      <c r="A11816" s="229" t="s">
        <v>879</v>
      </c>
    </row>
    <row r="11817">
      <c r="A11817" s="229" t="s">
        <v>879</v>
      </c>
    </row>
    <row r="11818">
      <c r="A11818" s="229" t="s">
        <v>879</v>
      </c>
    </row>
    <row r="11819">
      <c r="A11819" s="229" t="s">
        <v>879</v>
      </c>
    </row>
    <row r="11820">
      <c r="A11820" s="229" t="s">
        <v>879</v>
      </c>
    </row>
    <row r="11821">
      <c r="A11821" s="229" t="s">
        <v>879</v>
      </c>
    </row>
    <row r="11822">
      <c r="A11822" s="229" t="s">
        <v>879</v>
      </c>
    </row>
    <row r="11823">
      <c r="A11823" s="229" t="s">
        <v>879</v>
      </c>
    </row>
    <row r="11824">
      <c r="A11824" s="229" t="s">
        <v>879</v>
      </c>
    </row>
    <row r="11825">
      <c r="A11825" s="229" t="s">
        <v>879</v>
      </c>
    </row>
    <row r="11826">
      <c r="A11826" s="229" t="s">
        <v>879</v>
      </c>
    </row>
    <row r="11827">
      <c r="A11827" s="229" t="s">
        <v>879</v>
      </c>
    </row>
    <row r="11828">
      <c r="A11828" s="229" t="s">
        <v>879</v>
      </c>
    </row>
    <row r="11829">
      <c r="A11829" s="229" t="s">
        <v>879</v>
      </c>
    </row>
    <row r="11830">
      <c r="A11830" s="229" t="s">
        <v>879</v>
      </c>
    </row>
    <row r="11831">
      <c r="A11831" s="229" t="s">
        <v>879</v>
      </c>
    </row>
    <row r="11832">
      <c r="A11832" s="229" t="s">
        <v>879</v>
      </c>
    </row>
    <row r="11833">
      <c r="A11833" s="229" t="s">
        <v>879</v>
      </c>
    </row>
    <row r="11834">
      <c r="A11834" s="229" t="s">
        <v>879</v>
      </c>
    </row>
    <row r="11835">
      <c r="A11835" s="229" t="s">
        <v>880</v>
      </c>
    </row>
    <row r="11836">
      <c r="A11836" s="229" t="s">
        <v>880</v>
      </c>
    </row>
    <row r="11837">
      <c r="A11837" s="229" t="s">
        <v>880</v>
      </c>
    </row>
    <row r="11838">
      <c r="A11838" s="229" t="s">
        <v>880</v>
      </c>
    </row>
    <row r="11839">
      <c r="A11839" s="229" t="s">
        <v>880</v>
      </c>
    </row>
    <row r="11840">
      <c r="A11840" s="229" t="s">
        <v>880</v>
      </c>
    </row>
    <row r="11841">
      <c r="A11841" s="229" t="s">
        <v>880</v>
      </c>
    </row>
    <row r="11842">
      <c r="A11842" s="229" t="s">
        <v>880</v>
      </c>
    </row>
    <row r="11843">
      <c r="A11843" s="229" t="s">
        <v>880</v>
      </c>
    </row>
    <row r="11844">
      <c r="A11844" s="229" t="s">
        <v>880</v>
      </c>
    </row>
    <row r="11845">
      <c r="A11845" s="229" t="s">
        <v>880</v>
      </c>
    </row>
    <row r="11846">
      <c r="A11846" s="229" t="s">
        <v>880</v>
      </c>
    </row>
    <row r="11847">
      <c r="A11847" s="229" t="s">
        <v>880</v>
      </c>
    </row>
    <row r="11848">
      <c r="A11848" s="229" t="s">
        <v>880</v>
      </c>
    </row>
    <row r="11849">
      <c r="A11849" s="229" t="s">
        <v>880</v>
      </c>
    </row>
    <row r="11850">
      <c r="A11850" s="229" t="s">
        <v>880</v>
      </c>
    </row>
    <row r="11851">
      <c r="A11851" s="229" t="s">
        <v>880</v>
      </c>
    </row>
    <row r="11852">
      <c r="A11852" s="229" t="s">
        <v>880</v>
      </c>
    </row>
    <row r="11853">
      <c r="A11853" s="229" t="s">
        <v>880</v>
      </c>
    </row>
    <row r="11854">
      <c r="A11854" s="229" t="s">
        <v>880</v>
      </c>
    </row>
    <row r="11855">
      <c r="A11855" s="229" t="s">
        <v>880</v>
      </c>
    </row>
    <row r="11856">
      <c r="A11856" s="229" t="s">
        <v>880</v>
      </c>
    </row>
    <row r="11857">
      <c r="A11857" s="229" t="s">
        <v>880</v>
      </c>
    </row>
    <row r="11858">
      <c r="A11858" s="229" t="s">
        <v>880</v>
      </c>
    </row>
    <row r="11859">
      <c r="A11859" s="229" t="s">
        <v>880</v>
      </c>
    </row>
    <row r="11860">
      <c r="A11860" s="229" t="s">
        <v>880</v>
      </c>
    </row>
    <row r="11861">
      <c r="A11861" s="229" t="s">
        <v>880</v>
      </c>
    </row>
    <row r="11862">
      <c r="A11862" s="229" t="s">
        <v>880</v>
      </c>
    </row>
    <row r="11863">
      <c r="A11863" s="229" t="s">
        <v>880</v>
      </c>
    </row>
    <row r="11864">
      <c r="A11864" s="229" t="s">
        <v>880</v>
      </c>
    </row>
    <row r="11865">
      <c r="A11865" s="229" t="s">
        <v>880</v>
      </c>
    </row>
    <row r="11866">
      <c r="A11866" s="229" t="s">
        <v>880</v>
      </c>
    </row>
    <row r="11867">
      <c r="A11867" s="229" t="s">
        <v>880</v>
      </c>
    </row>
    <row r="11868">
      <c r="A11868" s="229" t="s">
        <v>880</v>
      </c>
    </row>
    <row r="11869">
      <c r="A11869" s="229" t="s">
        <v>880</v>
      </c>
    </row>
    <row r="11870">
      <c r="A11870" s="229" t="s">
        <v>880</v>
      </c>
    </row>
    <row r="11871">
      <c r="A11871" s="229" t="s">
        <v>880</v>
      </c>
    </row>
    <row r="11872">
      <c r="A11872" s="229" t="s">
        <v>880</v>
      </c>
    </row>
    <row r="11873">
      <c r="A11873" s="229" t="s">
        <v>880</v>
      </c>
    </row>
    <row r="11874">
      <c r="A11874" s="229" t="s">
        <v>880</v>
      </c>
    </row>
    <row r="11875">
      <c r="A11875" s="229" t="s">
        <v>880</v>
      </c>
    </row>
    <row r="11876">
      <c r="A11876" s="229" t="s">
        <v>880</v>
      </c>
    </row>
    <row r="11877">
      <c r="A11877" s="229" t="s">
        <v>880</v>
      </c>
    </row>
    <row r="11878">
      <c r="A11878" s="229" t="s">
        <v>880</v>
      </c>
    </row>
    <row r="11879">
      <c r="A11879" s="229" t="s">
        <v>880</v>
      </c>
    </row>
    <row r="11880">
      <c r="A11880" s="229" t="s">
        <v>880</v>
      </c>
    </row>
    <row r="11881">
      <c r="A11881" s="229" t="s">
        <v>880</v>
      </c>
    </row>
    <row r="11882">
      <c r="A11882" s="229" t="s">
        <v>880</v>
      </c>
    </row>
    <row r="11883">
      <c r="A11883" s="229" t="s">
        <v>880</v>
      </c>
    </row>
    <row r="11884">
      <c r="A11884" s="229" t="s">
        <v>880</v>
      </c>
    </row>
    <row r="11885">
      <c r="A11885" s="229" t="s">
        <v>880</v>
      </c>
    </row>
    <row r="11886">
      <c r="A11886" s="229" t="s">
        <v>880</v>
      </c>
    </row>
    <row r="11887">
      <c r="A11887" s="229" t="s">
        <v>880</v>
      </c>
    </row>
    <row r="11888">
      <c r="A11888" s="229" t="s">
        <v>880</v>
      </c>
    </row>
    <row r="11889">
      <c r="A11889" s="229" t="s">
        <v>880</v>
      </c>
    </row>
    <row r="11890">
      <c r="A11890" s="229" t="s">
        <v>880</v>
      </c>
    </row>
    <row r="11891">
      <c r="A11891" s="229" t="s">
        <v>880</v>
      </c>
    </row>
    <row r="11892">
      <c r="A11892" s="229" t="s">
        <v>880</v>
      </c>
    </row>
    <row r="11893">
      <c r="A11893" s="229" t="s">
        <v>880</v>
      </c>
    </row>
    <row r="11894">
      <c r="A11894" s="229" t="s">
        <v>880</v>
      </c>
    </row>
    <row r="11895">
      <c r="A11895" s="229" t="s">
        <v>880</v>
      </c>
    </row>
    <row r="11896">
      <c r="A11896" s="229" t="s">
        <v>880</v>
      </c>
    </row>
    <row r="11897">
      <c r="A11897" s="229" t="s">
        <v>880</v>
      </c>
    </row>
    <row r="11898">
      <c r="A11898" s="229" t="s">
        <v>880</v>
      </c>
    </row>
    <row r="11899">
      <c r="A11899" s="229" t="s">
        <v>880</v>
      </c>
    </row>
    <row r="11900">
      <c r="A11900" s="229" t="s">
        <v>880</v>
      </c>
    </row>
    <row r="11901">
      <c r="A11901" s="229" t="s">
        <v>880</v>
      </c>
    </row>
    <row r="11902">
      <c r="A11902" s="229" t="s">
        <v>880</v>
      </c>
    </row>
    <row r="11903">
      <c r="A11903" s="229" t="s">
        <v>880</v>
      </c>
    </row>
    <row r="11904">
      <c r="A11904" s="229" t="s">
        <v>880</v>
      </c>
    </row>
    <row r="11905">
      <c r="A11905" s="229" t="s">
        <v>880</v>
      </c>
    </row>
    <row r="11906">
      <c r="A11906" s="229" t="s">
        <v>880</v>
      </c>
    </row>
    <row r="11907">
      <c r="A11907" s="229" t="s">
        <v>880</v>
      </c>
    </row>
    <row r="11908">
      <c r="A11908" s="229" t="s">
        <v>880</v>
      </c>
    </row>
    <row r="11909">
      <c r="A11909" s="229" t="s">
        <v>880</v>
      </c>
    </row>
    <row r="11910">
      <c r="A11910" s="229" t="s">
        <v>880</v>
      </c>
    </row>
    <row r="11911">
      <c r="A11911" s="229" t="s">
        <v>881</v>
      </c>
    </row>
    <row r="11912">
      <c r="A11912" s="229" t="s">
        <v>881</v>
      </c>
    </row>
    <row r="11913">
      <c r="A11913" s="229" t="s">
        <v>881</v>
      </c>
    </row>
    <row r="11914">
      <c r="A11914" s="229" t="s">
        <v>881</v>
      </c>
    </row>
    <row r="11915">
      <c r="A11915" s="229" t="s">
        <v>881</v>
      </c>
    </row>
    <row r="11916">
      <c r="A11916" s="229" t="s">
        <v>881</v>
      </c>
    </row>
    <row r="11917">
      <c r="A11917" s="229" t="s">
        <v>881</v>
      </c>
    </row>
    <row r="11918">
      <c r="A11918" s="229" t="s">
        <v>881</v>
      </c>
    </row>
    <row r="11919">
      <c r="A11919" s="229" t="s">
        <v>881</v>
      </c>
    </row>
    <row r="11920">
      <c r="A11920" s="229" t="s">
        <v>881</v>
      </c>
    </row>
    <row r="11921">
      <c r="A11921" s="229" t="s">
        <v>881</v>
      </c>
    </row>
    <row r="11922">
      <c r="A11922" s="229" t="s">
        <v>881</v>
      </c>
    </row>
    <row r="11923">
      <c r="A11923" s="229" t="s">
        <v>881</v>
      </c>
    </row>
    <row r="11924">
      <c r="A11924" s="229" t="s">
        <v>881</v>
      </c>
    </row>
    <row r="11925">
      <c r="A11925" s="229" t="s">
        <v>881</v>
      </c>
    </row>
    <row r="11926">
      <c r="A11926" s="229" t="s">
        <v>881</v>
      </c>
    </row>
    <row r="11927">
      <c r="A11927" s="229" t="s">
        <v>881</v>
      </c>
    </row>
    <row r="11928">
      <c r="A11928" s="229" t="s">
        <v>881</v>
      </c>
    </row>
    <row r="11929">
      <c r="A11929" s="229" t="s">
        <v>881</v>
      </c>
    </row>
    <row r="11930">
      <c r="A11930" s="229" t="s">
        <v>881</v>
      </c>
    </row>
    <row r="11931">
      <c r="A11931" s="229" t="s">
        <v>881</v>
      </c>
    </row>
    <row r="11932">
      <c r="A11932" s="229" t="s">
        <v>881</v>
      </c>
    </row>
    <row r="11933">
      <c r="A11933" s="229" t="s">
        <v>881</v>
      </c>
    </row>
    <row r="11934">
      <c r="A11934" s="229" t="s">
        <v>881</v>
      </c>
    </row>
    <row r="11935">
      <c r="A11935" s="229" t="s">
        <v>881</v>
      </c>
    </row>
    <row r="11936">
      <c r="A11936" s="229" t="s">
        <v>881</v>
      </c>
    </row>
    <row r="11937">
      <c r="A11937" s="229" t="s">
        <v>881</v>
      </c>
    </row>
    <row r="11938">
      <c r="A11938" s="229" t="s">
        <v>881</v>
      </c>
    </row>
    <row r="11939">
      <c r="A11939" s="229" t="s">
        <v>881</v>
      </c>
    </row>
    <row r="11940">
      <c r="A11940" s="229" t="s">
        <v>881</v>
      </c>
    </row>
    <row r="11941">
      <c r="A11941" s="229" t="s">
        <v>881</v>
      </c>
    </row>
    <row r="11942">
      <c r="A11942" s="229" t="s">
        <v>881</v>
      </c>
    </row>
    <row r="11943">
      <c r="A11943" s="229" t="s">
        <v>881</v>
      </c>
    </row>
    <row r="11944">
      <c r="A11944" s="229" t="s">
        <v>881</v>
      </c>
    </row>
    <row r="11945">
      <c r="A11945" s="229" t="s">
        <v>881</v>
      </c>
    </row>
    <row r="11946">
      <c r="A11946" s="229" t="s">
        <v>881</v>
      </c>
    </row>
    <row r="11947">
      <c r="A11947" s="229" t="s">
        <v>881</v>
      </c>
    </row>
    <row r="11948">
      <c r="A11948" s="229" t="s">
        <v>881</v>
      </c>
    </row>
    <row r="11949">
      <c r="A11949" s="229" t="s">
        <v>881</v>
      </c>
    </row>
    <row r="11950">
      <c r="A11950" s="229" t="s">
        <v>881</v>
      </c>
    </row>
    <row r="11951">
      <c r="A11951" s="229" t="s">
        <v>881</v>
      </c>
    </row>
    <row r="11952">
      <c r="A11952" s="229" t="s">
        <v>881</v>
      </c>
    </row>
    <row r="11953">
      <c r="A11953" s="229" t="s">
        <v>881</v>
      </c>
    </row>
    <row r="11954">
      <c r="A11954" s="229" t="s">
        <v>881</v>
      </c>
    </row>
    <row r="11955">
      <c r="A11955" s="229" t="s">
        <v>881</v>
      </c>
    </row>
    <row r="11956">
      <c r="A11956" s="229" t="s">
        <v>881</v>
      </c>
    </row>
    <row r="11957">
      <c r="A11957" s="229" t="s">
        <v>881</v>
      </c>
    </row>
    <row r="11958">
      <c r="A11958" s="229" t="s">
        <v>881</v>
      </c>
    </row>
    <row r="11959">
      <c r="A11959" s="229" t="s">
        <v>881</v>
      </c>
    </row>
    <row r="11960">
      <c r="A11960" s="229" t="s">
        <v>881</v>
      </c>
    </row>
    <row r="11961">
      <c r="A11961" s="229" t="s">
        <v>881</v>
      </c>
    </row>
    <row r="11962">
      <c r="A11962" s="229" t="s">
        <v>881</v>
      </c>
    </row>
    <row r="11963">
      <c r="A11963" s="229" t="s">
        <v>881</v>
      </c>
    </row>
    <row r="11964">
      <c r="A11964" s="229" t="s">
        <v>881</v>
      </c>
    </row>
    <row r="11965">
      <c r="A11965" s="229" t="s">
        <v>881</v>
      </c>
    </row>
    <row r="11966">
      <c r="A11966" s="229" t="s">
        <v>881</v>
      </c>
    </row>
    <row r="11967">
      <c r="A11967" s="229" t="s">
        <v>881</v>
      </c>
    </row>
    <row r="11968">
      <c r="A11968" s="229" t="s">
        <v>881</v>
      </c>
    </row>
    <row r="11969">
      <c r="A11969" s="229" t="s">
        <v>881</v>
      </c>
    </row>
    <row r="11970">
      <c r="A11970" s="229" t="s">
        <v>881</v>
      </c>
    </row>
    <row r="11971">
      <c r="A11971" s="229" t="s">
        <v>881</v>
      </c>
    </row>
    <row r="11972">
      <c r="A11972" s="229" t="s">
        <v>881</v>
      </c>
    </row>
    <row r="11973">
      <c r="A11973" s="229" t="s">
        <v>881</v>
      </c>
    </row>
    <row r="11974">
      <c r="A11974" s="229" t="s">
        <v>881</v>
      </c>
    </row>
    <row r="11975">
      <c r="A11975" s="229" t="s">
        <v>881</v>
      </c>
    </row>
    <row r="11976">
      <c r="A11976" s="229" t="s">
        <v>881</v>
      </c>
    </row>
    <row r="11977">
      <c r="A11977" s="229" t="s">
        <v>881</v>
      </c>
    </row>
    <row r="11978">
      <c r="A11978" s="229" t="s">
        <v>881</v>
      </c>
    </row>
    <row r="11979">
      <c r="A11979" s="229" t="s">
        <v>881</v>
      </c>
    </row>
    <row r="11980">
      <c r="A11980" s="229" t="s">
        <v>881</v>
      </c>
    </row>
    <row r="11981">
      <c r="A11981" s="229" t="s">
        <v>881</v>
      </c>
    </row>
    <row r="11982">
      <c r="A11982" s="229" t="s">
        <v>881</v>
      </c>
    </row>
    <row r="11983">
      <c r="A11983" s="229" t="s">
        <v>881</v>
      </c>
    </row>
    <row r="11984">
      <c r="A11984" s="229" t="s">
        <v>881</v>
      </c>
    </row>
    <row r="11985">
      <c r="A11985" s="229" t="s">
        <v>881</v>
      </c>
    </row>
    <row r="11986">
      <c r="A11986" s="229" t="s">
        <v>881</v>
      </c>
    </row>
    <row r="11987">
      <c r="A11987" s="229" t="s">
        <v>881</v>
      </c>
    </row>
    <row r="11988">
      <c r="A11988" s="229" t="s">
        <v>882</v>
      </c>
    </row>
    <row r="11989">
      <c r="A11989" s="229" t="s">
        <v>882</v>
      </c>
    </row>
    <row r="11990">
      <c r="A11990" s="229" t="s">
        <v>882</v>
      </c>
    </row>
    <row r="11991">
      <c r="A11991" s="229" t="s">
        <v>882</v>
      </c>
    </row>
    <row r="11992">
      <c r="A11992" s="229" t="s">
        <v>882</v>
      </c>
    </row>
    <row r="11993">
      <c r="A11993" s="229" t="s">
        <v>882</v>
      </c>
    </row>
    <row r="11994">
      <c r="A11994" s="229" t="s">
        <v>882</v>
      </c>
    </row>
    <row r="11995">
      <c r="A11995" s="229" t="s">
        <v>882</v>
      </c>
    </row>
    <row r="11996">
      <c r="A11996" s="229" t="s">
        <v>882</v>
      </c>
    </row>
    <row r="11997">
      <c r="A11997" s="229" t="s">
        <v>882</v>
      </c>
    </row>
    <row r="11998">
      <c r="A11998" s="229" t="s">
        <v>882</v>
      </c>
    </row>
    <row r="11999">
      <c r="A11999" s="229" t="s">
        <v>882</v>
      </c>
    </row>
    <row r="12000">
      <c r="A12000" s="229" t="s">
        <v>882</v>
      </c>
    </row>
    <row r="12001">
      <c r="A12001" s="229" t="s">
        <v>882</v>
      </c>
    </row>
    <row r="12002">
      <c r="A12002" s="229" t="s">
        <v>882</v>
      </c>
    </row>
    <row r="12003">
      <c r="A12003" s="229" t="s">
        <v>882</v>
      </c>
    </row>
    <row r="12004">
      <c r="A12004" s="229" t="s">
        <v>882</v>
      </c>
    </row>
    <row r="12005">
      <c r="A12005" s="229" t="s">
        <v>882</v>
      </c>
    </row>
    <row r="12006">
      <c r="A12006" s="229" t="s">
        <v>882</v>
      </c>
    </row>
    <row r="12007">
      <c r="A12007" s="229" t="s">
        <v>882</v>
      </c>
    </row>
    <row r="12008">
      <c r="A12008" s="229" t="s">
        <v>882</v>
      </c>
    </row>
    <row r="12009">
      <c r="A12009" s="229" t="s">
        <v>882</v>
      </c>
    </row>
    <row r="12010">
      <c r="A12010" s="229" t="s">
        <v>882</v>
      </c>
    </row>
    <row r="12011">
      <c r="A12011" s="229" t="s">
        <v>882</v>
      </c>
    </row>
    <row r="12012">
      <c r="A12012" s="229" t="s">
        <v>882</v>
      </c>
    </row>
    <row r="12013">
      <c r="A12013" s="229" t="s">
        <v>882</v>
      </c>
    </row>
    <row r="12014">
      <c r="A12014" s="229" t="s">
        <v>882</v>
      </c>
    </row>
    <row r="12015">
      <c r="A12015" s="229" t="s">
        <v>882</v>
      </c>
    </row>
    <row r="12016">
      <c r="A12016" s="229" t="s">
        <v>882</v>
      </c>
    </row>
    <row r="12017">
      <c r="A12017" s="229" t="s">
        <v>882</v>
      </c>
    </row>
    <row r="12018">
      <c r="A12018" s="229" t="s">
        <v>882</v>
      </c>
    </row>
    <row r="12019">
      <c r="A12019" s="229" t="s">
        <v>882</v>
      </c>
    </row>
    <row r="12020">
      <c r="A12020" s="229" t="s">
        <v>882</v>
      </c>
    </row>
    <row r="12021">
      <c r="A12021" s="229" t="s">
        <v>882</v>
      </c>
    </row>
    <row r="12022">
      <c r="A12022" s="229" t="s">
        <v>882</v>
      </c>
    </row>
    <row r="12023">
      <c r="A12023" s="229" t="s">
        <v>882</v>
      </c>
    </row>
    <row r="12024">
      <c r="A12024" s="229" t="s">
        <v>882</v>
      </c>
    </row>
    <row r="12025">
      <c r="A12025" s="229" t="s">
        <v>882</v>
      </c>
    </row>
    <row r="12026">
      <c r="A12026" s="229" t="s">
        <v>882</v>
      </c>
    </row>
    <row r="12027">
      <c r="A12027" s="229" t="s">
        <v>882</v>
      </c>
    </row>
    <row r="12028">
      <c r="A12028" s="229" t="s">
        <v>882</v>
      </c>
    </row>
    <row r="12029">
      <c r="A12029" s="229" t="s">
        <v>882</v>
      </c>
    </row>
    <row r="12030">
      <c r="A12030" s="229" t="s">
        <v>882</v>
      </c>
    </row>
    <row r="12031">
      <c r="A12031" s="229" t="s">
        <v>882</v>
      </c>
    </row>
    <row r="12032">
      <c r="A12032" s="229" t="s">
        <v>882</v>
      </c>
    </row>
    <row r="12033">
      <c r="A12033" s="229" t="s">
        <v>882</v>
      </c>
    </row>
    <row r="12034">
      <c r="A12034" s="229" t="s">
        <v>882</v>
      </c>
    </row>
    <row r="12035">
      <c r="A12035" s="229" t="s">
        <v>882</v>
      </c>
    </row>
    <row r="12036">
      <c r="A12036" s="229" t="s">
        <v>882</v>
      </c>
    </row>
    <row r="12037">
      <c r="A12037" s="229" t="s">
        <v>882</v>
      </c>
    </row>
    <row r="12038">
      <c r="A12038" s="229" t="s">
        <v>882</v>
      </c>
    </row>
    <row r="12039">
      <c r="A12039" s="229" t="s">
        <v>882</v>
      </c>
    </row>
    <row r="12040">
      <c r="A12040" s="229" t="s">
        <v>882</v>
      </c>
    </row>
    <row r="12041">
      <c r="A12041" s="229" t="s">
        <v>882</v>
      </c>
    </row>
    <row r="12042">
      <c r="A12042" s="229" t="s">
        <v>882</v>
      </c>
    </row>
    <row r="12043">
      <c r="A12043" s="229" t="s">
        <v>882</v>
      </c>
    </row>
    <row r="12044">
      <c r="A12044" s="229" t="s">
        <v>882</v>
      </c>
    </row>
    <row r="12045">
      <c r="A12045" s="229" t="s">
        <v>882</v>
      </c>
    </row>
    <row r="12046">
      <c r="A12046" s="229" t="s">
        <v>882</v>
      </c>
    </row>
    <row r="12047">
      <c r="A12047" s="229" t="s">
        <v>882</v>
      </c>
    </row>
    <row r="12048">
      <c r="A12048" s="229" t="s">
        <v>882</v>
      </c>
    </row>
    <row r="12049">
      <c r="A12049" s="229" t="s">
        <v>882</v>
      </c>
    </row>
    <row r="12050">
      <c r="A12050" s="229" t="s">
        <v>882</v>
      </c>
    </row>
    <row r="12051">
      <c r="A12051" s="229" t="s">
        <v>882</v>
      </c>
    </row>
    <row r="12052">
      <c r="A12052" s="229" t="s">
        <v>882</v>
      </c>
    </row>
    <row r="12053">
      <c r="A12053" s="229" t="s">
        <v>882</v>
      </c>
    </row>
    <row r="12054">
      <c r="A12054" s="229" t="s">
        <v>882</v>
      </c>
    </row>
    <row r="12055">
      <c r="A12055" s="229" t="s">
        <v>882</v>
      </c>
    </row>
    <row r="12056">
      <c r="A12056" s="229" t="s">
        <v>882</v>
      </c>
    </row>
    <row r="12057">
      <c r="A12057" s="229" t="s">
        <v>882</v>
      </c>
    </row>
    <row r="12058">
      <c r="A12058" s="229" t="s">
        <v>882</v>
      </c>
    </row>
    <row r="12059">
      <c r="A12059" s="229" t="s">
        <v>882</v>
      </c>
    </row>
    <row r="12060">
      <c r="A12060" s="229" t="s">
        <v>882</v>
      </c>
    </row>
    <row r="12061">
      <c r="A12061" s="229" t="s">
        <v>882</v>
      </c>
    </row>
    <row r="12062">
      <c r="A12062" s="229" t="s">
        <v>882</v>
      </c>
    </row>
    <row r="12063">
      <c r="A12063" s="229" t="s">
        <v>882</v>
      </c>
    </row>
    <row r="12064">
      <c r="A12064" s="229" t="s">
        <v>882</v>
      </c>
    </row>
    <row r="12065">
      <c r="A12065" s="229" t="s">
        <v>882</v>
      </c>
    </row>
    <row r="12066">
      <c r="A12066" s="229" t="s">
        <v>883</v>
      </c>
    </row>
    <row r="12067">
      <c r="A12067" s="229" t="s">
        <v>883</v>
      </c>
    </row>
    <row r="12068">
      <c r="A12068" s="229" t="s">
        <v>883</v>
      </c>
    </row>
    <row r="12069">
      <c r="A12069" s="229" t="s">
        <v>883</v>
      </c>
    </row>
    <row r="12070">
      <c r="A12070" s="229" t="s">
        <v>883</v>
      </c>
    </row>
    <row r="12071">
      <c r="A12071" s="229" t="s">
        <v>883</v>
      </c>
    </row>
    <row r="12072">
      <c r="A12072" s="229" t="s">
        <v>883</v>
      </c>
    </row>
    <row r="12073">
      <c r="A12073" s="229" t="s">
        <v>883</v>
      </c>
    </row>
    <row r="12074">
      <c r="A12074" s="229" t="s">
        <v>883</v>
      </c>
    </row>
    <row r="12075">
      <c r="A12075" s="229" t="s">
        <v>883</v>
      </c>
    </row>
    <row r="12076">
      <c r="A12076" s="229" t="s">
        <v>883</v>
      </c>
    </row>
    <row r="12077">
      <c r="A12077" s="229" t="s">
        <v>883</v>
      </c>
    </row>
    <row r="12078">
      <c r="A12078" s="229" t="s">
        <v>883</v>
      </c>
    </row>
    <row r="12079">
      <c r="A12079" s="229" t="s">
        <v>883</v>
      </c>
    </row>
    <row r="12080">
      <c r="A12080" s="229" t="s">
        <v>883</v>
      </c>
    </row>
    <row r="12081">
      <c r="A12081" s="229" t="s">
        <v>883</v>
      </c>
    </row>
    <row r="12082">
      <c r="A12082" s="229" t="s">
        <v>883</v>
      </c>
    </row>
    <row r="12083">
      <c r="A12083" s="229" t="s">
        <v>883</v>
      </c>
    </row>
    <row r="12084">
      <c r="A12084" s="229" t="s">
        <v>883</v>
      </c>
    </row>
    <row r="12085">
      <c r="A12085" s="229" t="s">
        <v>883</v>
      </c>
    </row>
    <row r="12086">
      <c r="A12086" s="229" t="s">
        <v>883</v>
      </c>
    </row>
    <row r="12087">
      <c r="A12087" s="229" t="s">
        <v>883</v>
      </c>
    </row>
    <row r="12088">
      <c r="A12088" s="229" t="s">
        <v>883</v>
      </c>
    </row>
    <row r="12089">
      <c r="A12089" s="229" t="s">
        <v>883</v>
      </c>
    </row>
    <row r="12090">
      <c r="A12090" s="229" t="s">
        <v>883</v>
      </c>
    </row>
    <row r="12091">
      <c r="A12091" s="229" t="s">
        <v>883</v>
      </c>
    </row>
    <row r="12092">
      <c r="A12092" s="229" t="s">
        <v>883</v>
      </c>
    </row>
    <row r="12093">
      <c r="A12093" s="229" t="s">
        <v>883</v>
      </c>
    </row>
    <row r="12094">
      <c r="A12094" s="229" t="s">
        <v>883</v>
      </c>
    </row>
    <row r="12095">
      <c r="A12095" s="229" t="s">
        <v>883</v>
      </c>
    </row>
    <row r="12096">
      <c r="A12096" s="229" t="s">
        <v>883</v>
      </c>
    </row>
    <row r="12097">
      <c r="A12097" s="229" t="s">
        <v>883</v>
      </c>
    </row>
    <row r="12098">
      <c r="A12098" s="229" t="s">
        <v>883</v>
      </c>
    </row>
    <row r="12099">
      <c r="A12099" s="229" t="s">
        <v>883</v>
      </c>
    </row>
    <row r="12100">
      <c r="A12100" s="229" t="s">
        <v>883</v>
      </c>
    </row>
    <row r="12101">
      <c r="A12101" s="229" t="s">
        <v>883</v>
      </c>
    </row>
    <row r="12102">
      <c r="A12102" s="229" t="s">
        <v>883</v>
      </c>
    </row>
    <row r="12103">
      <c r="A12103" s="229" t="s">
        <v>883</v>
      </c>
    </row>
    <row r="12104">
      <c r="A12104" s="229" t="s">
        <v>883</v>
      </c>
    </row>
    <row r="12105">
      <c r="A12105" s="229" t="s">
        <v>883</v>
      </c>
    </row>
    <row r="12106">
      <c r="A12106" s="229" t="s">
        <v>883</v>
      </c>
    </row>
    <row r="12107">
      <c r="A12107" s="229" t="s">
        <v>883</v>
      </c>
    </row>
    <row r="12108">
      <c r="A12108" s="229" t="s">
        <v>883</v>
      </c>
    </row>
    <row r="12109">
      <c r="A12109" s="229" t="s">
        <v>883</v>
      </c>
    </row>
    <row r="12110">
      <c r="A12110" s="229" t="s">
        <v>883</v>
      </c>
    </row>
    <row r="12111">
      <c r="A12111" s="229" t="s">
        <v>883</v>
      </c>
    </row>
    <row r="12112">
      <c r="A12112" s="229" t="s">
        <v>883</v>
      </c>
    </row>
    <row r="12113">
      <c r="A12113" s="229" t="s">
        <v>883</v>
      </c>
    </row>
    <row r="12114">
      <c r="A12114" s="229" t="s">
        <v>883</v>
      </c>
    </row>
    <row r="12115">
      <c r="A12115" s="229" t="s">
        <v>883</v>
      </c>
    </row>
    <row r="12116">
      <c r="A12116" s="229" t="s">
        <v>883</v>
      </c>
    </row>
    <row r="12117">
      <c r="A12117" s="229" t="s">
        <v>883</v>
      </c>
    </row>
    <row r="12118">
      <c r="A12118" s="229" t="s">
        <v>883</v>
      </c>
    </row>
    <row r="12119">
      <c r="A12119" s="229" t="s">
        <v>883</v>
      </c>
    </row>
    <row r="12120">
      <c r="A12120" s="229" t="s">
        <v>883</v>
      </c>
    </row>
    <row r="12121">
      <c r="A12121" s="229" t="s">
        <v>883</v>
      </c>
    </row>
    <row r="12122">
      <c r="A12122" s="229" t="s">
        <v>883</v>
      </c>
    </row>
    <row r="12123">
      <c r="A12123" s="229" t="s">
        <v>883</v>
      </c>
    </row>
    <row r="12124">
      <c r="A12124" s="229" t="s">
        <v>883</v>
      </c>
    </row>
    <row r="12125">
      <c r="A12125" s="229" t="s">
        <v>883</v>
      </c>
    </row>
    <row r="12126">
      <c r="A12126" s="229" t="s">
        <v>883</v>
      </c>
    </row>
    <row r="12127">
      <c r="A12127" s="229" t="s">
        <v>883</v>
      </c>
    </row>
    <row r="12128">
      <c r="A12128" s="229" t="s">
        <v>883</v>
      </c>
    </row>
    <row r="12129">
      <c r="A12129" s="229" t="s">
        <v>883</v>
      </c>
    </row>
    <row r="12130">
      <c r="A12130" s="229" t="s">
        <v>883</v>
      </c>
    </row>
    <row r="12131">
      <c r="A12131" s="229" t="s">
        <v>883</v>
      </c>
    </row>
    <row r="12132">
      <c r="A12132" s="229" t="s">
        <v>883</v>
      </c>
    </row>
    <row r="12133">
      <c r="A12133" s="229" t="s">
        <v>883</v>
      </c>
    </row>
    <row r="12134">
      <c r="A12134" s="229" t="s">
        <v>883</v>
      </c>
    </row>
    <row r="12135">
      <c r="A12135" s="229" t="s">
        <v>883</v>
      </c>
    </row>
    <row r="12136">
      <c r="A12136" s="229" t="s">
        <v>884</v>
      </c>
    </row>
    <row r="12137">
      <c r="A12137" s="229" t="s">
        <v>884</v>
      </c>
    </row>
    <row r="12138">
      <c r="A12138" s="229" t="s">
        <v>884</v>
      </c>
    </row>
    <row r="12139">
      <c r="A12139" s="229" t="s">
        <v>884</v>
      </c>
    </row>
    <row r="12140">
      <c r="A12140" s="229" t="s">
        <v>884</v>
      </c>
    </row>
    <row r="12141">
      <c r="A12141" s="229" t="s">
        <v>884</v>
      </c>
    </row>
    <row r="12142">
      <c r="A12142" s="229" t="s">
        <v>884</v>
      </c>
    </row>
    <row r="12143">
      <c r="A12143" s="229" t="s">
        <v>884</v>
      </c>
    </row>
    <row r="12144">
      <c r="A12144" s="229" t="s">
        <v>884</v>
      </c>
    </row>
    <row r="12145">
      <c r="A12145" s="229" t="s">
        <v>884</v>
      </c>
    </row>
    <row r="12146">
      <c r="A12146" s="229" t="s">
        <v>884</v>
      </c>
    </row>
    <row r="12147">
      <c r="A12147" s="229" t="s">
        <v>884</v>
      </c>
    </row>
    <row r="12148">
      <c r="A12148" s="229" t="s">
        <v>884</v>
      </c>
    </row>
    <row r="12149">
      <c r="A12149" s="229" t="s">
        <v>884</v>
      </c>
    </row>
    <row r="12150">
      <c r="A12150" s="229" t="s">
        <v>884</v>
      </c>
    </row>
    <row r="12151">
      <c r="A12151" s="229" t="s">
        <v>884</v>
      </c>
    </row>
    <row r="12152">
      <c r="A12152" s="229" t="s">
        <v>884</v>
      </c>
    </row>
    <row r="12153">
      <c r="A12153" s="229" t="s">
        <v>884</v>
      </c>
    </row>
    <row r="12154">
      <c r="A12154" s="229" t="s">
        <v>884</v>
      </c>
    </row>
    <row r="12155">
      <c r="A12155" s="229" t="s">
        <v>884</v>
      </c>
    </row>
    <row r="12156">
      <c r="A12156" s="229" t="s">
        <v>884</v>
      </c>
    </row>
    <row r="12157">
      <c r="A12157" s="229" t="s">
        <v>884</v>
      </c>
    </row>
    <row r="12158">
      <c r="A12158" s="229" t="s">
        <v>884</v>
      </c>
    </row>
    <row r="12159">
      <c r="A12159" s="229" t="s">
        <v>884</v>
      </c>
    </row>
    <row r="12160">
      <c r="A12160" s="229" t="s">
        <v>884</v>
      </c>
    </row>
    <row r="12161">
      <c r="A12161" s="229" t="s">
        <v>884</v>
      </c>
    </row>
    <row r="12162">
      <c r="A12162" s="229" t="s">
        <v>884</v>
      </c>
    </row>
    <row r="12163">
      <c r="A12163" s="229" t="s">
        <v>884</v>
      </c>
    </row>
    <row r="12164">
      <c r="A12164" s="229" t="s">
        <v>884</v>
      </c>
    </row>
    <row r="12165">
      <c r="A12165" s="229" t="s">
        <v>884</v>
      </c>
    </row>
    <row r="12166">
      <c r="A12166" s="229" t="s">
        <v>884</v>
      </c>
    </row>
    <row r="12167">
      <c r="A12167" s="229" t="s">
        <v>884</v>
      </c>
    </row>
    <row r="12168">
      <c r="A12168" s="229" t="s">
        <v>884</v>
      </c>
    </row>
    <row r="12169">
      <c r="A12169" s="229" t="s">
        <v>884</v>
      </c>
    </row>
    <row r="12170">
      <c r="A12170" s="229" t="s">
        <v>884</v>
      </c>
    </row>
    <row r="12171">
      <c r="A12171" s="229" t="s">
        <v>884</v>
      </c>
    </row>
    <row r="12172">
      <c r="A12172" s="229" t="s">
        <v>884</v>
      </c>
    </row>
    <row r="12173">
      <c r="A12173" s="229" t="s">
        <v>884</v>
      </c>
    </row>
    <row r="12174">
      <c r="A12174" s="229" t="s">
        <v>884</v>
      </c>
    </row>
    <row r="12175">
      <c r="A12175" s="229" t="s">
        <v>884</v>
      </c>
    </row>
    <row r="12176">
      <c r="A12176" s="229" t="s">
        <v>884</v>
      </c>
    </row>
    <row r="12177">
      <c r="A12177" s="229" t="s">
        <v>884</v>
      </c>
    </row>
    <row r="12178">
      <c r="A12178" s="229" t="s">
        <v>884</v>
      </c>
    </row>
    <row r="12179">
      <c r="A12179" s="229" t="s">
        <v>884</v>
      </c>
    </row>
    <row r="12180">
      <c r="A12180" s="229" t="s">
        <v>884</v>
      </c>
    </row>
    <row r="12181">
      <c r="A12181" s="229" t="s">
        <v>884</v>
      </c>
    </row>
    <row r="12182">
      <c r="A12182" s="229" t="s">
        <v>884</v>
      </c>
    </row>
    <row r="12183">
      <c r="A12183" s="229" t="s">
        <v>884</v>
      </c>
    </row>
    <row r="12184">
      <c r="A12184" s="229" t="s">
        <v>884</v>
      </c>
    </row>
    <row r="12185">
      <c r="A12185" s="229" t="s">
        <v>884</v>
      </c>
    </row>
    <row r="12186">
      <c r="A12186" s="229" t="s">
        <v>884</v>
      </c>
    </row>
    <row r="12187">
      <c r="A12187" s="229" t="s">
        <v>884</v>
      </c>
    </row>
    <row r="12188">
      <c r="A12188" s="229" t="s">
        <v>884</v>
      </c>
    </row>
    <row r="12189">
      <c r="A12189" s="229" t="s">
        <v>884</v>
      </c>
    </row>
    <row r="12190">
      <c r="A12190" s="229" t="s">
        <v>884</v>
      </c>
    </row>
    <row r="12191">
      <c r="A12191" s="229" t="s">
        <v>884</v>
      </c>
    </row>
    <row r="12192">
      <c r="A12192" s="229" t="s">
        <v>884</v>
      </c>
    </row>
    <row r="12193">
      <c r="A12193" s="229" t="s">
        <v>884</v>
      </c>
    </row>
    <row r="12194">
      <c r="A12194" s="229" t="s">
        <v>884</v>
      </c>
    </row>
    <row r="12195">
      <c r="A12195" s="229" t="s">
        <v>884</v>
      </c>
    </row>
    <row r="12196">
      <c r="A12196" s="229" t="s">
        <v>884</v>
      </c>
    </row>
    <row r="12197">
      <c r="A12197" s="229" t="s">
        <v>884</v>
      </c>
    </row>
    <row r="12198">
      <c r="A12198" s="229" t="s">
        <v>884</v>
      </c>
    </row>
    <row r="12199">
      <c r="A12199" s="229" t="s">
        <v>884</v>
      </c>
    </row>
    <row r="12200">
      <c r="A12200" s="229" t="s">
        <v>884</v>
      </c>
    </row>
    <row r="12201">
      <c r="A12201" s="229" t="s">
        <v>884</v>
      </c>
    </row>
    <row r="12202">
      <c r="A12202" s="229" t="s">
        <v>884</v>
      </c>
    </row>
    <row r="12203">
      <c r="A12203" s="229" t="s">
        <v>884</v>
      </c>
    </row>
    <row r="12204">
      <c r="A12204" s="229" t="s">
        <v>884</v>
      </c>
    </row>
    <row r="12205">
      <c r="A12205" s="229" t="s">
        <v>884</v>
      </c>
    </row>
    <row r="12206">
      <c r="A12206" s="229" t="s">
        <v>884</v>
      </c>
    </row>
    <row r="12207">
      <c r="A12207" s="229" t="s">
        <v>884</v>
      </c>
    </row>
    <row r="12208">
      <c r="A12208" s="229" t="s">
        <v>884</v>
      </c>
    </row>
    <row r="12209">
      <c r="A12209" s="229" t="s">
        <v>884</v>
      </c>
    </row>
    <row r="12210">
      <c r="A12210" s="229" t="s">
        <v>884</v>
      </c>
    </row>
    <row r="12211">
      <c r="A12211" s="229" t="s">
        <v>884</v>
      </c>
    </row>
    <row r="12212">
      <c r="A12212" s="229" t="s">
        <v>884</v>
      </c>
    </row>
    <row r="12213">
      <c r="A12213" s="229" t="s">
        <v>884</v>
      </c>
    </row>
    <row r="12214">
      <c r="A12214" s="229" t="s">
        <v>884</v>
      </c>
    </row>
    <row r="12215">
      <c r="A12215" s="229" t="s">
        <v>884</v>
      </c>
    </row>
    <row r="12216">
      <c r="A12216" s="229" t="s">
        <v>885</v>
      </c>
    </row>
    <row r="12217">
      <c r="A12217" s="229" t="s">
        <v>885</v>
      </c>
    </row>
    <row r="12218">
      <c r="A12218" s="229" t="s">
        <v>885</v>
      </c>
    </row>
    <row r="12219">
      <c r="A12219" s="229" t="s">
        <v>885</v>
      </c>
    </row>
    <row r="12220">
      <c r="A12220" s="229" t="s">
        <v>885</v>
      </c>
    </row>
    <row r="12221">
      <c r="A12221" s="229" t="s">
        <v>885</v>
      </c>
    </row>
    <row r="12222">
      <c r="A12222" s="229" t="s">
        <v>885</v>
      </c>
    </row>
    <row r="12223">
      <c r="A12223" s="229" t="s">
        <v>885</v>
      </c>
    </row>
    <row r="12224">
      <c r="A12224" s="229" t="s">
        <v>885</v>
      </c>
    </row>
    <row r="12225">
      <c r="A12225" s="229" t="s">
        <v>885</v>
      </c>
    </row>
    <row r="12226">
      <c r="A12226" s="229" t="s">
        <v>885</v>
      </c>
    </row>
    <row r="12227">
      <c r="A12227" s="229" t="s">
        <v>885</v>
      </c>
    </row>
    <row r="12228">
      <c r="A12228" s="229" t="s">
        <v>885</v>
      </c>
    </row>
    <row r="12229">
      <c r="A12229" s="229" t="s">
        <v>885</v>
      </c>
    </row>
    <row r="12230">
      <c r="A12230" s="229" t="s">
        <v>885</v>
      </c>
    </row>
    <row r="12231">
      <c r="A12231" s="229" t="s">
        <v>885</v>
      </c>
    </row>
    <row r="12232">
      <c r="A12232" s="229" t="s">
        <v>885</v>
      </c>
    </row>
    <row r="12233">
      <c r="A12233" s="229" t="s">
        <v>885</v>
      </c>
    </row>
    <row r="12234">
      <c r="A12234" s="229" t="s">
        <v>885</v>
      </c>
    </row>
    <row r="12235">
      <c r="A12235" s="229" t="s">
        <v>885</v>
      </c>
    </row>
    <row r="12236">
      <c r="A12236" s="229" t="s">
        <v>885</v>
      </c>
    </row>
    <row r="12237">
      <c r="A12237" s="229" t="s">
        <v>885</v>
      </c>
    </row>
    <row r="12238">
      <c r="A12238" s="229" t="s">
        <v>885</v>
      </c>
    </row>
    <row r="12239">
      <c r="A12239" s="229" t="s">
        <v>885</v>
      </c>
    </row>
    <row r="12240">
      <c r="A12240" s="229" t="s">
        <v>885</v>
      </c>
    </row>
    <row r="12241">
      <c r="A12241" s="229" t="s">
        <v>885</v>
      </c>
    </row>
    <row r="12242">
      <c r="A12242" s="229" t="s">
        <v>885</v>
      </c>
    </row>
    <row r="12243">
      <c r="A12243" s="229" t="s">
        <v>885</v>
      </c>
    </row>
    <row r="12244">
      <c r="A12244" s="229" t="s">
        <v>885</v>
      </c>
    </row>
    <row r="12245">
      <c r="A12245" s="229" t="s">
        <v>885</v>
      </c>
    </row>
    <row r="12246">
      <c r="A12246" s="229" t="s">
        <v>885</v>
      </c>
    </row>
    <row r="12247">
      <c r="A12247" s="229" t="s">
        <v>885</v>
      </c>
    </row>
    <row r="12248">
      <c r="A12248" s="229" t="s">
        <v>885</v>
      </c>
    </row>
    <row r="12249">
      <c r="A12249" s="229" t="s">
        <v>885</v>
      </c>
    </row>
    <row r="12250">
      <c r="A12250" s="229" t="s">
        <v>885</v>
      </c>
    </row>
    <row r="12251">
      <c r="A12251" s="229" t="s">
        <v>885</v>
      </c>
    </row>
    <row r="12252">
      <c r="A12252" s="229" t="s">
        <v>885</v>
      </c>
    </row>
    <row r="12253">
      <c r="A12253" s="229" t="s">
        <v>885</v>
      </c>
    </row>
    <row r="12254">
      <c r="A12254" s="229" t="s">
        <v>885</v>
      </c>
    </row>
    <row r="12255">
      <c r="A12255" s="229" t="s">
        <v>885</v>
      </c>
    </row>
    <row r="12256">
      <c r="A12256" s="229" t="s">
        <v>885</v>
      </c>
    </row>
    <row r="12257">
      <c r="A12257" s="229" t="s">
        <v>885</v>
      </c>
    </row>
    <row r="12258">
      <c r="A12258" s="229" t="s">
        <v>885</v>
      </c>
    </row>
    <row r="12259">
      <c r="A12259" s="229" t="s">
        <v>885</v>
      </c>
    </row>
    <row r="12260">
      <c r="A12260" s="229" t="s">
        <v>885</v>
      </c>
    </row>
    <row r="12261">
      <c r="A12261" s="229" t="s">
        <v>885</v>
      </c>
    </row>
    <row r="12262">
      <c r="A12262" s="229" t="s">
        <v>885</v>
      </c>
    </row>
    <row r="12263">
      <c r="A12263" s="229" t="s">
        <v>885</v>
      </c>
    </row>
    <row r="12264">
      <c r="A12264" s="229" t="s">
        <v>885</v>
      </c>
    </row>
    <row r="12265">
      <c r="A12265" s="229" t="s">
        <v>885</v>
      </c>
    </row>
    <row r="12266">
      <c r="A12266" s="229" t="s">
        <v>885</v>
      </c>
    </row>
    <row r="12267">
      <c r="A12267" s="229" t="s">
        <v>885</v>
      </c>
    </row>
    <row r="12268">
      <c r="A12268" s="229" t="s">
        <v>885</v>
      </c>
    </row>
    <row r="12269">
      <c r="A12269" s="229" t="s">
        <v>885</v>
      </c>
    </row>
    <row r="12270">
      <c r="A12270" s="229" t="s">
        <v>885</v>
      </c>
    </row>
    <row r="12271">
      <c r="A12271" s="229" t="s">
        <v>885</v>
      </c>
    </row>
    <row r="12272">
      <c r="A12272" s="229" t="s">
        <v>885</v>
      </c>
    </row>
    <row r="12273">
      <c r="A12273" s="229" t="s">
        <v>885</v>
      </c>
    </row>
    <row r="12274">
      <c r="A12274" s="229" t="s">
        <v>885</v>
      </c>
    </row>
    <row r="12275">
      <c r="A12275" s="229" t="s">
        <v>885</v>
      </c>
    </row>
    <row r="12276">
      <c r="A12276" s="229" t="s">
        <v>885</v>
      </c>
    </row>
    <row r="12277">
      <c r="A12277" s="229" t="s">
        <v>885</v>
      </c>
    </row>
    <row r="12278">
      <c r="A12278" s="229" t="s">
        <v>885</v>
      </c>
    </row>
    <row r="12279">
      <c r="A12279" s="229" t="s">
        <v>885</v>
      </c>
    </row>
    <row r="12280">
      <c r="A12280" s="229" t="s">
        <v>886</v>
      </c>
    </row>
    <row r="12281">
      <c r="A12281" s="229" t="s">
        <v>886</v>
      </c>
    </row>
    <row r="12282">
      <c r="A12282" s="229" t="s">
        <v>886</v>
      </c>
    </row>
    <row r="12283">
      <c r="A12283" s="229" t="s">
        <v>886</v>
      </c>
    </row>
    <row r="12284">
      <c r="A12284" s="229" t="s">
        <v>886</v>
      </c>
    </row>
    <row r="12285">
      <c r="A12285" s="229" t="s">
        <v>886</v>
      </c>
    </row>
    <row r="12286">
      <c r="A12286" s="229" t="s">
        <v>886</v>
      </c>
    </row>
    <row r="12287">
      <c r="A12287" s="229" t="s">
        <v>886</v>
      </c>
    </row>
    <row r="12288">
      <c r="A12288" s="229" t="s">
        <v>886</v>
      </c>
    </row>
    <row r="12289">
      <c r="A12289" s="229" t="s">
        <v>886</v>
      </c>
    </row>
    <row r="12290">
      <c r="A12290" s="229" t="s">
        <v>886</v>
      </c>
    </row>
    <row r="12291">
      <c r="A12291" s="229" t="s">
        <v>886</v>
      </c>
    </row>
    <row r="12292">
      <c r="A12292" s="229" t="s">
        <v>886</v>
      </c>
    </row>
    <row r="12293">
      <c r="A12293" s="229" t="s">
        <v>886</v>
      </c>
    </row>
    <row r="12294">
      <c r="A12294" s="229" t="s">
        <v>886</v>
      </c>
    </row>
    <row r="12295">
      <c r="A12295" s="229" t="s">
        <v>886</v>
      </c>
    </row>
    <row r="12296">
      <c r="A12296" s="229" t="s">
        <v>886</v>
      </c>
    </row>
    <row r="12297">
      <c r="A12297" s="229" t="s">
        <v>886</v>
      </c>
    </row>
    <row r="12298">
      <c r="A12298" s="229" t="s">
        <v>886</v>
      </c>
    </row>
    <row r="12299">
      <c r="A12299" s="229" t="s">
        <v>886</v>
      </c>
    </row>
    <row r="12300">
      <c r="A12300" s="229" t="s">
        <v>886</v>
      </c>
    </row>
    <row r="12301">
      <c r="A12301" s="229" t="s">
        <v>886</v>
      </c>
    </row>
    <row r="12302">
      <c r="A12302" s="229" t="s">
        <v>886</v>
      </c>
    </row>
    <row r="12303">
      <c r="A12303" s="229" t="s">
        <v>886</v>
      </c>
    </row>
    <row r="12304">
      <c r="A12304" s="229" t="s">
        <v>886</v>
      </c>
    </row>
    <row r="12305">
      <c r="A12305" s="229" t="s">
        <v>886</v>
      </c>
    </row>
    <row r="12306">
      <c r="A12306" s="229" t="s">
        <v>886</v>
      </c>
    </row>
    <row r="12307">
      <c r="A12307" s="229" t="s">
        <v>886</v>
      </c>
    </row>
    <row r="12308">
      <c r="A12308" s="229" t="s">
        <v>886</v>
      </c>
    </row>
    <row r="12309">
      <c r="A12309" s="229" t="s">
        <v>886</v>
      </c>
    </row>
    <row r="12310">
      <c r="A12310" s="229" t="s">
        <v>886</v>
      </c>
    </row>
    <row r="12311">
      <c r="A12311" s="229" t="s">
        <v>886</v>
      </c>
    </row>
    <row r="12312">
      <c r="A12312" s="229" t="s">
        <v>886</v>
      </c>
    </row>
    <row r="12313">
      <c r="A12313" s="229" t="s">
        <v>886</v>
      </c>
    </row>
    <row r="12314">
      <c r="A12314" s="229" t="s">
        <v>886</v>
      </c>
    </row>
    <row r="12315">
      <c r="A12315" s="229" t="s">
        <v>886</v>
      </c>
    </row>
    <row r="12316">
      <c r="A12316" s="229" t="s">
        <v>886</v>
      </c>
    </row>
    <row r="12317">
      <c r="A12317" s="229" t="s">
        <v>886</v>
      </c>
    </row>
    <row r="12318">
      <c r="A12318" s="229" t="s">
        <v>886</v>
      </c>
    </row>
    <row r="12319">
      <c r="A12319" s="229" t="s">
        <v>886</v>
      </c>
    </row>
    <row r="12320">
      <c r="A12320" s="229" t="s">
        <v>886</v>
      </c>
    </row>
    <row r="12321">
      <c r="A12321" s="229" t="s">
        <v>886</v>
      </c>
    </row>
    <row r="12322">
      <c r="A12322" s="229" t="s">
        <v>886</v>
      </c>
    </row>
    <row r="12323">
      <c r="A12323" s="229" t="s">
        <v>886</v>
      </c>
    </row>
    <row r="12324">
      <c r="A12324" s="229" t="s">
        <v>886</v>
      </c>
    </row>
    <row r="12325">
      <c r="A12325" s="229" t="s">
        <v>886</v>
      </c>
    </row>
    <row r="12326">
      <c r="A12326" s="229" t="s">
        <v>886</v>
      </c>
    </row>
    <row r="12327">
      <c r="A12327" s="229" t="s">
        <v>886</v>
      </c>
    </row>
    <row r="12328">
      <c r="A12328" s="229" t="s">
        <v>886</v>
      </c>
    </row>
    <row r="12329">
      <c r="A12329" s="229" t="s">
        <v>886</v>
      </c>
    </row>
    <row r="12330">
      <c r="A12330" s="229" t="s">
        <v>886</v>
      </c>
    </row>
    <row r="12331">
      <c r="A12331" s="229" t="s">
        <v>886</v>
      </c>
    </row>
    <row r="12332">
      <c r="A12332" s="229" t="s">
        <v>886</v>
      </c>
    </row>
    <row r="12333">
      <c r="A12333" s="229" t="s">
        <v>886</v>
      </c>
    </row>
    <row r="12334">
      <c r="A12334" s="229" t="s">
        <v>886</v>
      </c>
    </row>
    <row r="12335">
      <c r="A12335" s="229" t="s">
        <v>886</v>
      </c>
    </row>
    <row r="12336">
      <c r="A12336" s="229" t="s">
        <v>886</v>
      </c>
    </row>
    <row r="12337">
      <c r="A12337" s="229" t="s">
        <v>886</v>
      </c>
    </row>
    <row r="12338">
      <c r="A12338" s="229" t="s">
        <v>886</v>
      </c>
    </row>
    <row r="12339">
      <c r="A12339" s="229" t="s">
        <v>886</v>
      </c>
    </row>
    <row r="12340">
      <c r="A12340" s="229" t="s">
        <v>886</v>
      </c>
    </row>
    <row r="12341">
      <c r="A12341" s="229" t="s">
        <v>886</v>
      </c>
    </row>
    <row r="12342">
      <c r="A12342" s="229" t="s">
        <v>886</v>
      </c>
    </row>
    <row r="12343">
      <c r="A12343" s="229" t="s">
        <v>886</v>
      </c>
    </row>
    <row r="12344">
      <c r="A12344" s="229" t="s">
        <v>886</v>
      </c>
    </row>
    <row r="12345">
      <c r="A12345" s="229" t="s">
        <v>886</v>
      </c>
    </row>
    <row r="12346">
      <c r="A12346" s="229" t="s">
        <v>886</v>
      </c>
    </row>
    <row r="12347">
      <c r="A12347" s="229" t="s">
        <v>886</v>
      </c>
    </row>
    <row r="12348">
      <c r="A12348" s="229" t="s">
        <v>886</v>
      </c>
    </row>
    <row r="12349">
      <c r="A12349" s="229" t="s">
        <v>886</v>
      </c>
    </row>
    <row r="12350">
      <c r="A12350" s="229" t="s">
        <v>886</v>
      </c>
    </row>
    <row r="12351">
      <c r="A12351" s="229" t="s">
        <v>886</v>
      </c>
    </row>
    <row r="12352">
      <c r="A12352" s="229" t="s">
        <v>886</v>
      </c>
    </row>
    <row r="12353">
      <c r="A12353" s="229" t="s">
        <v>886</v>
      </c>
    </row>
    <row r="12354">
      <c r="A12354" s="229" t="s">
        <v>886</v>
      </c>
    </row>
    <row r="12355">
      <c r="A12355" s="229" t="s">
        <v>886</v>
      </c>
    </row>
    <row r="12356">
      <c r="A12356" s="229" t="s">
        <v>890</v>
      </c>
    </row>
    <row r="12357">
      <c r="A12357" s="229" t="s">
        <v>890</v>
      </c>
    </row>
    <row r="12358">
      <c r="A12358" s="229" t="s">
        <v>890</v>
      </c>
    </row>
    <row r="12359">
      <c r="A12359" s="229" t="s">
        <v>890</v>
      </c>
    </row>
    <row r="12360">
      <c r="A12360" s="229" t="s">
        <v>890</v>
      </c>
    </row>
    <row r="12361">
      <c r="A12361" s="229" t="s">
        <v>890</v>
      </c>
    </row>
    <row r="12362">
      <c r="A12362" s="229" t="s">
        <v>890</v>
      </c>
    </row>
    <row r="12363">
      <c r="A12363" s="229" t="s">
        <v>890</v>
      </c>
    </row>
    <row r="12364">
      <c r="A12364" s="229" t="s">
        <v>890</v>
      </c>
    </row>
    <row r="12365">
      <c r="A12365" s="229" t="s">
        <v>890</v>
      </c>
    </row>
    <row r="12366">
      <c r="A12366" s="229" t="s">
        <v>890</v>
      </c>
    </row>
    <row r="12367">
      <c r="A12367" s="229" t="s">
        <v>890</v>
      </c>
    </row>
    <row r="12368">
      <c r="A12368" s="229" t="s">
        <v>890</v>
      </c>
    </row>
    <row r="12369">
      <c r="A12369" s="229" t="s">
        <v>890</v>
      </c>
    </row>
    <row r="12370">
      <c r="A12370" s="229" t="s">
        <v>890</v>
      </c>
    </row>
    <row r="12371">
      <c r="A12371" s="229" t="s">
        <v>890</v>
      </c>
    </row>
    <row r="12372">
      <c r="A12372" s="229" t="s">
        <v>890</v>
      </c>
    </row>
    <row r="12373">
      <c r="A12373" s="229" t="s">
        <v>890</v>
      </c>
    </row>
    <row r="12374">
      <c r="A12374" s="229" t="s">
        <v>890</v>
      </c>
    </row>
    <row r="12375">
      <c r="A12375" s="229" t="s">
        <v>890</v>
      </c>
    </row>
    <row r="12376">
      <c r="A12376" s="229" t="s">
        <v>890</v>
      </c>
    </row>
    <row r="12377">
      <c r="A12377" s="229" t="s">
        <v>890</v>
      </c>
    </row>
    <row r="12378">
      <c r="A12378" s="229" t="s">
        <v>890</v>
      </c>
    </row>
    <row r="12379">
      <c r="A12379" s="229" t="s">
        <v>890</v>
      </c>
    </row>
    <row r="12380">
      <c r="A12380" s="229" t="s">
        <v>890</v>
      </c>
    </row>
    <row r="12381">
      <c r="A12381" s="229" t="s">
        <v>890</v>
      </c>
    </row>
    <row r="12382">
      <c r="A12382" s="229" t="s">
        <v>890</v>
      </c>
    </row>
    <row r="12383">
      <c r="A12383" s="229" t="s">
        <v>890</v>
      </c>
    </row>
    <row r="12384">
      <c r="A12384" s="229" t="s">
        <v>890</v>
      </c>
    </row>
    <row r="12385">
      <c r="A12385" s="229" t="s">
        <v>890</v>
      </c>
    </row>
    <row r="12386">
      <c r="A12386" s="229" t="s">
        <v>890</v>
      </c>
    </row>
    <row r="12387">
      <c r="A12387" s="229" t="s">
        <v>890</v>
      </c>
    </row>
    <row r="12388">
      <c r="A12388" s="229" t="s">
        <v>890</v>
      </c>
    </row>
    <row r="12389">
      <c r="A12389" s="229" t="s">
        <v>890</v>
      </c>
    </row>
    <row r="12390">
      <c r="A12390" s="229" t="s">
        <v>890</v>
      </c>
    </row>
    <row r="12391">
      <c r="A12391" s="229" t="s">
        <v>890</v>
      </c>
    </row>
    <row r="12392">
      <c r="A12392" s="229" t="s">
        <v>890</v>
      </c>
    </row>
    <row r="12393">
      <c r="A12393" s="229" t="s">
        <v>890</v>
      </c>
    </row>
    <row r="12394">
      <c r="A12394" s="229" t="s">
        <v>890</v>
      </c>
    </row>
    <row r="12395">
      <c r="A12395" s="229" t="s">
        <v>890</v>
      </c>
    </row>
    <row r="12396">
      <c r="A12396" s="229" t="s">
        <v>890</v>
      </c>
    </row>
    <row r="12397">
      <c r="A12397" s="229" t="s">
        <v>890</v>
      </c>
    </row>
    <row r="12398">
      <c r="A12398" s="229" t="s">
        <v>890</v>
      </c>
    </row>
    <row r="12399">
      <c r="A12399" s="229" t="s">
        <v>890</v>
      </c>
    </row>
    <row r="12400">
      <c r="A12400" s="229" t="s">
        <v>890</v>
      </c>
    </row>
    <row r="12401">
      <c r="A12401" s="229" t="s">
        <v>890</v>
      </c>
    </row>
    <row r="12402">
      <c r="A12402" s="229" t="s">
        <v>890</v>
      </c>
    </row>
    <row r="12403">
      <c r="A12403" s="229" t="s">
        <v>890</v>
      </c>
    </row>
    <row r="12404">
      <c r="A12404" s="229" t="s">
        <v>890</v>
      </c>
    </row>
    <row r="12405">
      <c r="A12405" s="229" t="s">
        <v>890</v>
      </c>
    </row>
    <row r="12406">
      <c r="A12406" s="229" t="s">
        <v>890</v>
      </c>
    </row>
    <row r="12407">
      <c r="A12407" s="229" t="s">
        <v>890</v>
      </c>
    </row>
    <row r="12408">
      <c r="A12408" s="229" t="s">
        <v>890</v>
      </c>
    </row>
    <row r="12409">
      <c r="A12409" s="229" t="s">
        <v>890</v>
      </c>
    </row>
    <row r="12410">
      <c r="A12410" s="229" t="s">
        <v>890</v>
      </c>
    </row>
    <row r="12411">
      <c r="A12411" s="229" t="s">
        <v>890</v>
      </c>
    </row>
    <row r="12412">
      <c r="A12412" s="229" t="s">
        <v>890</v>
      </c>
    </row>
    <row r="12413">
      <c r="A12413" s="229" t="s">
        <v>890</v>
      </c>
    </row>
    <row r="12414">
      <c r="A12414" s="229" t="s">
        <v>890</v>
      </c>
    </row>
    <row r="12415">
      <c r="A12415" s="229" t="s">
        <v>890</v>
      </c>
    </row>
    <row r="12416">
      <c r="A12416" s="229" t="s">
        <v>890</v>
      </c>
    </row>
    <row r="12417">
      <c r="A12417" s="229" t="s">
        <v>890</v>
      </c>
    </row>
    <row r="12418">
      <c r="A12418" s="229" t="s">
        <v>890</v>
      </c>
    </row>
    <row r="12419">
      <c r="A12419" s="229" t="s">
        <v>890</v>
      </c>
    </row>
    <row r="12420">
      <c r="A12420" s="229" t="s">
        <v>890</v>
      </c>
    </row>
    <row r="12421">
      <c r="A12421" s="229" t="s">
        <v>890</v>
      </c>
    </row>
    <row r="12422">
      <c r="A12422" s="229" t="s">
        <v>890</v>
      </c>
    </row>
    <row r="12423">
      <c r="A12423" s="229" t="s">
        <v>890</v>
      </c>
    </row>
    <row r="12424">
      <c r="A12424" s="229" t="s">
        <v>890</v>
      </c>
    </row>
    <row r="12425">
      <c r="A12425" s="229" t="s">
        <v>890</v>
      </c>
    </row>
    <row r="12426">
      <c r="A12426" s="229" t="s">
        <v>890</v>
      </c>
    </row>
    <row r="12427">
      <c r="A12427" s="229" t="s">
        <v>890</v>
      </c>
    </row>
    <row r="12428">
      <c r="A12428" s="229" t="s">
        <v>890</v>
      </c>
    </row>
    <row r="12429">
      <c r="A12429" s="229" t="s">
        <v>890</v>
      </c>
    </row>
    <row r="12430">
      <c r="A12430" s="229" t="s">
        <v>890</v>
      </c>
    </row>
    <row r="12431">
      <c r="A12431" s="229" t="s">
        <v>890</v>
      </c>
    </row>
    <row r="12432">
      <c r="A12432" s="229" t="s">
        <v>890</v>
      </c>
    </row>
    <row r="12433">
      <c r="A12433" s="229" t="s">
        <v>890</v>
      </c>
    </row>
    <row r="12434">
      <c r="A12434" s="229" t="s">
        <v>890</v>
      </c>
    </row>
    <row r="12435">
      <c r="A12435" s="229" t="s">
        <v>890</v>
      </c>
    </row>
    <row r="12436">
      <c r="A12436" s="229" t="s">
        <v>892</v>
      </c>
    </row>
    <row r="12437">
      <c r="A12437" s="229" t="s">
        <v>892</v>
      </c>
    </row>
    <row r="12438">
      <c r="A12438" s="229" t="s">
        <v>892</v>
      </c>
    </row>
    <row r="12439">
      <c r="A12439" s="229" t="s">
        <v>892</v>
      </c>
    </row>
    <row r="12440">
      <c r="A12440" s="229" t="s">
        <v>892</v>
      </c>
    </row>
    <row r="12441">
      <c r="A12441" s="229" t="s">
        <v>892</v>
      </c>
    </row>
    <row r="12442">
      <c r="A12442" s="229" t="s">
        <v>892</v>
      </c>
    </row>
    <row r="12443">
      <c r="A12443" s="229" t="s">
        <v>892</v>
      </c>
    </row>
    <row r="12444">
      <c r="A12444" s="229" t="s">
        <v>892</v>
      </c>
    </row>
    <row r="12445">
      <c r="A12445" s="229" t="s">
        <v>892</v>
      </c>
    </row>
    <row r="12446">
      <c r="A12446" s="229" t="s">
        <v>892</v>
      </c>
    </row>
    <row r="12447">
      <c r="A12447" s="229" t="s">
        <v>892</v>
      </c>
    </row>
    <row r="12448">
      <c r="A12448" s="229" t="s">
        <v>892</v>
      </c>
    </row>
    <row r="12449">
      <c r="A12449" s="229" t="s">
        <v>892</v>
      </c>
    </row>
    <row r="12450">
      <c r="A12450" s="229" t="s">
        <v>892</v>
      </c>
    </row>
    <row r="12451">
      <c r="A12451" s="229" t="s">
        <v>892</v>
      </c>
    </row>
    <row r="12452">
      <c r="A12452" s="229" t="s">
        <v>892</v>
      </c>
    </row>
    <row r="12453">
      <c r="A12453" s="229" t="s">
        <v>892</v>
      </c>
    </row>
    <row r="12454">
      <c r="A12454" s="229" t="s">
        <v>892</v>
      </c>
    </row>
    <row r="12455">
      <c r="A12455" s="229" t="s">
        <v>892</v>
      </c>
    </row>
    <row r="12456">
      <c r="A12456" s="229" t="s">
        <v>892</v>
      </c>
    </row>
    <row r="12457">
      <c r="A12457" s="229" t="s">
        <v>892</v>
      </c>
    </row>
    <row r="12458">
      <c r="A12458" s="229" t="s">
        <v>892</v>
      </c>
    </row>
    <row r="12459">
      <c r="A12459" s="229" t="s">
        <v>892</v>
      </c>
    </row>
    <row r="12460">
      <c r="A12460" s="229" t="s">
        <v>893</v>
      </c>
    </row>
    <row r="12461">
      <c r="A12461" s="229" t="s">
        <v>893</v>
      </c>
    </row>
    <row r="12462">
      <c r="A12462" s="229" t="s">
        <v>893</v>
      </c>
    </row>
    <row r="12463">
      <c r="A12463" s="229" t="s">
        <v>893</v>
      </c>
    </row>
    <row r="12464">
      <c r="A12464" s="229" t="s">
        <v>893</v>
      </c>
    </row>
    <row r="12465">
      <c r="A12465" s="229" t="s">
        <v>893</v>
      </c>
    </row>
    <row r="12466">
      <c r="A12466" s="229" t="s">
        <v>893</v>
      </c>
    </row>
    <row r="12467">
      <c r="A12467" s="229" t="s">
        <v>893</v>
      </c>
    </row>
    <row r="12468">
      <c r="A12468" s="229" t="s">
        <v>893</v>
      </c>
    </row>
    <row r="12469">
      <c r="A12469" s="229" t="s">
        <v>893</v>
      </c>
    </row>
    <row r="12470">
      <c r="A12470" s="229" t="s">
        <v>893</v>
      </c>
    </row>
    <row r="12471">
      <c r="A12471" s="229" t="s">
        <v>893</v>
      </c>
    </row>
    <row r="12472">
      <c r="A12472" s="229" t="s">
        <v>893</v>
      </c>
    </row>
    <row r="12473">
      <c r="A12473" s="229" t="s">
        <v>893</v>
      </c>
    </row>
    <row r="12474">
      <c r="A12474" s="229" t="s">
        <v>893</v>
      </c>
    </row>
    <row r="12475">
      <c r="A12475" s="229" t="s">
        <v>893</v>
      </c>
    </row>
    <row r="12476">
      <c r="A12476" s="229" t="s">
        <v>893</v>
      </c>
    </row>
    <row r="12477">
      <c r="A12477" s="229" t="s">
        <v>893</v>
      </c>
    </row>
    <row r="12478">
      <c r="A12478" s="229" t="s">
        <v>893</v>
      </c>
    </row>
    <row r="12479">
      <c r="A12479" s="229" t="s">
        <v>893</v>
      </c>
    </row>
    <row r="12480">
      <c r="A12480" s="229" t="s">
        <v>893</v>
      </c>
    </row>
    <row r="12481">
      <c r="A12481" s="229" t="s">
        <v>893</v>
      </c>
    </row>
    <row r="12482">
      <c r="A12482" s="229" t="s">
        <v>893</v>
      </c>
    </row>
    <row r="12483">
      <c r="A12483" s="229" t="s">
        <v>893</v>
      </c>
    </row>
    <row r="12484">
      <c r="A12484" s="229" t="s">
        <v>893</v>
      </c>
    </row>
    <row r="12485">
      <c r="A12485" s="229" t="s">
        <v>893</v>
      </c>
    </row>
    <row r="12486">
      <c r="A12486" s="229" t="s">
        <v>893</v>
      </c>
    </row>
    <row r="12487">
      <c r="A12487" s="229" t="s">
        <v>893</v>
      </c>
    </row>
    <row r="12488">
      <c r="A12488" s="229" t="s">
        <v>893</v>
      </c>
    </row>
    <row r="12489">
      <c r="A12489" s="229" t="s">
        <v>893</v>
      </c>
    </row>
    <row r="12490">
      <c r="A12490" s="229" t="s">
        <v>893</v>
      </c>
    </row>
    <row r="12491">
      <c r="A12491" s="229" t="s">
        <v>893</v>
      </c>
    </row>
    <row r="12492">
      <c r="A12492" s="229" t="s">
        <v>893</v>
      </c>
    </row>
    <row r="12493">
      <c r="A12493" s="229" t="s">
        <v>893</v>
      </c>
    </row>
    <row r="12494">
      <c r="A12494" s="229" t="s">
        <v>893</v>
      </c>
    </row>
    <row r="12495">
      <c r="A12495" s="229" t="s">
        <v>893</v>
      </c>
    </row>
    <row r="12496">
      <c r="A12496" s="229" t="s">
        <v>893</v>
      </c>
    </row>
    <row r="12497">
      <c r="A12497" s="229" t="s">
        <v>893</v>
      </c>
    </row>
    <row r="12498">
      <c r="A12498" s="229" t="s">
        <v>893</v>
      </c>
    </row>
    <row r="12499">
      <c r="A12499" s="229" t="s">
        <v>893</v>
      </c>
    </row>
    <row r="12500">
      <c r="A12500" s="229" t="s">
        <v>893</v>
      </c>
    </row>
    <row r="12501">
      <c r="A12501" s="229" t="s">
        <v>893</v>
      </c>
    </row>
    <row r="12502">
      <c r="A12502" s="229" t="s">
        <v>893</v>
      </c>
    </row>
    <row r="12503">
      <c r="A12503" s="229" t="s">
        <v>893</v>
      </c>
    </row>
    <row r="12504">
      <c r="A12504" s="229" t="s">
        <v>893</v>
      </c>
    </row>
    <row r="12505">
      <c r="A12505" s="229" t="s">
        <v>893</v>
      </c>
    </row>
    <row r="12506">
      <c r="A12506" s="229" t="s">
        <v>893</v>
      </c>
    </row>
    <row r="12507">
      <c r="A12507" s="229" t="s">
        <v>893</v>
      </c>
    </row>
    <row r="12508">
      <c r="A12508" s="229" t="s">
        <v>893</v>
      </c>
    </row>
    <row r="12509">
      <c r="A12509" s="229" t="s">
        <v>893</v>
      </c>
    </row>
    <row r="12510">
      <c r="A12510" s="229" t="s">
        <v>893</v>
      </c>
    </row>
    <row r="12511">
      <c r="A12511" s="229" t="s">
        <v>894</v>
      </c>
    </row>
    <row r="12512">
      <c r="A12512" s="229" t="s">
        <v>894</v>
      </c>
    </row>
    <row r="12513">
      <c r="A12513" s="229" t="s">
        <v>894</v>
      </c>
    </row>
    <row r="12514">
      <c r="A12514" s="229" t="s">
        <v>894</v>
      </c>
    </row>
    <row r="12515">
      <c r="A12515" s="229" t="s">
        <v>894</v>
      </c>
    </row>
    <row r="12516">
      <c r="A12516" s="229" t="s">
        <v>894</v>
      </c>
    </row>
    <row r="12517">
      <c r="A12517" s="229" t="s">
        <v>894</v>
      </c>
    </row>
    <row r="12518">
      <c r="A12518" s="229" t="s">
        <v>894</v>
      </c>
    </row>
    <row r="12519">
      <c r="A12519" s="229" t="s">
        <v>894</v>
      </c>
    </row>
    <row r="12520">
      <c r="A12520" s="229" t="s">
        <v>894</v>
      </c>
    </row>
    <row r="12521">
      <c r="A12521" s="229" t="s">
        <v>894</v>
      </c>
    </row>
    <row r="12522">
      <c r="A12522" s="229" t="s">
        <v>894</v>
      </c>
    </row>
    <row r="12523">
      <c r="A12523" s="229" t="s">
        <v>894</v>
      </c>
    </row>
    <row r="12524">
      <c r="A12524" s="229" t="s">
        <v>894</v>
      </c>
    </row>
    <row r="12525">
      <c r="A12525" s="229" t="s">
        <v>894</v>
      </c>
    </row>
    <row r="12526">
      <c r="A12526" s="229" t="s">
        <v>894</v>
      </c>
    </row>
    <row r="12527">
      <c r="A12527" s="229" t="s">
        <v>894</v>
      </c>
    </row>
    <row r="12528">
      <c r="A12528" s="229" t="s">
        <v>894</v>
      </c>
    </row>
    <row r="12529">
      <c r="A12529" s="229" t="s">
        <v>894</v>
      </c>
    </row>
    <row r="12530">
      <c r="A12530" s="229" t="s">
        <v>894</v>
      </c>
    </row>
    <row r="12531">
      <c r="A12531" s="229" t="s">
        <v>894</v>
      </c>
    </row>
    <row r="12532">
      <c r="A12532" s="229" t="s">
        <v>894</v>
      </c>
    </row>
    <row r="12533">
      <c r="A12533" s="229" t="s">
        <v>894</v>
      </c>
    </row>
    <row r="12534">
      <c r="A12534" s="229" t="s">
        <v>894</v>
      </c>
    </row>
    <row r="12535">
      <c r="A12535" s="229" t="s">
        <v>894</v>
      </c>
    </row>
    <row r="12536">
      <c r="A12536" s="229" t="s">
        <v>894</v>
      </c>
    </row>
    <row r="12537">
      <c r="A12537" s="229" t="s">
        <v>894</v>
      </c>
    </row>
    <row r="12538">
      <c r="A12538" s="229" t="s">
        <v>894</v>
      </c>
    </row>
    <row r="12539">
      <c r="A12539" s="229" t="s">
        <v>894</v>
      </c>
    </row>
    <row r="12540">
      <c r="A12540" s="229" t="s">
        <v>894</v>
      </c>
    </row>
    <row r="12541">
      <c r="A12541" s="229" t="s">
        <v>894</v>
      </c>
    </row>
    <row r="12542">
      <c r="A12542" s="229" t="s">
        <v>894</v>
      </c>
    </row>
    <row r="12543">
      <c r="A12543" s="229" t="s">
        <v>894</v>
      </c>
    </row>
    <row r="12544">
      <c r="A12544" s="229" t="s">
        <v>894</v>
      </c>
    </row>
    <row r="12545">
      <c r="A12545" s="229" t="s">
        <v>894</v>
      </c>
    </row>
    <row r="12546">
      <c r="A12546" s="229" t="s">
        <v>894</v>
      </c>
    </row>
    <row r="12547">
      <c r="A12547" s="229" t="s">
        <v>894</v>
      </c>
    </row>
    <row r="12548">
      <c r="A12548" s="229" t="s">
        <v>894</v>
      </c>
    </row>
    <row r="12549">
      <c r="A12549" s="229" t="s">
        <v>894</v>
      </c>
    </row>
    <row r="12550">
      <c r="A12550" s="229" t="s">
        <v>894</v>
      </c>
    </row>
    <row r="12551">
      <c r="A12551" s="229" t="s">
        <v>894</v>
      </c>
    </row>
    <row r="12552">
      <c r="A12552" s="229" t="s">
        <v>894</v>
      </c>
    </row>
    <row r="12553">
      <c r="A12553" s="229" t="s">
        <v>894</v>
      </c>
    </row>
    <row r="12554">
      <c r="A12554" s="229" t="s">
        <v>894</v>
      </c>
    </row>
    <row r="12555">
      <c r="A12555" s="229" t="s">
        <v>894</v>
      </c>
    </row>
    <row r="12556">
      <c r="A12556" s="229" t="s">
        <v>894</v>
      </c>
    </row>
    <row r="12557">
      <c r="A12557" s="229" t="s">
        <v>894</v>
      </c>
    </row>
    <row r="12558">
      <c r="A12558" s="229" t="s">
        <v>894</v>
      </c>
    </row>
    <row r="12559">
      <c r="A12559" s="229" t="s">
        <v>894</v>
      </c>
    </row>
    <row r="12560">
      <c r="A12560" s="229" t="s">
        <v>894</v>
      </c>
    </row>
    <row r="12561">
      <c r="A12561" s="229" t="s">
        <v>894</v>
      </c>
    </row>
    <row r="12562">
      <c r="A12562" s="229" t="s">
        <v>894</v>
      </c>
    </row>
    <row r="12563">
      <c r="A12563" s="229" t="s">
        <v>894</v>
      </c>
    </row>
    <row r="12564">
      <c r="A12564" s="229" t="s">
        <v>894</v>
      </c>
    </row>
    <row r="12565">
      <c r="A12565" s="229" t="s">
        <v>894</v>
      </c>
    </row>
    <row r="12566">
      <c r="A12566" s="229" t="s">
        <v>894</v>
      </c>
    </row>
    <row r="12567">
      <c r="A12567" s="229" t="s">
        <v>894</v>
      </c>
    </row>
    <row r="12568">
      <c r="A12568" s="229" t="s">
        <v>894</v>
      </c>
    </row>
    <row r="12569">
      <c r="A12569" s="229" t="s">
        <v>894</v>
      </c>
    </row>
    <row r="12570">
      <c r="A12570" s="229" t="s">
        <v>894</v>
      </c>
    </row>
    <row r="12571">
      <c r="A12571" s="229" t="s">
        <v>894</v>
      </c>
    </row>
    <row r="12572">
      <c r="A12572" s="229" t="s">
        <v>894</v>
      </c>
    </row>
    <row r="12573">
      <c r="A12573" s="229" t="s">
        <v>894</v>
      </c>
    </row>
    <row r="12574">
      <c r="A12574" s="229" t="s">
        <v>894</v>
      </c>
    </row>
    <row r="12575">
      <c r="A12575" s="229" t="s">
        <v>894</v>
      </c>
    </row>
    <row r="12576">
      <c r="A12576" s="229" t="s">
        <v>894</v>
      </c>
    </row>
    <row r="12577">
      <c r="A12577" s="229" t="s">
        <v>894</v>
      </c>
    </row>
    <row r="12578">
      <c r="A12578" s="229" t="s">
        <v>894</v>
      </c>
    </row>
    <row r="12579">
      <c r="A12579" s="229" t="s">
        <v>894</v>
      </c>
    </row>
    <row r="12580">
      <c r="A12580" s="229" t="s">
        <v>894</v>
      </c>
    </row>
    <row r="12581">
      <c r="A12581" s="229" t="s">
        <v>894</v>
      </c>
    </row>
    <row r="12582">
      <c r="A12582" s="229" t="s">
        <v>894</v>
      </c>
    </row>
    <row r="12583">
      <c r="A12583" s="229" t="s">
        <v>894</v>
      </c>
    </row>
    <row r="12584">
      <c r="A12584" s="229" t="s">
        <v>894</v>
      </c>
    </row>
    <row r="12585">
      <c r="A12585" s="229" t="s">
        <v>894</v>
      </c>
    </row>
    <row r="12586">
      <c r="A12586" s="229" t="s">
        <v>894</v>
      </c>
    </row>
    <row r="12587">
      <c r="A12587" s="229" t="s">
        <v>894</v>
      </c>
    </row>
    <row r="12588">
      <c r="A12588" s="229" t="s">
        <v>894</v>
      </c>
    </row>
    <row r="12589">
      <c r="A12589" s="229" t="s">
        <v>894</v>
      </c>
    </row>
    <row r="12590">
      <c r="A12590" s="229" t="s">
        <v>894</v>
      </c>
    </row>
    <row r="12591">
      <c r="A12591" s="229" t="s">
        <v>894</v>
      </c>
    </row>
    <row r="12592">
      <c r="A12592" s="229" t="s">
        <v>894</v>
      </c>
    </row>
    <row r="12593">
      <c r="A12593" s="229" t="s">
        <v>894</v>
      </c>
    </row>
    <row r="12594">
      <c r="A12594" s="229" t="s">
        <v>894</v>
      </c>
    </row>
    <row r="12595">
      <c r="A12595" s="229" t="s">
        <v>894</v>
      </c>
    </row>
    <row r="12596">
      <c r="A12596" s="229" t="s">
        <v>894</v>
      </c>
    </row>
    <row r="12597">
      <c r="A12597" s="229" t="s">
        <v>894</v>
      </c>
    </row>
    <row r="12598">
      <c r="A12598" s="229" t="s">
        <v>894</v>
      </c>
    </row>
    <row r="12599">
      <c r="A12599" s="229" t="s">
        <v>894</v>
      </c>
    </row>
    <row r="12600">
      <c r="A12600" s="229" t="s">
        <v>894</v>
      </c>
    </row>
    <row r="12601">
      <c r="A12601" s="229" t="s">
        <v>894</v>
      </c>
    </row>
    <row r="12602">
      <c r="A12602" s="229" t="s">
        <v>894</v>
      </c>
    </row>
    <row r="12603">
      <c r="A12603" s="229" t="s">
        <v>894</v>
      </c>
    </row>
    <row r="12604">
      <c r="A12604" s="229" t="s">
        <v>894</v>
      </c>
    </row>
    <row r="12605">
      <c r="A12605" s="229" t="s">
        <v>894</v>
      </c>
    </row>
    <row r="12606">
      <c r="A12606" s="229" t="s">
        <v>894</v>
      </c>
    </row>
    <row r="12607">
      <c r="A12607" s="229" t="s">
        <v>894</v>
      </c>
    </row>
    <row r="12608">
      <c r="A12608" s="229" t="s">
        <v>894</v>
      </c>
    </row>
    <row r="12609">
      <c r="A12609" s="229" t="s">
        <v>894</v>
      </c>
    </row>
    <row r="12610">
      <c r="A12610" s="229" t="s">
        <v>894</v>
      </c>
    </row>
    <row r="12611">
      <c r="A12611" s="229" t="s">
        <v>894</v>
      </c>
    </row>
    <row r="12612">
      <c r="A12612" s="229" t="s">
        <v>894</v>
      </c>
    </row>
    <row r="12613">
      <c r="A12613" s="229" t="s">
        <v>894</v>
      </c>
    </row>
    <row r="12614">
      <c r="A12614" s="229" t="s">
        <v>894</v>
      </c>
    </row>
    <row r="12615">
      <c r="A12615" s="229" t="s">
        <v>894</v>
      </c>
    </row>
    <row r="12616">
      <c r="A12616" s="229" t="s">
        <v>894</v>
      </c>
    </row>
    <row r="12617">
      <c r="A12617" s="229" t="s">
        <v>894</v>
      </c>
    </row>
    <row r="12618">
      <c r="A12618" s="229" t="s">
        <v>894</v>
      </c>
    </row>
    <row r="12619">
      <c r="A12619" s="229" t="s">
        <v>894</v>
      </c>
    </row>
    <row r="12620">
      <c r="A12620" s="229" t="s">
        <v>894</v>
      </c>
    </row>
    <row r="12621">
      <c r="A12621" s="229" t="s">
        <v>894</v>
      </c>
    </row>
    <row r="12622">
      <c r="A12622" s="229" t="s">
        <v>894</v>
      </c>
    </row>
    <row r="12623">
      <c r="A12623" s="229" t="s">
        <v>894</v>
      </c>
    </row>
    <row r="12624">
      <c r="A12624" s="229" t="s">
        <v>894</v>
      </c>
    </row>
    <row r="12625">
      <c r="A12625" s="229" t="s">
        <v>894</v>
      </c>
    </row>
    <row r="12626">
      <c r="A12626" s="229" t="s">
        <v>894</v>
      </c>
    </row>
    <row r="12627">
      <c r="A12627" s="229" t="s">
        <v>894</v>
      </c>
    </row>
    <row r="12628">
      <c r="A12628" s="229" t="s">
        <v>894</v>
      </c>
    </row>
    <row r="12629">
      <c r="A12629" s="229" t="s">
        <v>894</v>
      </c>
    </row>
    <row r="12630">
      <c r="A12630" s="229" t="s">
        <v>894</v>
      </c>
    </row>
    <row r="12631">
      <c r="A12631" s="229" t="s">
        <v>894</v>
      </c>
    </row>
    <row r="12632">
      <c r="A12632" s="229" t="s">
        <v>894</v>
      </c>
    </row>
    <row r="12633">
      <c r="A12633" s="229" t="s">
        <v>894</v>
      </c>
    </row>
    <row r="12634">
      <c r="A12634" s="229" t="s">
        <v>894</v>
      </c>
    </row>
    <row r="12635">
      <c r="A12635" s="229" t="s">
        <v>894</v>
      </c>
    </row>
    <row r="12636">
      <c r="A12636" s="229" t="s">
        <v>894</v>
      </c>
    </row>
    <row r="12637">
      <c r="A12637" s="229" t="s">
        <v>894</v>
      </c>
    </row>
    <row r="12638">
      <c r="A12638" s="229" t="s">
        <v>894</v>
      </c>
    </row>
    <row r="12639">
      <c r="A12639" s="229" t="s">
        <v>894</v>
      </c>
    </row>
    <row r="12640">
      <c r="A12640" s="229" t="s">
        <v>894</v>
      </c>
    </row>
    <row r="12641">
      <c r="A12641" s="229" t="s">
        <v>894</v>
      </c>
    </row>
    <row r="12642">
      <c r="A12642" s="229" t="s">
        <v>894</v>
      </c>
    </row>
    <row r="12643">
      <c r="A12643" s="229" t="s">
        <v>894</v>
      </c>
    </row>
    <row r="12644">
      <c r="A12644" s="229" t="s">
        <v>894</v>
      </c>
    </row>
    <row r="12645">
      <c r="A12645" s="229" t="s">
        <v>894</v>
      </c>
    </row>
    <row r="12646">
      <c r="A12646" s="229" t="s">
        <v>894</v>
      </c>
    </row>
    <row r="12647">
      <c r="A12647" s="229" t="s">
        <v>894</v>
      </c>
    </row>
    <row r="12648">
      <c r="A12648" s="229" t="s">
        <v>894</v>
      </c>
    </row>
    <row r="12649">
      <c r="A12649" s="229" t="s">
        <v>894</v>
      </c>
    </row>
    <row r="12650">
      <c r="A12650" s="229" t="s">
        <v>894</v>
      </c>
    </row>
    <row r="12651">
      <c r="A12651" s="229" t="s">
        <v>894</v>
      </c>
    </row>
    <row r="12652">
      <c r="A12652" s="229" t="s">
        <v>894</v>
      </c>
    </row>
    <row r="12653">
      <c r="A12653" s="229" t="s">
        <v>894</v>
      </c>
    </row>
    <row r="12654">
      <c r="A12654" s="229" t="s">
        <v>894</v>
      </c>
    </row>
    <row r="12655">
      <c r="A12655" s="229" t="s">
        <v>894</v>
      </c>
    </row>
    <row r="12656">
      <c r="A12656" s="229" t="s">
        <v>894</v>
      </c>
    </row>
    <row r="12657">
      <c r="A12657" s="229" t="s">
        <v>894</v>
      </c>
    </row>
    <row r="12658">
      <c r="A12658" s="229" t="s">
        <v>894</v>
      </c>
    </row>
    <row r="12659">
      <c r="A12659" s="229" t="s">
        <v>894</v>
      </c>
    </row>
    <row r="12660">
      <c r="A12660" s="229" t="s">
        <v>894</v>
      </c>
    </row>
    <row r="12661">
      <c r="A12661" s="229" t="s">
        <v>894</v>
      </c>
    </row>
    <row r="12662">
      <c r="A12662" s="229" t="s">
        <v>894</v>
      </c>
    </row>
    <row r="12663">
      <c r="A12663" s="229" t="s">
        <v>894</v>
      </c>
    </row>
    <row r="12664">
      <c r="A12664" s="229" t="s">
        <v>894</v>
      </c>
    </row>
    <row r="12665">
      <c r="A12665" s="229" t="s">
        <v>894</v>
      </c>
    </row>
    <row r="12666">
      <c r="A12666" s="229" t="s">
        <v>894</v>
      </c>
    </row>
    <row r="12667">
      <c r="A12667" s="229" t="s">
        <v>894</v>
      </c>
    </row>
    <row r="12668">
      <c r="A12668" s="229" t="s">
        <v>894</v>
      </c>
    </row>
    <row r="12669">
      <c r="A12669" s="229" t="s">
        <v>894</v>
      </c>
    </row>
    <row r="12670">
      <c r="A12670" s="229" t="s">
        <v>894</v>
      </c>
    </row>
    <row r="12671">
      <c r="A12671" s="229" t="s">
        <v>894</v>
      </c>
    </row>
    <row r="12672">
      <c r="A12672" s="229" t="s">
        <v>894</v>
      </c>
    </row>
    <row r="12673">
      <c r="A12673" s="229" t="s">
        <v>894</v>
      </c>
    </row>
    <row r="12674">
      <c r="A12674" s="229" t="s">
        <v>894</v>
      </c>
    </row>
    <row r="12675">
      <c r="A12675" s="229" t="s">
        <v>894</v>
      </c>
    </row>
    <row r="12676">
      <c r="A12676" s="229" t="s">
        <v>894</v>
      </c>
    </row>
    <row r="12677">
      <c r="A12677" s="229" t="s">
        <v>894</v>
      </c>
    </row>
    <row r="12678">
      <c r="A12678" s="229" t="s">
        <v>894</v>
      </c>
    </row>
    <row r="12679">
      <c r="A12679" s="229" t="s">
        <v>894</v>
      </c>
    </row>
    <row r="12680">
      <c r="A12680" s="229" t="s">
        <v>894</v>
      </c>
    </row>
    <row r="12681">
      <c r="A12681" s="229" t="s">
        <v>894</v>
      </c>
    </row>
    <row r="12682">
      <c r="A12682" s="229" t="s">
        <v>894</v>
      </c>
    </row>
    <row r="12683">
      <c r="A12683" s="229" t="s">
        <v>894</v>
      </c>
    </row>
    <row r="12684">
      <c r="A12684" s="229" t="s">
        <v>894</v>
      </c>
    </row>
    <row r="12685">
      <c r="A12685" s="229" t="s">
        <v>894</v>
      </c>
    </row>
    <row r="12686">
      <c r="A12686" s="229" t="s">
        <v>894</v>
      </c>
    </row>
    <row r="12687">
      <c r="A12687" s="229" t="s">
        <v>894</v>
      </c>
    </row>
    <row r="12688">
      <c r="A12688" s="229" t="s">
        <v>894</v>
      </c>
    </row>
    <row r="12689">
      <c r="A12689" s="229" t="s">
        <v>894</v>
      </c>
    </row>
    <row r="12690">
      <c r="A12690" s="229" t="s">
        <v>894</v>
      </c>
    </row>
    <row r="12691">
      <c r="A12691" s="229" t="s">
        <v>894</v>
      </c>
    </row>
    <row r="12692">
      <c r="A12692" s="229" t="s">
        <v>894</v>
      </c>
    </row>
    <row r="12693">
      <c r="A12693" s="229" t="s">
        <v>894</v>
      </c>
    </row>
    <row r="12694">
      <c r="A12694" s="229" t="s">
        <v>894</v>
      </c>
    </row>
    <row r="12695">
      <c r="A12695" s="229" t="s">
        <v>894</v>
      </c>
    </row>
    <row r="12696">
      <c r="A12696" s="229" t="s">
        <v>894</v>
      </c>
    </row>
    <row r="12697">
      <c r="A12697" s="229" t="s">
        <v>894</v>
      </c>
    </row>
    <row r="12698">
      <c r="A12698" s="229" t="s">
        <v>894</v>
      </c>
    </row>
    <row r="12699">
      <c r="A12699" s="229" t="s">
        <v>894</v>
      </c>
    </row>
    <row r="12700">
      <c r="A12700" s="229" t="s">
        <v>894</v>
      </c>
    </row>
    <row r="12701">
      <c r="A12701" s="229" t="s">
        <v>894</v>
      </c>
    </row>
    <row r="12702">
      <c r="A12702" s="229" t="s">
        <v>894</v>
      </c>
    </row>
    <row r="12703">
      <c r="A12703" s="229" t="s">
        <v>894</v>
      </c>
    </row>
    <row r="12704">
      <c r="A12704" s="229" t="s">
        <v>894</v>
      </c>
    </row>
    <row r="12705">
      <c r="A12705" s="229" t="s">
        <v>894</v>
      </c>
    </row>
    <row r="12706">
      <c r="A12706" s="229" t="s">
        <v>894</v>
      </c>
    </row>
    <row r="12707">
      <c r="A12707" s="229" t="s">
        <v>894</v>
      </c>
    </row>
    <row r="12708">
      <c r="A12708" s="229" t="s">
        <v>894</v>
      </c>
    </row>
    <row r="12709">
      <c r="A12709" s="229" t="s">
        <v>894</v>
      </c>
    </row>
    <row r="12710">
      <c r="A12710" s="229" t="s">
        <v>894</v>
      </c>
    </row>
    <row r="12711">
      <c r="A12711" s="229" t="s">
        <v>894</v>
      </c>
    </row>
    <row r="12712">
      <c r="A12712" s="229" t="s">
        <v>894</v>
      </c>
    </row>
    <row r="12713">
      <c r="A12713" s="229" t="s">
        <v>894</v>
      </c>
    </row>
    <row r="12714">
      <c r="A12714" s="229" t="s">
        <v>894</v>
      </c>
    </row>
    <row r="12715">
      <c r="A12715" s="229" t="s">
        <v>894</v>
      </c>
    </row>
    <row r="12716">
      <c r="A12716" s="229" t="s">
        <v>894</v>
      </c>
    </row>
    <row r="12717">
      <c r="A12717" s="229" t="s">
        <v>894</v>
      </c>
    </row>
    <row r="12718">
      <c r="A12718" s="229" t="s">
        <v>894</v>
      </c>
    </row>
    <row r="12719">
      <c r="A12719" s="229" t="s">
        <v>894</v>
      </c>
    </row>
    <row r="12720">
      <c r="A12720" s="229" t="s">
        <v>894</v>
      </c>
    </row>
    <row r="12721">
      <c r="A12721" s="229" t="s">
        <v>894</v>
      </c>
    </row>
    <row r="12722">
      <c r="A12722" s="229" t="s">
        <v>894</v>
      </c>
    </row>
    <row r="12723">
      <c r="A12723" s="229" t="s">
        <v>894</v>
      </c>
    </row>
    <row r="12724">
      <c r="A12724" s="229" t="s">
        <v>894</v>
      </c>
    </row>
    <row r="12725">
      <c r="A12725" s="229" t="s">
        <v>894</v>
      </c>
    </row>
    <row r="12726">
      <c r="A12726" s="229" t="s">
        <v>894</v>
      </c>
    </row>
    <row r="12727">
      <c r="A12727" s="229" t="s">
        <v>894</v>
      </c>
    </row>
    <row r="12728">
      <c r="A12728" s="229" t="s">
        <v>894</v>
      </c>
    </row>
    <row r="12729">
      <c r="A12729" s="229" t="s">
        <v>894</v>
      </c>
    </row>
    <row r="12730">
      <c r="A12730" s="229" t="s">
        <v>894</v>
      </c>
    </row>
    <row r="12731">
      <c r="A12731" s="229" t="s">
        <v>894</v>
      </c>
    </row>
    <row r="12732">
      <c r="A12732" s="229" t="s">
        <v>894</v>
      </c>
    </row>
    <row r="12733">
      <c r="A12733" s="229" t="s">
        <v>894</v>
      </c>
    </row>
    <row r="12734">
      <c r="A12734" s="229" t="s">
        <v>894</v>
      </c>
    </row>
    <row r="12735">
      <c r="A12735" s="229" t="s">
        <v>894</v>
      </c>
    </row>
    <row r="12736">
      <c r="A12736" s="229" t="s">
        <v>894</v>
      </c>
    </row>
    <row r="12737">
      <c r="A12737" s="229" t="s">
        <v>894</v>
      </c>
    </row>
    <row r="12738">
      <c r="A12738" s="229" t="s">
        <v>894</v>
      </c>
    </row>
    <row r="12739">
      <c r="A12739" s="229" t="s">
        <v>894</v>
      </c>
    </row>
    <row r="12740">
      <c r="A12740" s="229" t="s">
        <v>894</v>
      </c>
    </row>
    <row r="12741">
      <c r="A12741" s="229" t="s">
        <v>894</v>
      </c>
    </row>
    <row r="12742">
      <c r="A12742" s="229" t="s">
        <v>894</v>
      </c>
    </row>
    <row r="12743">
      <c r="A12743" s="229" t="s">
        <v>894</v>
      </c>
    </row>
    <row r="12744">
      <c r="A12744" s="229" t="s">
        <v>894</v>
      </c>
    </row>
    <row r="12745">
      <c r="A12745" s="229" t="s">
        <v>894</v>
      </c>
    </row>
    <row r="12746">
      <c r="A12746" s="229" t="s">
        <v>894</v>
      </c>
    </row>
    <row r="12747">
      <c r="A12747" s="229" t="s">
        <v>894</v>
      </c>
    </row>
    <row r="12748">
      <c r="A12748" s="229" t="s">
        <v>894</v>
      </c>
    </row>
    <row r="12749">
      <c r="A12749" s="229" t="s">
        <v>894</v>
      </c>
    </row>
    <row r="12750">
      <c r="A12750" s="229" t="s">
        <v>894</v>
      </c>
    </row>
    <row r="12751">
      <c r="A12751" s="229" t="s">
        <v>894</v>
      </c>
    </row>
    <row r="12752">
      <c r="A12752" s="229" t="s">
        <v>894</v>
      </c>
    </row>
    <row r="12753">
      <c r="A12753" s="229" t="s">
        <v>894</v>
      </c>
    </row>
    <row r="12754">
      <c r="A12754" s="229" t="s">
        <v>894</v>
      </c>
    </row>
    <row r="12755">
      <c r="A12755" s="229" t="s">
        <v>894</v>
      </c>
    </row>
    <row r="12756">
      <c r="A12756" s="229" t="s">
        <v>894</v>
      </c>
    </row>
    <row r="12757">
      <c r="A12757" s="229" t="s">
        <v>894</v>
      </c>
    </row>
    <row r="12758">
      <c r="A12758" s="229" t="s">
        <v>894</v>
      </c>
    </row>
    <row r="12759">
      <c r="A12759" s="229" t="s">
        <v>894</v>
      </c>
    </row>
    <row r="12760">
      <c r="A12760" s="229" t="s">
        <v>894</v>
      </c>
    </row>
    <row r="12761">
      <c r="A12761" s="229" t="s">
        <v>894</v>
      </c>
    </row>
    <row r="12762">
      <c r="A12762" s="229" t="s">
        <v>894</v>
      </c>
    </row>
    <row r="12763">
      <c r="A12763" s="229" t="s">
        <v>894</v>
      </c>
    </row>
    <row r="12764">
      <c r="A12764" s="229" t="s">
        <v>894</v>
      </c>
    </row>
    <row r="12765">
      <c r="A12765" s="229" t="s">
        <v>894</v>
      </c>
    </row>
    <row r="12766">
      <c r="A12766" s="229" t="s">
        <v>894</v>
      </c>
    </row>
    <row r="12767">
      <c r="A12767" s="229" t="s">
        <v>895</v>
      </c>
    </row>
    <row r="12768">
      <c r="A12768" s="229" t="s">
        <v>895</v>
      </c>
    </row>
    <row r="12769">
      <c r="A12769" s="229" t="s">
        <v>895</v>
      </c>
    </row>
    <row r="12770">
      <c r="A12770" s="229" t="s">
        <v>895</v>
      </c>
    </row>
    <row r="12771">
      <c r="A12771" s="229" t="s">
        <v>895</v>
      </c>
    </row>
    <row r="12772">
      <c r="A12772" s="229" t="s">
        <v>895</v>
      </c>
    </row>
    <row r="12773">
      <c r="A12773" s="229" t="s">
        <v>895</v>
      </c>
    </row>
    <row r="12774">
      <c r="A12774" s="229" t="s">
        <v>895</v>
      </c>
    </row>
    <row r="12775">
      <c r="A12775" s="229" t="s">
        <v>895</v>
      </c>
    </row>
    <row r="12776">
      <c r="A12776" s="229" t="s">
        <v>895</v>
      </c>
    </row>
    <row r="12777">
      <c r="A12777" s="229" t="s">
        <v>895</v>
      </c>
    </row>
    <row r="12778">
      <c r="A12778" s="229" t="s">
        <v>895</v>
      </c>
    </row>
    <row r="12779">
      <c r="A12779" s="229" t="s">
        <v>895</v>
      </c>
    </row>
    <row r="12780">
      <c r="A12780" s="229" t="s">
        <v>895</v>
      </c>
    </row>
    <row r="12781">
      <c r="A12781" s="229" t="s">
        <v>895</v>
      </c>
    </row>
    <row r="12782">
      <c r="A12782" s="229" t="s">
        <v>895</v>
      </c>
    </row>
    <row r="12783">
      <c r="A12783" s="229" t="s">
        <v>895</v>
      </c>
    </row>
    <row r="12784">
      <c r="A12784" s="229" t="s">
        <v>895</v>
      </c>
    </row>
    <row r="12785">
      <c r="A12785" s="229" t="s">
        <v>895</v>
      </c>
    </row>
    <row r="12786">
      <c r="A12786" s="229" t="s">
        <v>895</v>
      </c>
    </row>
    <row r="12787">
      <c r="A12787" s="229" t="s">
        <v>895</v>
      </c>
    </row>
    <row r="12788">
      <c r="A12788" s="229" t="s">
        <v>895</v>
      </c>
    </row>
    <row r="12789">
      <c r="A12789" s="229" t="s">
        <v>895</v>
      </c>
    </row>
    <row r="12790">
      <c r="A12790" s="229" t="s">
        <v>895</v>
      </c>
    </row>
    <row r="12791">
      <c r="A12791" s="229" t="s">
        <v>895</v>
      </c>
    </row>
    <row r="12792">
      <c r="A12792" s="229" t="s">
        <v>895</v>
      </c>
    </row>
    <row r="12793">
      <c r="A12793" s="229" t="s">
        <v>895</v>
      </c>
    </row>
    <row r="12794">
      <c r="A12794" s="229" t="s">
        <v>895</v>
      </c>
    </row>
    <row r="12795">
      <c r="A12795" s="229" t="s">
        <v>895</v>
      </c>
    </row>
    <row r="12796">
      <c r="A12796" s="229" t="s">
        <v>895</v>
      </c>
    </row>
    <row r="12797">
      <c r="A12797" s="229" t="s">
        <v>895</v>
      </c>
    </row>
    <row r="12798">
      <c r="A12798" s="229" t="s">
        <v>895</v>
      </c>
    </row>
    <row r="12799">
      <c r="A12799" s="229" t="s">
        <v>895</v>
      </c>
    </row>
    <row r="12800">
      <c r="A12800" s="229" t="s">
        <v>895</v>
      </c>
    </row>
    <row r="12801">
      <c r="A12801" s="229" t="s">
        <v>895</v>
      </c>
    </row>
    <row r="12802">
      <c r="A12802" s="229" t="s">
        <v>895</v>
      </c>
    </row>
    <row r="12803">
      <c r="A12803" s="229" t="s">
        <v>895</v>
      </c>
    </row>
    <row r="12804">
      <c r="A12804" s="229" t="s">
        <v>895</v>
      </c>
    </row>
    <row r="12805">
      <c r="A12805" s="229" t="s">
        <v>895</v>
      </c>
    </row>
    <row r="12806">
      <c r="A12806" s="229" t="s">
        <v>895</v>
      </c>
    </row>
    <row r="12807">
      <c r="A12807" s="229" t="s">
        <v>895</v>
      </c>
    </row>
    <row r="12808">
      <c r="A12808" s="229" t="s">
        <v>895</v>
      </c>
    </row>
    <row r="12809">
      <c r="A12809" s="229" t="s">
        <v>895</v>
      </c>
    </row>
    <row r="12810">
      <c r="A12810" s="229" t="s">
        <v>895</v>
      </c>
    </row>
    <row r="12811">
      <c r="A12811" s="229" t="s">
        <v>895</v>
      </c>
    </row>
    <row r="12812">
      <c r="A12812" s="229" t="s">
        <v>895</v>
      </c>
    </row>
    <row r="12813">
      <c r="A12813" s="229" t="s">
        <v>895</v>
      </c>
    </row>
    <row r="12814">
      <c r="A12814" s="229" t="s">
        <v>895</v>
      </c>
    </row>
    <row r="12815">
      <c r="A12815" s="229" t="s">
        <v>895</v>
      </c>
    </row>
    <row r="12816">
      <c r="A12816" s="229" t="s">
        <v>895</v>
      </c>
    </row>
    <row r="12817">
      <c r="A12817" s="229" t="s">
        <v>895</v>
      </c>
    </row>
    <row r="12818">
      <c r="A12818" s="229" t="s">
        <v>895</v>
      </c>
    </row>
    <row r="12819">
      <c r="A12819" s="229" t="s">
        <v>895</v>
      </c>
    </row>
    <row r="12820">
      <c r="A12820" s="229" t="s">
        <v>895</v>
      </c>
    </row>
    <row r="12821">
      <c r="A12821" s="229" t="s">
        <v>895</v>
      </c>
    </row>
    <row r="12822">
      <c r="A12822" s="229" t="s">
        <v>895</v>
      </c>
    </row>
    <row r="12823">
      <c r="A12823" s="229" t="s">
        <v>895</v>
      </c>
    </row>
    <row r="12824">
      <c r="A12824" s="229" t="s">
        <v>895</v>
      </c>
    </row>
    <row r="12825">
      <c r="A12825" s="229" t="s">
        <v>895</v>
      </c>
    </row>
    <row r="12826">
      <c r="A12826" s="229" t="s">
        <v>895</v>
      </c>
    </row>
    <row r="12827">
      <c r="A12827" s="229" t="s">
        <v>895</v>
      </c>
    </row>
    <row r="12828">
      <c r="A12828" s="229" t="s">
        <v>895</v>
      </c>
    </row>
    <row r="12829">
      <c r="A12829" s="229" t="s">
        <v>895</v>
      </c>
    </row>
    <row r="12830">
      <c r="A12830" s="229" t="s">
        <v>895</v>
      </c>
    </row>
    <row r="12831">
      <c r="A12831" s="229" t="s">
        <v>895</v>
      </c>
    </row>
    <row r="12832">
      <c r="A12832" s="229" t="s">
        <v>895</v>
      </c>
    </row>
    <row r="12833">
      <c r="A12833" s="229" t="s">
        <v>895</v>
      </c>
    </row>
    <row r="12834">
      <c r="A12834" s="229" t="s">
        <v>895</v>
      </c>
    </row>
    <row r="12835">
      <c r="A12835" s="229" t="s">
        <v>895</v>
      </c>
    </row>
    <row r="12836">
      <c r="A12836" s="229" t="s">
        <v>895</v>
      </c>
    </row>
    <row r="12837">
      <c r="A12837" s="229" t="s">
        <v>895</v>
      </c>
    </row>
    <row r="12838">
      <c r="A12838" s="229" t="s">
        <v>895</v>
      </c>
    </row>
    <row r="12839">
      <c r="A12839" s="229" t="s">
        <v>895</v>
      </c>
    </row>
    <row r="12840">
      <c r="A12840" s="229" t="s">
        <v>895</v>
      </c>
    </row>
    <row r="12841">
      <c r="A12841" s="229" t="s">
        <v>895</v>
      </c>
    </row>
    <row r="12842">
      <c r="A12842" s="229" t="s">
        <v>895</v>
      </c>
    </row>
    <row r="12843">
      <c r="A12843" s="229" t="s">
        <v>895</v>
      </c>
    </row>
    <row r="12844">
      <c r="A12844" s="229" t="s">
        <v>895</v>
      </c>
    </row>
    <row r="12845">
      <c r="A12845" s="229" t="s">
        <v>895</v>
      </c>
    </row>
    <row r="12846">
      <c r="A12846" s="229" t="s">
        <v>895</v>
      </c>
    </row>
    <row r="12847">
      <c r="A12847" s="229" t="s">
        <v>895</v>
      </c>
    </row>
    <row r="12848">
      <c r="A12848" s="229" t="s">
        <v>895</v>
      </c>
    </row>
    <row r="12849">
      <c r="A12849" s="229" t="s">
        <v>895</v>
      </c>
    </row>
    <row r="12850">
      <c r="A12850" s="229" t="s">
        <v>895</v>
      </c>
    </row>
    <row r="12851">
      <c r="A12851" s="229" t="s">
        <v>895</v>
      </c>
    </row>
    <row r="12852">
      <c r="A12852" s="229" t="s">
        <v>895</v>
      </c>
    </row>
    <row r="12853">
      <c r="A12853" s="229" t="s">
        <v>895</v>
      </c>
    </row>
    <row r="12854">
      <c r="A12854" s="229" t="s">
        <v>895</v>
      </c>
    </row>
    <row r="12855">
      <c r="A12855" s="229" t="s">
        <v>895</v>
      </c>
    </row>
    <row r="12856">
      <c r="A12856" s="229" t="s">
        <v>895</v>
      </c>
    </row>
    <row r="12857">
      <c r="A12857" s="229" t="s">
        <v>895</v>
      </c>
    </row>
    <row r="12858">
      <c r="A12858" s="229" t="s">
        <v>895</v>
      </c>
    </row>
    <row r="12859">
      <c r="A12859" s="229" t="s">
        <v>896</v>
      </c>
    </row>
    <row r="12860">
      <c r="A12860" s="229" t="s">
        <v>896</v>
      </c>
    </row>
    <row r="12861">
      <c r="A12861" s="229" t="s">
        <v>896</v>
      </c>
    </row>
    <row r="12862">
      <c r="A12862" s="229" t="s">
        <v>896</v>
      </c>
    </row>
    <row r="12863">
      <c r="A12863" s="229" t="s">
        <v>896</v>
      </c>
    </row>
    <row r="12864">
      <c r="A12864" s="229" t="s">
        <v>896</v>
      </c>
    </row>
    <row r="12865">
      <c r="A12865" s="229" t="s">
        <v>896</v>
      </c>
    </row>
    <row r="12866">
      <c r="A12866" s="229" t="s">
        <v>896</v>
      </c>
    </row>
    <row r="12867">
      <c r="A12867" s="229" t="s">
        <v>896</v>
      </c>
    </row>
    <row r="12868">
      <c r="A12868" s="229" t="s">
        <v>896</v>
      </c>
    </row>
    <row r="12869">
      <c r="A12869" s="229" t="s">
        <v>896</v>
      </c>
    </row>
    <row r="12870">
      <c r="A12870" s="229" t="s">
        <v>896</v>
      </c>
    </row>
    <row r="12871">
      <c r="A12871" s="229" t="s">
        <v>896</v>
      </c>
    </row>
    <row r="12872">
      <c r="A12872" s="229" t="s">
        <v>896</v>
      </c>
    </row>
    <row r="12873">
      <c r="A12873" s="229" t="s">
        <v>896</v>
      </c>
    </row>
    <row r="12874">
      <c r="A12874" s="229" t="s">
        <v>896</v>
      </c>
    </row>
    <row r="12875">
      <c r="A12875" s="229" t="s">
        <v>896</v>
      </c>
    </row>
    <row r="12876">
      <c r="A12876" s="229" t="s">
        <v>896</v>
      </c>
    </row>
    <row r="12877">
      <c r="A12877" s="229" t="s">
        <v>896</v>
      </c>
    </row>
    <row r="12878">
      <c r="A12878" s="229" t="s">
        <v>896</v>
      </c>
    </row>
    <row r="12879">
      <c r="A12879" s="229" t="s">
        <v>896</v>
      </c>
    </row>
    <row r="12880">
      <c r="A12880" s="229" t="s">
        <v>896</v>
      </c>
    </row>
    <row r="12881">
      <c r="A12881" s="229" t="s">
        <v>896</v>
      </c>
    </row>
    <row r="12882">
      <c r="A12882" s="229" t="s">
        <v>896</v>
      </c>
    </row>
    <row r="12883">
      <c r="A12883" s="229" t="s">
        <v>896</v>
      </c>
    </row>
    <row r="12884">
      <c r="A12884" s="229" t="s">
        <v>896</v>
      </c>
    </row>
    <row r="12885">
      <c r="A12885" s="229" t="s">
        <v>896</v>
      </c>
    </row>
    <row r="12886">
      <c r="A12886" s="229" t="s">
        <v>896</v>
      </c>
    </row>
    <row r="12887">
      <c r="A12887" s="229" t="s">
        <v>896</v>
      </c>
    </row>
    <row r="12888">
      <c r="A12888" s="229" t="s">
        <v>896</v>
      </c>
    </row>
    <row r="12889">
      <c r="A12889" s="229" t="s">
        <v>896</v>
      </c>
    </row>
    <row r="12890">
      <c r="A12890" s="229" t="s">
        <v>896</v>
      </c>
    </row>
    <row r="12891">
      <c r="A12891" s="229" t="s">
        <v>896</v>
      </c>
    </row>
    <row r="12892">
      <c r="A12892" s="229" t="s">
        <v>896</v>
      </c>
    </row>
    <row r="12893">
      <c r="A12893" s="229" t="s">
        <v>896</v>
      </c>
    </row>
    <row r="12894">
      <c r="A12894" s="229" t="s">
        <v>896</v>
      </c>
    </row>
    <row r="12895">
      <c r="A12895" s="229" t="s">
        <v>896</v>
      </c>
    </row>
    <row r="12896">
      <c r="A12896" s="229" t="s">
        <v>896</v>
      </c>
    </row>
    <row r="12897">
      <c r="A12897" s="229" t="s">
        <v>896</v>
      </c>
    </row>
    <row r="12898">
      <c r="A12898" s="229" t="s">
        <v>896</v>
      </c>
    </row>
    <row r="12899">
      <c r="A12899" s="229" t="s">
        <v>896</v>
      </c>
    </row>
    <row r="12900">
      <c r="A12900" s="229" t="s">
        <v>896</v>
      </c>
    </row>
    <row r="12901">
      <c r="A12901" s="229" t="s">
        <v>896</v>
      </c>
    </row>
    <row r="12902">
      <c r="A12902" s="229" t="s">
        <v>896</v>
      </c>
    </row>
    <row r="12903">
      <c r="A12903" s="229" t="s">
        <v>896</v>
      </c>
    </row>
    <row r="12904">
      <c r="A12904" s="229" t="s">
        <v>896</v>
      </c>
    </row>
    <row r="12905">
      <c r="A12905" s="229" t="s">
        <v>896</v>
      </c>
    </row>
    <row r="12906">
      <c r="A12906" s="229" t="s">
        <v>896</v>
      </c>
    </row>
    <row r="12907">
      <c r="A12907" s="229" t="s">
        <v>896</v>
      </c>
    </row>
    <row r="12908">
      <c r="A12908" s="229" t="s">
        <v>896</v>
      </c>
    </row>
    <row r="12909">
      <c r="A12909" s="229" t="s">
        <v>896</v>
      </c>
    </row>
    <row r="12910">
      <c r="A12910" s="229" t="s">
        <v>896</v>
      </c>
    </row>
    <row r="12911">
      <c r="A12911" s="229" t="s">
        <v>896</v>
      </c>
    </row>
    <row r="12912">
      <c r="A12912" s="229" t="s">
        <v>896</v>
      </c>
    </row>
    <row r="12913">
      <c r="A12913" s="229" t="s">
        <v>896</v>
      </c>
    </row>
    <row r="12914">
      <c r="A12914" s="229" t="s">
        <v>896</v>
      </c>
    </row>
    <row r="12915">
      <c r="A12915" s="229" t="s">
        <v>896</v>
      </c>
    </row>
    <row r="12916">
      <c r="A12916" s="229" t="s">
        <v>896</v>
      </c>
    </row>
    <row r="12917">
      <c r="A12917" s="229" t="s">
        <v>896</v>
      </c>
    </row>
    <row r="12918">
      <c r="A12918" s="229" t="s">
        <v>896</v>
      </c>
    </row>
    <row r="12919">
      <c r="A12919" s="229" t="s">
        <v>896</v>
      </c>
    </row>
    <row r="12920">
      <c r="A12920" s="229" t="s">
        <v>896</v>
      </c>
    </row>
    <row r="12921">
      <c r="A12921" s="229" t="s">
        <v>896</v>
      </c>
    </row>
    <row r="12922">
      <c r="A12922" s="229" t="s">
        <v>896</v>
      </c>
    </row>
    <row r="12923">
      <c r="A12923" s="229" t="s">
        <v>896</v>
      </c>
    </row>
    <row r="12924">
      <c r="A12924" s="229" t="s">
        <v>896</v>
      </c>
    </row>
    <row r="12925">
      <c r="A12925" s="229" t="s">
        <v>896</v>
      </c>
    </row>
    <row r="12926">
      <c r="A12926" s="229" t="s">
        <v>896</v>
      </c>
    </row>
    <row r="12927">
      <c r="A12927" s="229" t="s">
        <v>896</v>
      </c>
    </row>
    <row r="12928">
      <c r="A12928" s="229" t="s">
        <v>896</v>
      </c>
    </row>
    <row r="12929">
      <c r="A12929" s="229" t="s">
        <v>896</v>
      </c>
    </row>
    <row r="12930">
      <c r="A12930" s="229" t="s">
        <v>896</v>
      </c>
    </row>
    <row r="12931">
      <c r="A12931" s="229" t="s">
        <v>896</v>
      </c>
    </row>
    <row r="12932">
      <c r="A12932" s="229" t="s">
        <v>896</v>
      </c>
    </row>
    <row r="12933">
      <c r="A12933" s="229" t="s">
        <v>896</v>
      </c>
    </row>
    <row r="12934">
      <c r="A12934" s="229" t="s">
        <v>896</v>
      </c>
    </row>
    <row r="12935">
      <c r="A12935" s="229" t="s">
        <v>896</v>
      </c>
    </row>
    <row r="12936">
      <c r="A12936" s="229" t="s">
        <v>896</v>
      </c>
    </row>
    <row r="12937">
      <c r="A12937" s="229" t="s">
        <v>896</v>
      </c>
    </row>
    <row r="12938">
      <c r="A12938" s="229" t="s">
        <v>896</v>
      </c>
    </row>
    <row r="12939">
      <c r="A12939" s="229" t="s">
        <v>896</v>
      </c>
    </row>
    <row r="12940">
      <c r="A12940" s="229" t="s">
        <v>896</v>
      </c>
    </row>
    <row r="12941">
      <c r="A12941" s="229" t="s">
        <v>896</v>
      </c>
    </row>
    <row r="12942">
      <c r="A12942" s="229" t="s">
        <v>896</v>
      </c>
    </row>
    <row r="12943">
      <c r="A12943" s="229" t="s">
        <v>896</v>
      </c>
    </row>
    <row r="12944">
      <c r="A12944" s="229" t="s">
        <v>896</v>
      </c>
    </row>
    <row r="12945">
      <c r="A12945" s="229" t="s">
        <v>896</v>
      </c>
    </row>
    <row r="12946">
      <c r="A12946" s="229" t="s">
        <v>896</v>
      </c>
    </row>
    <row r="12947">
      <c r="A12947" s="229" t="s">
        <v>896</v>
      </c>
    </row>
    <row r="12948">
      <c r="A12948" s="229" t="s">
        <v>896</v>
      </c>
    </row>
    <row r="12949">
      <c r="A12949" s="229" t="s">
        <v>896</v>
      </c>
    </row>
    <row r="12950">
      <c r="A12950" s="229" t="s">
        <v>896</v>
      </c>
    </row>
    <row r="12951">
      <c r="A12951" s="229" t="s">
        <v>896</v>
      </c>
    </row>
    <row r="12952">
      <c r="A12952" s="229" t="s">
        <v>896</v>
      </c>
    </row>
    <row r="12953">
      <c r="A12953" s="229" t="s">
        <v>896</v>
      </c>
    </row>
    <row r="12954">
      <c r="A12954" s="229" t="s">
        <v>896</v>
      </c>
    </row>
    <row r="12955">
      <c r="A12955" s="229" t="s">
        <v>896</v>
      </c>
    </row>
    <row r="12956">
      <c r="A12956" s="229" t="s">
        <v>896</v>
      </c>
    </row>
    <row r="12957">
      <c r="A12957" s="229" t="s">
        <v>896</v>
      </c>
    </row>
    <row r="12958">
      <c r="A12958" s="229" t="s">
        <v>896</v>
      </c>
    </row>
    <row r="12959">
      <c r="A12959" s="229" t="s">
        <v>896</v>
      </c>
    </row>
    <row r="12960">
      <c r="A12960" s="229" t="s">
        <v>896</v>
      </c>
    </row>
    <row r="12961">
      <c r="A12961" s="229" t="s">
        <v>896</v>
      </c>
    </row>
    <row r="12962">
      <c r="A12962" s="229" t="s">
        <v>896</v>
      </c>
    </row>
    <row r="12963">
      <c r="A12963" s="229" t="s">
        <v>896</v>
      </c>
    </row>
    <row r="12964">
      <c r="A12964" s="229" t="s">
        <v>896</v>
      </c>
    </row>
    <row r="12965">
      <c r="A12965" s="229" t="s">
        <v>896</v>
      </c>
    </row>
    <row r="12966">
      <c r="A12966" s="229" t="s">
        <v>896</v>
      </c>
    </row>
    <row r="12967">
      <c r="A12967" s="229" t="s">
        <v>896</v>
      </c>
    </row>
    <row r="12968">
      <c r="A12968" s="229" t="s">
        <v>896</v>
      </c>
    </row>
    <row r="12969">
      <c r="A12969" s="229" t="s">
        <v>896</v>
      </c>
    </row>
    <row r="12970">
      <c r="A12970" s="229" t="s">
        <v>896</v>
      </c>
    </row>
    <row r="12971">
      <c r="A12971" s="229" t="s">
        <v>896</v>
      </c>
    </row>
    <row r="12972">
      <c r="A12972" s="229" t="s">
        <v>896</v>
      </c>
    </row>
    <row r="12973">
      <c r="A12973" s="229" t="s">
        <v>896</v>
      </c>
    </row>
    <row r="12974">
      <c r="A12974" s="229" t="s">
        <v>896</v>
      </c>
    </row>
    <row r="12975">
      <c r="A12975" s="229" t="s">
        <v>896</v>
      </c>
    </row>
    <row r="12976">
      <c r="A12976" s="229" t="s">
        <v>896</v>
      </c>
    </row>
    <row r="12977">
      <c r="A12977" s="229" t="s">
        <v>896</v>
      </c>
    </row>
    <row r="12978">
      <c r="A12978" s="229" t="s">
        <v>896</v>
      </c>
    </row>
    <row r="12979">
      <c r="A12979" s="229" t="s">
        <v>896</v>
      </c>
    </row>
    <row r="12980">
      <c r="A12980" s="229" t="s">
        <v>896</v>
      </c>
    </row>
    <row r="12981">
      <c r="A12981" s="229" t="s">
        <v>896</v>
      </c>
    </row>
    <row r="12982">
      <c r="A12982" s="229" t="s">
        <v>896</v>
      </c>
    </row>
    <row r="12983">
      <c r="A12983" s="229" t="s">
        <v>896</v>
      </c>
    </row>
    <row r="12984">
      <c r="A12984" s="229" t="s">
        <v>896</v>
      </c>
    </row>
    <row r="12985">
      <c r="A12985" s="229" t="s">
        <v>896</v>
      </c>
    </row>
    <row r="12986">
      <c r="A12986" s="229" t="s">
        <v>896</v>
      </c>
    </row>
    <row r="12987">
      <c r="A12987" s="229" t="s">
        <v>896</v>
      </c>
    </row>
    <row r="12988">
      <c r="A12988" s="229" t="s">
        <v>896</v>
      </c>
    </row>
    <row r="12989">
      <c r="A12989" s="229" t="s">
        <v>896</v>
      </c>
    </row>
    <row r="12990">
      <c r="A12990" s="229" t="s">
        <v>896</v>
      </c>
    </row>
    <row r="12991">
      <c r="A12991" s="229" t="s">
        <v>896</v>
      </c>
    </row>
    <row r="12992">
      <c r="A12992" s="229" t="s">
        <v>896</v>
      </c>
    </row>
    <row r="12993">
      <c r="A12993" s="229" t="s">
        <v>896</v>
      </c>
    </row>
    <row r="12994">
      <c r="A12994" s="229" t="s">
        <v>896</v>
      </c>
    </row>
    <row r="12995">
      <c r="A12995" s="229" t="s">
        <v>897</v>
      </c>
    </row>
    <row r="12996">
      <c r="A12996" s="229" t="s">
        <v>897</v>
      </c>
    </row>
    <row r="12997">
      <c r="A12997" s="229" t="s">
        <v>897</v>
      </c>
    </row>
    <row r="12998">
      <c r="A12998" s="229" t="s">
        <v>897</v>
      </c>
    </row>
    <row r="12999">
      <c r="A12999" s="229" t="s">
        <v>897</v>
      </c>
    </row>
    <row r="13000">
      <c r="A13000" s="229" t="s">
        <v>897</v>
      </c>
    </row>
    <row r="13001">
      <c r="A13001" s="229" t="s">
        <v>897</v>
      </c>
    </row>
    <row r="13002">
      <c r="A13002" s="229" t="s">
        <v>897</v>
      </c>
    </row>
    <row r="13003">
      <c r="A13003" s="229" t="s">
        <v>897</v>
      </c>
    </row>
    <row r="13004">
      <c r="A13004" s="229" t="s">
        <v>897</v>
      </c>
    </row>
    <row r="13005">
      <c r="A13005" s="229" t="s">
        <v>897</v>
      </c>
    </row>
    <row r="13006">
      <c r="A13006" s="229" t="s">
        <v>897</v>
      </c>
    </row>
    <row r="13007">
      <c r="A13007" s="229" t="s">
        <v>897</v>
      </c>
    </row>
    <row r="13008">
      <c r="A13008" s="229" t="s">
        <v>897</v>
      </c>
    </row>
    <row r="13009">
      <c r="A13009" s="229" t="s">
        <v>897</v>
      </c>
    </row>
    <row r="13010">
      <c r="A13010" s="229" t="s">
        <v>897</v>
      </c>
    </row>
    <row r="13011">
      <c r="A13011" s="229" t="s">
        <v>897</v>
      </c>
    </row>
    <row r="13012">
      <c r="A13012" s="229" t="s">
        <v>897</v>
      </c>
    </row>
    <row r="13013">
      <c r="A13013" s="229" t="s">
        <v>897</v>
      </c>
    </row>
    <row r="13014">
      <c r="A13014" s="229" t="s">
        <v>897</v>
      </c>
    </row>
    <row r="13015">
      <c r="A13015" s="229" t="s">
        <v>897</v>
      </c>
    </row>
    <row r="13016">
      <c r="A13016" s="229" t="s">
        <v>897</v>
      </c>
    </row>
    <row r="13017">
      <c r="A13017" s="229" t="s">
        <v>897</v>
      </c>
    </row>
    <row r="13018">
      <c r="A13018" s="229" t="s">
        <v>897</v>
      </c>
    </row>
    <row r="13019">
      <c r="A13019" s="229" t="s">
        <v>897</v>
      </c>
    </row>
    <row r="13020">
      <c r="A13020" s="229" t="s">
        <v>897</v>
      </c>
    </row>
    <row r="13021">
      <c r="A13021" s="229" t="s">
        <v>897</v>
      </c>
    </row>
    <row r="13022">
      <c r="A13022" s="229" t="s">
        <v>897</v>
      </c>
    </row>
    <row r="13023">
      <c r="A13023" s="229" t="s">
        <v>897</v>
      </c>
    </row>
    <row r="13024">
      <c r="A13024" s="229" t="s">
        <v>897</v>
      </c>
    </row>
    <row r="13025">
      <c r="A13025" s="229" t="s">
        <v>897</v>
      </c>
    </row>
    <row r="13026">
      <c r="A13026" s="229" t="s">
        <v>897</v>
      </c>
    </row>
    <row r="13027">
      <c r="A13027" s="229" t="s">
        <v>897</v>
      </c>
    </row>
    <row r="13028">
      <c r="A13028" s="229" t="s">
        <v>897</v>
      </c>
    </row>
    <row r="13029">
      <c r="A13029" s="229" t="s">
        <v>897</v>
      </c>
    </row>
    <row r="13030">
      <c r="A13030" s="229" t="s">
        <v>897</v>
      </c>
    </row>
    <row r="13031">
      <c r="A13031" s="229" t="s">
        <v>897</v>
      </c>
    </row>
    <row r="13032">
      <c r="A13032" s="229" t="s">
        <v>897</v>
      </c>
    </row>
    <row r="13033">
      <c r="A13033" s="229" t="s">
        <v>897</v>
      </c>
    </row>
    <row r="13034">
      <c r="A13034" s="229" t="s">
        <v>897</v>
      </c>
    </row>
    <row r="13035">
      <c r="A13035" s="229" t="s">
        <v>897</v>
      </c>
    </row>
    <row r="13036">
      <c r="A13036" s="229" t="s">
        <v>897</v>
      </c>
    </row>
    <row r="13037">
      <c r="A13037" s="229" t="s">
        <v>897</v>
      </c>
    </row>
    <row r="13038">
      <c r="A13038" s="229" t="s">
        <v>897</v>
      </c>
    </row>
    <row r="13039">
      <c r="A13039" s="229" t="s">
        <v>897</v>
      </c>
    </row>
    <row r="13040">
      <c r="A13040" s="229" t="s">
        <v>897</v>
      </c>
    </row>
    <row r="13041">
      <c r="A13041" s="229" t="s">
        <v>897</v>
      </c>
    </row>
    <row r="13042">
      <c r="A13042" s="229" t="s">
        <v>897</v>
      </c>
    </row>
    <row r="13043">
      <c r="A13043" s="229" t="s">
        <v>897</v>
      </c>
    </row>
    <row r="13044">
      <c r="A13044" s="229" t="s">
        <v>897</v>
      </c>
    </row>
    <row r="13045">
      <c r="A13045" s="229" t="s">
        <v>897</v>
      </c>
    </row>
    <row r="13046">
      <c r="A13046" s="229" t="s">
        <v>897</v>
      </c>
    </row>
    <row r="13047">
      <c r="A13047" s="229" t="s">
        <v>897</v>
      </c>
    </row>
    <row r="13048">
      <c r="A13048" s="229" t="s">
        <v>897</v>
      </c>
    </row>
    <row r="13049">
      <c r="A13049" s="229" t="s">
        <v>897</v>
      </c>
    </row>
    <row r="13050">
      <c r="A13050" s="229" t="s">
        <v>897</v>
      </c>
    </row>
    <row r="13051">
      <c r="A13051" s="229" t="s">
        <v>897</v>
      </c>
    </row>
    <row r="13052">
      <c r="A13052" s="229" t="s">
        <v>897</v>
      </c>
    </row>
    <row r="13053">
      <c r="A13053" s="229" t="s">
        <v>897</v>
      </c>
    </row>
    <row r="13054">
      <c r="A13054" s="229" t="s">
        <v>897</v>
      </c>
    </row>
    <row r="13055">
      <c r="A13055" s="229" t="s">
        <v>897</v>
      </c>
    </row>
    <row r="13056">
      <c r="A13056" s="229" t="s">
        <v>897</v>
      </c>
    </row>
    <row r="13057">
      <c r="A13057" s="229" t="s">
        <v>897</v>
      </c>
    </row>
    <row r="13058">
      <c r="A13058" s="229" t="s">
        <v>898</v>
      </c>
    </row>
    <row r="13059">
      <c r="A13059" s="229" t="s">
        <v>898</v>
      </c>
    </row>
    <row r="13060">
      <c r="A13060" s="229" t="s">
        <v>898</v>
      </c>
    </row>
    <row r="13061">
      <c r="A13061" s="229" t="s">
        <v>898</v>
      </c>
    </row>
    <row r="13062">
      <c r="A13062" s="229" t="s">
        <v>898</v>
      </c>
    </row>
    <row r="13063">
      <c r="A13063" s="229" t="s">
        <v>898</v>
      </c>
    </row>
    <row r="13064">
      <c r="A13064" s="229" t="s">
        <v>898</v>
      </c>
    </row>
    <row r="13065">
      <c r="A13065" s="229" t="s">
        <v>898</v>
      </c>
    </row>
    <row r="13066">
      <c r="A13066" s="229" t="s">
        <v>898</v>
      </c>
    </row>
    <row r="13067">
      <c r="A13067" s="229" t="s">
        <v>898</v>
      </c>
    </row>
    <row r="13068">
      <c r="A13068" s="229" t="s">
        <v>898</v>
      </c>
    </row>
    <row r="13069">
      <c r="A13069" s="229" t="s">
        <v>898</v>
      </c>
    </row>
    <row r="13070">
      <c r="A13070" s="229" t="s">
        <v>898</v>
      </c>
    </row>
    <row r="13071">
      <c r="A13071" s="229" t="s">
        <v>898</v>
      </c>
    </row>
    <row r="13072">
      <c r="A13072" s="229" t="s">
        <v>898</v>
      </c>
    </row>
    <row r="13073">
      <c r="A13073" s="229" t="s">
        <v>898</v>
      </c>
    </row>
    <row r="13074">
      <c r="A13074" s="229" t="s">
        <v>898</v>
      </c>
    </row>
    <row r="13075">
      <c r="A13075" s="229" t="s">
        <v>898</v>
      </c>
    </row>
    <row r="13076">
      <c r="A13076" s="229" t="s">
        <v>898</v>
      </c>
    </row>
    <row r="13077">
      <c r="A13077" s="229" t="s">
        <v>898</v>
      </c>
    </row>
    <row r="13078">
      <c r="A13078" s="229" t="s">
        <v>898</v>
      </c>
    </row>
    <row r="13079">
      <c r="A13079" s="229" t="s">
        <v>898</v>
      </c>
    </row>
    <row r="13080">
      <c r="A13080" s="229" t="s">
        <v>898</v>
      </c>
    </row>
    <row r="13081">
      <c r="A13081" s="229" t="s">
        <v>898</v>
      </c>
    </row>
    <row r="13082">
      <c r="A13082" s="229" t="s">
        <v>898</v>
      </c>
    </row>
    <row r="13083">
      <c r="A13083" s="229" t="s">
        <v>898</v>
      </c>
    </row>
    <row r="13084">
      <c r="A13084" s="229" t="s">
        <v>898</v>
      </c>
    </row>
    <row r="13085">
      <c r="A13085" s="229" t="s">
        <v>898</v>
      </c>
    </row>
    <row r="13086">
      <c r="A13086" s="229" t="s">
        <v>898</v>
      </c>
    </row>
    <row r="13087">
      <c r="A13087" s="229" t="s">
        <v>898</v>
      </c>
    </row>
    <row r="13088">
      <c r="A13088" s="229" t="s">
        <v>898</v>
      </c>
    </row>
    <row r="13089">
      <c r="A13089" s="229" t="s">
        <v>898</v>
      </c>
    </row>
    <row r="13090">
      <c r="A13090" s="229" t="s">
        <v>898</v>
      </c>
    </row>
    <row r="13091">
      <c r="A13091" s="229" t="s">
        <v>898</v>
      </c>
    </row>
    <row r="13092">
      <c r="A13092" s="229" t="s">
        <v>898</v>
      </c>
    </row>
    <row r="13093">
      <c r="A13093" s="229" t="s">
        <v>898</v>
      </c>
    </row>
    <row r="13094">
      <c r="A13094" s="229" t="s">
        <v>898</v>
      </c>
    </row>
    <row r="13095">
      <c r="A13095" s="229" t="s">
        <v>898</v>
      </c>
    </row>
    <row r="13096">
      <c r="A13096" s="229" t="s">
        <v>898</v>
      </c>
    </row>
    <row r="13097">
      <c r="A13097" s="229" t="s">
        <v>898</v>
      </c>
    </row>
    <row r="13098">
      <c r="A13098" s="229" t="s">
        <v>898</v>
      </c>
    </row>
    <row r="13099">
      <c r="A13099" s="229" t="s">
        <v>898</v>
      </c>
    </row>
    <row r="13100">
      <c r="A13100" s="229" t="s">
        <v>898</v>
      </c>
    </row>
    <row r="13101">
      <c r="A13101" s="229" t="s">
        <v>898</v>
      </c>
    </row>
    <row r="13102">
      <c r="A13102" s="229" t="s">
        <v>898</v>
      </c>
    </row>
    <row r="13103">
      <c r="A13103" s="229" t="s">
        <v>898</v>
      </c>
    </row>
    <row r="13104">
      <c r="A13104" s="229" t="s">
        <v>898</v>
      </c>
    </row>
    <row r="13105">
      <c r="A13105" s="229" t="s">
        <v>898</v>
      </c>
    </row>
    <row r="13106">
      <c r="A13106" s="229" t="s">
        <v>898</v>
      </c>
    </row>
    <row r="13107">
      <c r="A13107" s="229" t="s">
        <v>898</v>
      </c>
    </row>
    <row r="13108">
      <c r="A13108" s="229" t="s">
        <v>898</v>
      </c>
    </row>
    <row r="13109">
      <c r="A13109" s="229" t="s">
        <v>898</v>
      </c>
    </row>
    <row r="13110">
      <c r="A13110" s="229" t="s">
        <v>898</v>
      </c>
    </row>
    <row r="13111">
      <c r="A13111" s="229" t="s">
        <v>898</v>
      </c>
    </row>
    <row r="13112">
      <c r="A13112" s="229" t="s">
        <v>898</v>
      </c>
    </row>
    <row r="13113">
      <c r="A13113" s="229" t="s">
        <v>898</v>
      </c>
    </row>
    <row r="13114">
      <c r="A13114" s="229" t="s">
        <v>898</v>
      </c>
    </row>
    <row r="13115">
      <c r="A13115" s="229" t="s">
        <v>898</v>
      </c>
    </row>
    <row r="13116">
      <c r="A13116" s="229" t="s">
        <v>898</v>
      </c>
    </row>
    <row r="13117">
      <c r="A13117" s="229" t="s">
        <v>898</v>
      </c>
    </row>
    <row r="13118">
      <c r="A13118" s="229" t="s">
        <v>898</v>
      </c>
    </row>
    <row r="13119">
      <c r="A13119" s="229" t="s">
        <v>898</v>
      </c>
    </row>
    <row r="13120">
      <c r="A13120" s="229" t="s">
        <v>898</v>
      </c>
    </row>
    <row r="13121">
      <c r="A13121" s="229" t="s">
        <v>898</v>
      </c>
    </row>
    <row r="13122">
      <c r="A13122" s="229" t="s">
        <v>898</v>
      </c>
    </row>
    <row r="13123">
      <c r="A13123" s="229" t="s">
        <v>898</v>
      </c>
    </row>
    <row r="13124">
      <c r="A13124" s="229" t="s">
        <v>898</v>
      </c>
    </row>
    <row r="13125">
      <c r="A13125" s="229" t="s">
        <v>898</v>
      </c>
    </row>
    <row r="13126">
      <c r="A13126" s="229" t="s">
        <v>898</v>
      </c>
    </row>
    <row r="13127">
      <c r="A13127" s="229" t="s">
        <v>898</v>
      </c>
    </row>
    <row r="13128">
      <c r="A13128" s="229" t="s">
        <v>898</v>
      </c>
    </row>
    <row r="13129">
      <c r="A13129" s="229" t="s">
        <v>898</v>
      </c>
    </row>
    <row r="13130">
      <c r="A13130" s="229" t="s">
        <v>898</v>
      </c>
    </row>
    <row r="13131">
      <c r="A13131" s="229" t="s">
        <v>898</v>
      </c>
    </row>
    <row r="13132">
      <c r="A13132" s="229" t="s">
        <v>898</v>
      </c>
    </row>
    <row r="13133">
      <c r="A13133" s="229" t="s">
        <v>898</v>
      </c>
    </row>
    <row r="13134">
      <c r="A13134" s="229" t="s">
        <v>898</v>
      </c>
    </row>
    <row r="13135">
      <c r="A13135" s="229" t="s">
        <v>898</v>
      </c>
    </row>
    <row r="13136">
      <c r="A13136" s="229" t="s">
        <v>898</v>
      </c>
    </row>
    <row r="13137">
      <c r="A13137" s="229" t="s">
        <v>898</v>
      </c>
    </row>
    <row r="13138">
      <c r="A13138" s="229" t="s">
        <v>898</v>
      </c>
    </row>
    <row r="13139">
      <c r="A13139" s="229" t="s">
        <v>898</v>
      </c>
    </row>
    <row r="13140">
      <c r="A13140" s="229" t="s">
        <v>898</v>
      </c>
    </row>
    <row r="13141">
      <c r="A13141" s="229" t="s">
        <v>898</v>
      </c>
    </row>
    <row r="13142">
      <c r="A13142" s="229" t="s">
        <v>898</v>
      </c>
    </row>
    <row r="13143">
      <c r="A13143" s="229" t="s">
        <v>898</v>
      </c>
    </row>
    <row r="13144">
      <c r="A13144" s="229" t="s">
        <v>898</v>
      </c>
    </row>
    <row r="13145">
      <c r="A13145" s="229" t="s">
        <v>898</v>
      </c>
    </row>
    <row r="13146">
      <c r="A13146" s="229" t="s">
        <v>898</v>
      </c>
    </row>
    <row r="13147">
      <c r="A13147" s="229" t="s">
        <v>898</v>
      </c>
    </row>
    <row r="13148">
      <c r="A13148" s="229" t="s">
        <v>898</v>
      </c>
    </row>
    <row r="13149">
      <c r="A13149" s="229" t="s">
        <v>898</v>
      </c>
    </row>
    <row r="13150">
      <c r="A13150" s="229" t="s">
        <v>898</v>
      </c>
    </row>
    <row r="13151">
      <c r="A13151" s="229" t="s">
        <v>898</v>
      </c>
    </row>
    <row r="13152">
      <c r="A13152" s="229" t="s">
        <v>898</v>
      </c>
    </row>
    <row r="13153">
      <c r="A13153" s="229" t="s">
        <v>898</v>
      </c>
    </row>
    <row r="13154">
      <c r="A13154" s="229" t="s">
        <v>898</v>
      </c>
    </row>
    <row r="13155">
      <c r="A13155" s="229" t="s">
        <v>898</v>
      </c>
    </row>
    <row r="13156">
      <c r="A13156" s="229" t="s">
        <v>898</v>
      </c>
    </row>
    <row r="13157">
      <c r="A13157" s="229" t="s">
        <v>898</v>
      </c>
    </row>
    <row r="13158">
      <c r="A13158" s="229" t="s">
        <v>898</v>
      </c>
    </row>
    <row r="13159">
      <c r="A13159" s="229" t="s">
        <v>898</v>
      </c>
    </row>
    <row r="13160">
      <c r="A13160" s="229" t="s">
        <v>898</v>
      </c>
    </row>
    <row r="13161">
      <c r="A13161" s="229" t="s">
        <v>898</v>
      </c>
    </row>
    <row r="13162">
      <c r="A13162" s="229" t="s">
        <v>898</v>
      </c>
    </row>
    <row r="13163">
      <c r="A13163" s="229" t="s">
        <v>898</v>
      </c>
    </row>
    <row r="13164">
      <c r="A13164" s="229" t="s">
        <v>898</v>
      </c>
    </row>
    <row r="13165">
      <c r="A13165" s="229" t="s">
        <v>898</v>
      </c>
    </row>
    <row r="13166">
      <c r="A13166" s="229" t="s">
        <v>898</v>
      </c>
    </row>
    <row r="13167">
      <c r="A13167" s="229" t="s">
        <v>898</v>
      </c>
    </row>
    <row r="13168">
      <c r="A13168" s="229" t="s">
        <v>898</v>
      </c>
    </row>
    <row r="13169">
      <c r="A13169" s="229" t="s">
        <v>898</v>
      </c>
    </row>
    <row r="13170">
      <c r="A13170" s="229" t="s">
        <v>898</v>
      </c>
    </row>
    <row r="13171">
      <c r="A13171" s="229" t="s">
        <v>898</v>
      </c>
    </row>
    <row r="13172">
      <c r="A13172" s="229" t="s">
        <v>898</v>
      </c>
    </row>
    <row r="13173">
      <c r="A13173" s="229" t="s">
        <v>898</v>
      </c>
    </row>
    <row r="13174">
      <c r="A13174" s="229" t="s">
        <v>898</v>
      </c>
    </row>
    <row r="13175">
      <c r="A13175" s="229" t="s">
        <v>898</v>
      </c>
    </row>
    <row r="13176">
      <c r="A13176" s="229" t="s">
        <v>898</v>
      </c>
    </row>
    <row r="13177">
      <c r="A13177" s="229" t="s">
        <v>899</v>
      </c>
    </row>
    <row r="13178">
      <c r="A13178" s="229" t="s">
        <v>899</v>
      </c>
    </row>
    <row r="13179">
      <c r="A13179" s="229" t="s">
        <v>899</v>
      </c>
    </row>
    <row r="13180">
      <c r="A13180" s="229" t="s">
        <v>899</v>
      </c>
    </row>
    <row r="13181">
      <c r="A13181" s="229" t="s">
        <v>899</v>
      </c>
    </row>
    <row r="13182">
      <c r="A13182" s="229" t="s">
        <v>899</v>
      </c>
    </row>
    <row r="13183">
      <c r="A13183" s="229" t="s">
        <v>899</v>
      </c>
    </row>
    <row r="13184">
      <c r="A13184" s="229" t="s">
        <v>899</v>
      </c>
    </row>
    <row r="13185">
      <c r="A13185" s="229" t="s">
        <v>899</v>
      </c>
    </row>
    <row r="13186">
      <c r="A13186" s="229" t="s">
        <v>899</v>
      </c>
    </row>
    <row r="13187">
      <c r="A13187" s="229" t="s">
        <v>899</v>
      </c>
    </row>
    <row r="13188">
      <c r="A13188" s="229" t="s">
        <v>899</v>
      </c>
    </row>
    <row r="13189">
      <c r="A13189" s="229" t="s">
        <v>899</v>
      </c>
    </row>
    <row r="13190">
      <c r="A13190" s="229" t="s">
        <v>899</v>
      </c>
    </row>
    <row r="13191">
      <c r="A13191" s="229" t="s">
        <v>899</v>
      </c>
    </row>
    <row r="13192">
      <c r="A13192" s="229" t="s">
        <v>899</v>
      </c>
    </row>
    <row r="13193">
      <c r="A13193" s="229" t="s">
        <v>899</v>
      </c>
    </row>
    <row r="13194">
      <c r="A13194" s="229" t="s">
        <v>899</v>
      </c>
    </row>
    <row r="13195">
      <c r="A13195" s="229" t="s">
        <v>899</v>
      </c>
    </row>
    <row r="13196">
      <c r="A13196" s="229" t="s">
        <v>899</v>
      </c>
    </row>
    <row r="13197">
      <c r="A13197" s="229" t="s">
        <v>899</v>
      </c>
    </row>
    <row r="13198">
      <c r="A13198" s="229" t="s">
        <v>899</v>
      </c>
    </row>
    <row r="13199">
      <c r="A13199" s="229" t="s">
        <v>899</v>
      </c>
    </row>
    <row r="13200">
      <c r="A13200" s="229" t="s">
        <v>899</v>
      </c>
    </row>
    <row r="13201">
      <c r="A13201" s="229" t="s">
        <v>899</v>
      </c>
    </row>
    <row r="13202">
      <c r="A13202" s="229" t="s">
        <v>899</v>
      </c>
    </row>
    <row r="13203">
      <c r="A13203" s="229" t="s">
        <v>899</v>
      </c>
    </row>
    <row r="13204">
      <c r="A13204" s="229" t="s">
        <v>899</v>
      </c>
    </row>
    <row r="13205">
      <c r="A13205" s="229" t="s">
        <v>899</v>
      </c>
    </row>
    <row r="13206">
      <c r="A13206" s="229" t="s">
        <v>899</v>
      </c>
    </row>
    <row r="13207">
      <c r="A13207" s="229" t="s">
        <v>899</v>
      </c>
    </row>
    <row r="13208">
      <c r="A13208" s="229" t="s">
        <v>899</v>
      </c>
    </row>
    <row r="13209">
      <c r="A13209" s="229" t="s">
        <v>899</v>
      </c>
    </row>
    <row r="13210">
      <c r="A13210" s="229" t="s">
        <v>899</v>
      </c>
    </row>
    <row r="13211">
      <c r="A13211" s="229" t="s">
        <v>899</v>
      </c>
    </row>
    <row r="13212">
      <c r="A13212" s="229" t="s">
        <v>899</v>
      </c>
    </row>
    <row r="13213">
      <c r="A13213" s="229" t="s">
        <v>899</v>
      </c>
    </row>
    <row r="13214">
      <c r="A13214" s="229" t="s">
        <v>899</v>
      </c>
    </row>
    <row r="13215">
      <c r="A13215" s="229" t="s">
        <v>899</v>
      </c>
    </row>
    <row r="13216">
      <c r="A13216" s="229" t="s">
        <v>899</v>
      </c>
    </row>
    <row r="13217">
      <c r="A13217" s="229" t="s">
        <v>899</v>
      </c>
    </row>
    <row r="13218">
      <c r="A13218" s="229" t="s">
        <v>899</v>
      </c>
    </row>
    <row r="13219">
      <c r="A13219" s="229" t="s">
        <v>899</v>
      </c>
    </row>
    <row r="13220">
      <c r="A13220" s="229" t="s">
        <v>899</v>
      </c>
    </row>
    <row r="13221">
      <c r="A13221" s="229" t="s">
        <v>899</v>
      </c>
    </row>
    <row r="13222">
      <c r="A13222" s="229" t="s">
        <v>899</v>
      </c>
    </row>
    <row r="13223">
      <c r="A13223" s="229" t="s">
        <v>899</v>
      </c>
    </row>
    <row r="13224">
      <c r="A13224" s="229" t="s">
        <v>899</v>
      </c>
    </row>
    <row r="13225">
      <c r="A13225" s="229" t="s">
        <v>899</v>
      </c>
    </row>
    <row r="13226">
      <c r="A13226" s="229" t="s">
        <v>899</v>
      </c>
    </row>
    <row r="13227">
      <c r="A13227" s="229" t="s">
        <v>899</v>
      </c>
    </row>
    <row r="13228">
      <c r="A13228" s="229" t="s">
        <v>899</v>
      </c>
    </row>
    <row r="13229">
      <c r="A13229" s="229" t="s">
        <v>899</v>
      </c>
    </row>
    <row r="13230">
      <c r="A13230" s="229" t="s">
        <v>899</v>
      </c>
    </row>
    <row r="13231">
      <c r="A13231" s="229" t="s">
        <v>899</v>
      </c>
    </row>
    <row r="13232">
      <c r="A13232" s="229" t="s">
        <v>899</v>
      </c>
    </row>
    <row r="13233">
      <c r="A13233" s="229" t="s">
        <v>899</v>
      </c>
    </row>
    <row r="13234">
      <c r="A13234" s="229" t="s">
        <v>899</v>
      </c>
    </row>
    <row r="13235">
      <c r="A13235" s="229" t="s">
        <v>899</v>
      </c>
    </row>
    <row r="13236">
      <c r="A13236" s="229" t="s">
        <v>899</v>
      </c>
    </row>
    <row r="13237">
      <c r="A13237" s="229" t="s">
        <v>899</v>
      </c>
    </row>
    <row r="13238">
      <c r="A13238" s="229" t="s">
        <v>899</v>
      </c>
    </row>
    <row r="13239">
      <c r="A13239" s="229" t="s">
        <v>899</v>
      </c>
    </row>
    <row r="13240">
      <c r="A13240" s="229" t="s">
        <v>899</v>
      </c>
    </row>
    <row r="13241">
      <c r="A13241" s="229" t="s">
        <v>899</v>
      </c>
    </row>
    <row r="13242">
      <c r="A13242" s="229" t="s">
        <v>899</v>
      </c>
    </row>
    <row r="13243">
      <c r="A13243" s="229" t="s">
        <v>899</v>
      </c>
    </row>
    <row r="13244">
      <c r="A13244" s="229" t="s">
        <v>899</v>
      </c>
    </row>
    <row r="13245">
      <c r="A13245" s="229" t="s">
        <v>899</v>
      </c>
    </row>
    <row r="13246">
      <c r="A13246" s="229" t="s">
        <v>899</v>
      </c>
    </row>
    <row r="13247">
      <c r="A13247" s="229" t="s">
        <v>899</v>
      </c>
    </row>
    <row r="13248">
      <c r="A13248" s="229" t="s">
        <v>899</v>
      </c>
    </row>
    <row r="13249">
      <c r="A13249" s="229" t="s">
        <v>899</v>
      </c>
    </row>
    <row r="13250">
      <c r="A13250" s="229" t="s">
        <v>899</v>
      </c>
    </row>
    <row r="13251">
      <c r="A13251" s="229" t="s">
        <v>899</v>
      </c>
    </row>
    <row r="13252">
      <c r="A13252" s="229" t="s">
        <v>899</v>
      </c>
    </row>
    <row r="13253">
      <c r="A13253" s="229" t="s">
        <v>899</v>
      </c>
    </row>
    <row r="13254">
      <c r="A13254" s="229" t="s">
        <v>899</v>
      </c>
    </row>
    <row r="13255">
      <c r="A13255" s="229" t="s">
        <v>899</v>
      </c>
    </row>
    <row r="13256">
      <c r="A13256" s="229" t="s">
        <v>899</v>
      </c>
    </row>
    <row r="13257">
      <c r="A13257" s="229" t="s">
        <v>899</v>
      </c>
    </row>
    <row r="13258">
      <c r="A13258" s="229" t="s">
        <v>899</v>
      </c>
    </row>
    <row r="13259">
      <c r="A13259" s="229" t="s">
        <v>899</v>
      </c>
    </row>
    <row r="13260">
      <c r="A13260" s="229" t="s">
        <v>899</v>
      </c>
    </row>
    <row r="13261">
      <c r="A13261" s="229" t="s">
        <v>899</v>
      </c>
    </row>
    <row r="13262">
      <c r="A13262" s="229" t="s">
        <v>899</v>
      </c>
    </row>
    <row r="13263">
      <c r="A13263" s="229" t="s">
        <v>899</v>
      </c>
    </row>
    <row r="13264">
      <c r="A13264" s="229" t="s">
        <v>899</v>
      </c>
    </row>
    <row r="13265">
      <c r="A13265" s="229" t="s">
        <v>899</v>
      </c>
    </row>
    <row r="13266">
      <c r="A13266" s="229" t="s">
        <v>899</v>
      </c>
    </row>
    <row r="13267">
      <c r="A13267" s="229" t="s">
        <v>899</v>
      </c>
    </row>
    <row r="13268">
      <c r="A13268" s="229" t="s">
        <v>899</v>
      </c>
    </row>
    <row r="13269">
      <c r="A13269" s="229" t="s">
        <v>899</v>
      </c>
    </row>
    <row r="13270">
      <c r="A13270" s="229" t="s">
        <v>899</v>
      </c>
    </row>
    <row r="13271">
      <c r="A13271" s="229" t="s">
        <v>899</v>
      </c>
    </row>
    <row r="13272">
      <c r="A13272" s="229" t="s">
        <v>899</v>
      </c>
    </row>
    <row r="13273">
      <c r="A13273" s="229" t="s">
        <v>899</v>
      </c>
    </row>
    <row r="13274">
      <c r="A13274" s="229" t="s">
        <v>899</v>
      </c>
    </row>
    <row r="13275">
      <c r="A13275" s="229" t="s">
        <v>899</v>
      </c>
    </row>
    <row r="13276">
      <c r="A13276" s="229" t="s">
        <v>899</v>
      </c>
    </row>
    <row r="13277">
      <c r="A13277" s="229" t="s">
        <v>899</v>
      </c>
    </row>
    <row r="13278">
      <c r="A13278" s="229" t="s">
        <v>899</v>
      </c>
    </row>
    <row r="13279">
      <c r="A13279" s="229" t="s">
        <v>899</v>
      </c>
    </row>
    <row r="13280">
      <c r="A13280" s="229" t="s">
        <v>900</v>
      </c>
    </row>
    <row r="13281">
      <c r="A13281" s="229" t="s">
        <v>900</v>
      </c>
    </row>
    <row r="13282">
      <c r="A13282" s="229" t="s">
        <v>900</v>
      </c>
    </row>
    <row r="13283">
      <c r="A13283" s="229" t="s">
        <v>900</v>
      </c>
    </row>
    <row r="13284">
      <c r="A13284" s="229" t="s">
        <v>900</v>
      </c>
    </row>
    <row r="13285">
      <c r="A13285" s="229" t="s">
        <v>900</v>
      </c>
    </row>
    <row r="13286">
      <c r="A13286" s="229" t="s">
        <v>900</v>
      </c>
    </row>
    <row r="13287">
      <c r="A13287" s="229" t="s">
        <v>900</v>
      </c>
    </row>
    <row r="13288">
      <c r="A13288" s="229" t="s">
        <v>900</v>
      </c>
    </row>
    <row r="13289">
      <c r="A13289" s="229" t="s">
        <v>900</v>
      </c>
    </row>
    <row r="13290">
      <c r="A13290" s="229" t="s">
        <v>900</v>
      </c>
    </row>
    <row r="13291">
      <c r="A13291" s="229" t="s">
        <v>900</v>
      </c>
    </row>
    <row r="13292">
      <c r="A13292" s="229" t="s">
        <v>900</v>
      </c>
    </row>
    <row r="13293">
      <c r="A13293" s="229" t="s">
        <v>900</v>
      </c>
    </row>
    <row r="13294">
      <c r="A13294" s="229" t="s">
        <v>900</v>
      </c>
    </row>
    <row r="13295">
      <c r="A13295" s="229" t="s">
        <v>900</v>
      </c>
    </row>
    <row r="13296">
      <c r="A13296" s="229" t="s">
        <v>900</v>
      </c>
    </row>
    <row r="13297">
      <c r="A13297" s="229" t="s">
        <v>900</v>
      </c>
    </row>
    <row r="13298">
      <c r="A13298" s="229" t="s">
        <v>900</v>
      </c>
    </row>
    <row r="13299">
      <c r="A13299" s="229" t="s">
        <v>900</v>
      </c>
    </row>
    <row r="13300">
      <c r="A13300" s="229" t="s">
        <v>900</v>
      </c>
    </row>
    <row r="13301">
      <c r="A13301" s="229" t="s">
        <v>900</v>
      </c>
    </row>
    <row r="13302">
      <c r="A13302" s="229" t="s">
        <v>900</v>
      </c>
    </row>
    <row r="13303">
      <c r="A13303" s="229" t="s">
        <v>900</v>
      </c>
    </row>
    <row r="13304">
      <c r="A13304" s="229" t="s">
        <v>900</v>
      </c>
    </row>
    <row r="13305">
      <c r="A13305" s="229" t="s">
        <v>900</v>
      </c>
    </row>
    <row r="13306">
      <c r="A13306" s="229" t="s">
        <v>900</v>
      </c>
    </row>
    <row r="13307">
      <c r="A13307" s="229" t="s">
        <v>900</v>
      </c>
    </row>
    <row r="13308">
      <c r="A13308" s="229" t="s">
        <v>900</v>
      </c>
    </row>
    <row r="13309">
      <c r="A13309" s="229" t="s">
        <v>900</v>
      </c>
    </row>
    <row r="13310">
      <c r="A13310" s="229" t="s">
        <v>900</v>
      </c>
    </row>
    <row r="13311">
      <c r="A13311" s="229" t="s">
        <v>900</v>
      </c>
    </row>
    <row r="13312">
      <c r="A13312" s="229" t="s">
        <v>900</v>
      </c>
    </row>
    <row r="13313">
      <c r="A13313" s="229" t="s">
        <v>900</v>
      </c>
    </row>
    <row r="13314">
      <c r="A13314" s="229" t="s">
        <v>900</v>
      </c>
    </row>
    <row r="13315">
      <c r="A13315" s="229" t="s">
        <v>900</v>
      </c>
    </row>
    <row r="13316">
      <c r="A13316" s="229" t="s">
        <v>900</v>
      </c>
    </row>
    <row r="13317">
      <c r="A13317" s="229" t="s">
        <v>900</v>
      </c>
    </row>
    <row r="13318">
      <c r="A13318" s="229" t="s">
        <v>900</v>
      </c>
    </row>
    <row r="13319">
      <c r="A13319" s="229" t="s">
        <v>900</v>
      </c>
    </row>
    <row r="13320">
      <c r="A13320" s="229" t="s">
        <v>900</v>
      </c>
    </row>
    <row r="13321">
      <c r="A13321" s="229" t="s">
        <v>900</v>
      </c>
    </row>
    <row r="13322">
      <c r="A13322" s="229" t="s">
        <v>900</v>
      </c>
    </row>
    <row r="13323">
      <c r="A13323" s="229" t="s">
        <v>900</v>
      </c>
    </row>
    <row r="13324">
      <c r="A13324" s="229" t="s">
        <v>900</v>
      </c>
    </row>
    <row r="13325">
      <c r="A13325" s="229" t="s">
        <v>900</v>
      </c>
    </row>
    <row r="13326">
      <c r="A13326" s="229" t="s">
        <v>900</v>
      </c>
    </row>
    <row r="13327">
      <c r="A13327" s="229" t="s">
        <v>900</v>
      </c>
    </row>
    <row r="13328">
      <c r="A13328" s="229" t="s">
        <v>900</v>
      </c>
    </row>
    <row r="13329">
      <c r="A13329" s="229" t="s">
        <v>900</v>
      </c>
    </row>
    <row r="13330">
      <c r="A13330" s="229" t="s">
        <v>900</v>
      </c>
    </row>
    <row r="13331">
      <c r="A13331" s="229" t="s">
        <v>900</v>
      </c>
    </row>
    <row r="13332">
      <c r="A13332" s="229" t="s">
        <v>900</v>
      </c>
    </row>
    <row r="13333">
      <c r="A13333" s="229" t="s">
        <v>900</v>
      </c>
    </row>
    <row r="13334">
      <c r="A13334" s="229" t="s">
        <v>900</v>
      </c>
    </row>
    <row r="13335">
      <c r="A13335" s="229" t="s">
        <v>900</v>
      </c>
    </row>
    <row r="13336">
      <c r="A13336" s="229" t="s">
        <v>900</v>
      </c>
    </row>
    <row r="13337">
      <c r="A13337" s="229" t="s">
        <v>900</v>
      </c>
    </row>
    <row r="13338">
      <c r="A13338" s="229" t="s">
        <v>900</v>
      </c>
    </row>
    <row r="13339">
      <c r="A13339" s="229" t="s">
        <v>900</v>
      </c>
    </row>
    <row r="13340">
      <c r="A13340" s="229" t="s">
        <v>900</v>
      </c>
    </row>
    <row r="13341">
      <c r="A13341" s="229" t="s">
        <v>900</v>
      </c>
    </row>
    <row r="13342">
      <c r="A13342" s="229" t="s">
        <v>900</v>
      </c>
    </row>
    <row r="13343">
      <c r="A13343" s="229" t="s">
        <v>900</v>
      </c>
    </row>
    <row r="13344">
      <c r="A13344" s="229" t="s">
        <v>900</v>
      </c>
    </row>
    <row r="13345">
      <c r="A13345" s="229" t="s">
        <v>900</v>
      </c>
    </row>
    <row r="13346">
      <c r="A13346" s="229" t="s">
        <v>900</v>
      </c>
    </row>
    <row r="13347">
      <c r="A13347" s="229" t="s">
        <v>900</v>
      </c>
    </row>
    <row r="13348">
      <c r="A13348" s="229" t="s">
        <v>900</v>
      </c>
    </row>
    <row r="13349">
      <c r="A13349" s="229" t="s">
        <v>900</v>
      </c>
    </row>
    <row r="13350">
      <c r="A13350" s="229" t="s">
        <v>900</v>
      </c>
    </row>
    <row r="13351">
      <c r="A13351" s="229" t="s">
        <v>900</v>
      </c>
    </row>
    <row r="13352">
      <c r="A13352" s="229" t="s">
        <v>900</v>
      </c>
    </row>
    <row r="13353">
      <c r="A13353" s="229" t="s">
        <v>900</v>
      </c>
    </row>
    <row r="13354">
      <c r="A13354" s="229" t="s">
        <v>900</v>
      </c>
    </row>
    <row r="13355">
      <c r="A13355" s="229" t="s">
        <v>900</v>
      </c>
    </row>
    <row r="13356">
      <c r="A13356" s="229" t="s">
        <v>900</v>
      </c>
    </row>
    <row r="13357">
      <c r="A13357" s="229" t="s">
        <v>900</v>
      </c>
    </row>
    <row r="13358">
      <c r="A13358" s="229" t="s">
        <v>900</v>
      </c>
    </row>
    <row r="13359">
      <c r="A13359" s="229" t="s">
        <v>900</v>
      </c>
    </row>
    <row r="13360">
      <c r="A13360" s="229" t="s">
        <v>900</v>
      </c>
    </row>
    <row r="13361">
      <c r="A13361" s="229" t="s">
        <v>900</v>
      </c>
    </row>
    <row r="13362">
      <c r="A13362" s="229" t="s">
        <v>900</v>
      </c>
    </row>
    <row r="13363">
      <c r="A13363" s="229" t="s">
        <v>900</v>
      </c>
    </row>
    <row r="13364">
      <c r="A13364" s="229" t="s">
        <v>900</v>
      </c>
    </row>
    <row r="13365">
      <c r="A13365" s="229" t="s">
        <v>900</v>
      </c>
    </row>
    <row r="13366">
      <c r="A13366" s="229" t="s">
        <v>900</v>
      </c>
    </row>
    <row r="13367">
      <c r="A13367" s="229" t="s">
        <v>900</v>
      </c>
    </row>
    <row r="13368">
      <c r="A13368" s="229" t="s">
        <v>900</v>
      </c>
    </row>
    <row r="13369">
      <c r="A13369" s="229" t="s">
        <v>900</v>
      </c>
    </row>
    <row r="13370">
      <c r="A13370" s="229" t="s">
        <v>900</v>
      </c>
    </row>
    <row r="13371">
      <c r="A13371" s="229" t="s">
        <v>900</v>
      </c>
    </row>
    <row r="13372">
      <c r="A13372" s="229" t="s">
        <v>900</v>
      </c>
    </row>
    <row r="13373">
      <c r="A13373" s="229" t="s">
        <v>900</v>
      </c>
    </row>
    <row r="13374">
      <c r="A13374" s="229" t="s">
        <v>900</v>
      </c>
    </row>
    <row r="13375">
      <c r="A13375" s="229" t="s">
        <v>900</v>
      </c>
    </row>
    <row r="13376">
      <c r="A13376" s="229" t="s">
        <v>900</v>
      </c>
    </row>
    <row r="13377">
      <c r="A13377" s="229" t="s">
        <v>900</v>
      </c>
    </row>
    <row r="13378">
      <c r="A13378" s="229" t="s">
        <v>900</v>
      </c>
    </row>
    <row r="13379">
      <c r="A13379" s="229" t="s">
        <v>900</v>
      </c>
    </row>
    <row r="13380">
      <c r="A13380" s="229" t="s">
        <v>900</v>
      </c>
    </row>
    <row r="13381">
      <c r="A13381" s="229" t="s">
        <v>900</v>
      </c>
    </row>
    <row r="13382">
      <c r="A13382" s="229" t="s">
        <v>900</v>
      </c>
    </row>
    <row r="13383">
      <c r="A13383" s="229" t="s">
        <v>900</v>
      </c>
    </row>
    <row r="13384">
      <c r="A13384" s="229" t="s">
        <v>900</v>
      </c>
    </row>
    <row r="13385">
      <c r="A13385" s="229" t="s">
        <v>900</v>
      </c>
    </row>
    <row r="13386">
      <c r="A13386" s="229" t="s">
        <v>900</v>
      </c>
    </row>
    <row r="13387">
      <c r="A13387" s="229" t="s">
        <v>900</v>
      </c>
    </row>
    <row r="13388">
      <c r="A13388" s="229" t="s">
        <v>900</v>
      </c>
    </row>
    <row r="13389">
      <c r="A13389" s="229" t="s">
        <v>900</v>
      </c>
    </row>
    <row r="13390">
      <c r="A13390" s="229" t="s">
        <v>900</v>
      </c>
    </row>
    <row r="13391">
      <c r="A13391" s="229" t="s">
        <v>900</v>
      </c>
    </row>
    <row r="13392">
      <c r="A13392" s="229" t="s">
        <v>900</v>
      </c>
    </row>
    <row r="13393">
      <c r="A13393" s="229" t="s">
        <v>900</v>
      </c>
    </row>
    <row r="13394">
      <c r="A13394" s="229" t="s">
        <v>900</v>
      </c>
    </row>
    <row r="13395">
      <c r="A13395" s="229" t="s">
        <v>900</v>
      </c>
    </row>
    <row r="13396">
      <c r="A13396" s="229" t="s">
        <v>900</v>
      </c>
    </row>
    <row r="13397">
      <c r="A13397" s="229" t="s">
        <v>900</v>
      </c>
    </row>
    <row r="13398">
      <c r="A13398" s="229" t="s">
        <v>900</v>
      </c>
    </row>
    <row r="13399">
      <c r="A13399" s="229" t="s">
        <v>900</v>
      </c>
    </row>
    <row r="13400">
      <c r="A13400" s="229" t="s">
        <v>900</v>
      </c>
    </row>
    <row r="13401">
      <c r="A13401" s="229" t="s">
        <v>900</v>
      </c>
    </row>
    <row r="13402">
      <c r="A13402" s="229" t="s">
        <v>900</v>
      </c>
    </row>
    <row r="13403">
      <c r="A13403" s="229" t="s">
        <v>900</v>
      </c>
    </row>
    <row r="13404">
      <c r="A13404" s="229" t="s">
        <v>900</v>
      </c>
    </row>
    <row r="13405">
      <c r="A13405" s="229" t="s">
        <v>900</v>
      </c>
    </row>
    <row r="13406">
      <c r="A13406" s="229" t="s">
        <v>900</v>
      </c>
    </row>
    <row r="13407">
      <c r="A13407" s="229" t="s">
        <v>900</v>
      </c>
    </row>
    <row r="13408">
      <c r="A13408" s="229" t="s">
        <v>900</v>
      </c>
    </row>
    <row r="13409">
      <c r="A13409" s="229" t="s">
        <v>900</v>
      </c>
    </row>
    <row r="13410">
      <c r="A13410" s="229" t="s">
        <v>900</v>
      </c>
    </row>
    <row r="13411">
      <c r="A13411" s="229" t="s">
        <v>900</v>
      </c>
    </row>
    <row r="13412">
      <c r="A13412" s="229" t="s">
        <v>900</v>
      </c>
    </row>
    <row r="13413">
      <c r="A13413" s="229" t="s">
        <v>900</v>
      </c>
    </row>
    <row r="13414">
      <c r="A13414" s="229" t="s">
        <v>900</v>
      </c>
    </row>
    <row r="13415">
      <c r="A13415" s="229" t="s">
        <v>900</v>
      </c>
    </row>
    <row r="13416">
      <c r="A13416" s="229" t="s">
        <v>900</v>
      </c>
    </row>
    <row r="13417">
      <c r="A13417" s="229" t="s">
        <v>900</v>
      </c>
    </row>
    <row r="13418">
      <c r="A13418" s="229" t="s">
        <v>900</v>
      </c>
    </row>
    <row r="13419">
      <c r="A13419" s="229" t="s">
        <v>900</v>
      </c>
    </row>
    <row r="13420">
      <c r="A13420" s="229" t="s">
        <v>900</v>
      </c>
    </row>
    <row r="13421">
      <c r="A13421" s="229" t="s">
        <v>900</v>
      </c>
    </row>
    <row r="13422">
      <c r="A13422" s="229" t="s">
        <v>900</v>
      </c>
    </row>
    <row r="13423">
      <c r="A13423" s="229" t="s">
        <v>902</v>
      </c>
    </row>
    <row r="13424">
      <c r="A13424" s="229" t="s">
        <v>902</v>
      </c>
    </row>
    <row r="13425">
      <c r="A13425" s="229" t="s">
        <v>902</v>
      </c>
    </row>
    <row r="13426">
      <c r="A13426" s="229" t="s">
        <v>902</v>
      </c>
    </row>
    <row r="13427">
      <c r="A13427" s="229" t="s">
        <v>902</v>
      </c>
    </row>
    <row r="13428">
      <c r="A13428" s="229" t="s">
        <v>902</v>
      </c>
    </row>
    <row r="13429">
      <c r="A13429" s="229" t="s">
        <v>902</v>
      </c>
    </row>
    <row r="13430">
      <c r="A13430" s="229" t="s">
        <v>902</v>
      </c>
    </row>
    <row r="13431">
      <c r="A13431" s="229" t="s">
        <v>902</v>
      </c>
    </row>
    <row r="13432">
      <c r="A13432" s="229" t="s">
        <v>902</v>
      </c>
    </row>
    <row r="13433">
      <c r="A13433" s="229" t="s">
        <v>902</v>
      </c>
    </row>
    <row r="13434">
      <c r="A13434" s="229" t="s">
        <v>902</v>
      </c>
    </row>
    <row r="13435">
      <c r="A13435" s="229" t="s">
        <v>902</v>
      </c>
    </row>
    <row r="13436">
      <c r="A13436" s="229" t="s">
        <v>902</v>
      </c>
    </row>
    <row r="13437">
      <c r="A13437" s="229" t="s">
        <v>902</v>
      </c>
    </row>
    <row r="13438">
      <c r="A13438" s="229" t="s">
        <v>902</v>
      </c>
    </row>
    <row r="13439">
      <c r="A13439" s="229" t="s">
        <v>902</v>
      </c>
    </row>
    <row r="13440">
      <c r="A13440" s="229" t="s">
        <v>902</v>
      </c>
    </row>
    <row r="13441">
      <c r="A13441" s="229" t="s">
        <v>902</v>
      </c>
    </row>
    <row r="13442">
      <c r="A13442" s="229" t="s">
        <v>902</v>
      </c>
    </row>
    <row r="13443">
      <c r="A13443" s="229" t="s">
        <v>902</v>
      </c>
    </row>
    <row r="13444">
      <c r="A13444" s="229" t="s">
        <v>902</v>
      </c>
    </row>
    <row r="13445">
      <c r="A13445" s="229" t="s">
        <v>902</v>
      </c>
    </row>
    <row r="13446">
      <c r="A13446" s="229" t="s">
        <v>902</v>
      </c>
    </row>
    <row r="13447">
      <c r="A13447" s="229" t="s">
        <v>902</v>
      </c>
    </row>
    <row r="13448">
      <c r="A13448" s="229" t="s">
        <v>902</v>
      </c>
    </row>
    <row r="13449">
      <c r="A13449" s="229" t="s">
        <v>902</v>
      </c>
    </row>
    <row r="13450">
      <c r="A13450" s="229" t="s">
        <v>902</v>
      </c>
    </row>
    <row r="13451">
      <c r="A13451" s="229" t="s">
        <v>902</v>
      </c>
    </row>
    <row r="13452">
      <c r="A13452" s="229" t="s">
        <v>902</v>
      </c>
    </row>
    <row r="13453">
      <c r="A13453" s="229" t="s">
        <v>902</v>
      </c>
    </row>
    <row r="13454">
      <c r="A13454" s="229" t="s">
        <v>902</v>
      </c>
    </row>
    <row r="13455">
      <c r="A13455" s="229" t="s">
        <v>902</v>
      </c>
    </row>
    <row r="13456">
      <c r="A13456" s="229" t="s">
        <v>902</v>
      </c>
    </row>
    <row r="13457">
      <c r="A13457" s="229" t="s">
        <v>902</v>
      </c>
    </row>
    <row r="13458">
      <c r="A13458" s="229" t="s">
        <v>902</v>
      </c>
    </row>
    <row r="13459">
      <c r="A13459" s="229" t="s">
        <v>902</v>
      </c>
    </row>
    <row r="13460">
      <c r="A13460" s="229" t="s">
        <v>902</v>
      </c>
    </row>
    <row r="13461">
      <c r="A13461" s="229" t="s">
        <v>902</v>
      </c>
    </row>
    <row r="13462">
      <c r="A13462" s="229" t="s">
        <v>902</v>
      </c>
    </row>
    <row r="13463">
      <c r="A13463" s="229" t="s">
        <v>902</v>
      </c>
    </row>
    <row r="13464">
      <c r="A13464" s="229" t="s">
        <v>902</v>
      </c>
    </row>
    <row r="13465">
      <c r="A13465" s="229" t="s">
        <v>902</v>
      </c>
    </row>
    <row r="13466">
      <c r="A13466" s="229" t="s">
        <v>902</v>
      </c>
    </row>
    <row r="13467">
      <c r="A13467" s="229" t="s">
        <v>902</v>
      </c>
    </row>
    <row r="13468">
      <c r="A13468" s="229" t="s">
        <v>902</v>
      </c>
    </row>
    <row r="13469">
      <c r="A13469" s="229" t="s">
        <v>902</v>
      </c>
    </row>
    <row r="13470">
      <c r="A13470" s="229" t="s">
        <v>902</v>
      </c>
    </row>
    <row r="13471">
      <c r="A13471" s="229" t="s">
        <v>902</v>
      </c>
    </row>
    <row r="13472">
      <c r="A13472" s="229" t="s">
        <v>902</v>
      </c>
    </row>
    <row r="13473">
      <c r="A13473" s="229" t="s">
        <v>902</v>
      </c>
    </row>
    <row r="13474">
      <c r="A13474" s="229" t="s">
        <v>902</v>
      </c>
    </row>
    <row r="13475">
      <c r="A13475" s="229" t="s">
        <v>902</v>
      </c>
    </row>
    <row r="13476">
      <c r="A13476" s="229" t="s">
        <v>902</v>
      </c>
    </row>
    <row r="13477">
      <c r="A13477" s="229" t="s">
        <v>902</v>
      </c>
    </row>
    <row r="13478">
      <c r="A13478" s="229" t="s">
        <v>902</v>
      </c>
    </row>
    <row r="13479">
      <c r="A13479" s="229" t="s">
        <v>902</v>
      </c>
    </row>
    <row r="13480">
      <c r="A13480" s="229" t="s">
        <v>902</v>
      </c>
    </row>
    <row r="13481">
      <c r="A13481" s="229" t="s">
        <v>902</v>
      </c>
    </row>
    <row r="13482">
      <c r="A13482" s="229" t="s">
        <v>902</v>
      </c>
    </row>
    <row r="13483">
      <c r="A13483" s="229" t="s">
        <v>902</v>
      </c>
    </row>
    <row r="13484">
      <c r="A13484" s="229" t="s">
        <v>902</v>
      </c>
    </row>
    <row r="13485">
      <c r="A13485" s="229" t="s">
        <v>902</v>
      </c>
    </row>
    <row r="13486">
      <c r="A13486" s="229" t="s">
        <v>902</v>
      </c>
    </row>
    <row r="13487">
      <c r="A13487" s="229" t="s">
        <v>902</v>
      </c>
    </row>
    <row r="13488">
      <c r="A13488" s="229" t="s">
        <v>902</v>
      </c>
    </row>
    <row r="13489">
      <c r="A13489" s="229" t="s">
        <v>902</v>
      </c>
    </row>
    <row r="13490">
      <c r="A13490" s="229" t="s">
        <v>902</v>
      </c>
    </row>
    <row r="13491">
      <c r="A13491" s="229" t="s">
        <v>902</v>
      </c>
    </row>
    <row r="13492">
      <c r="A13492" s="229" t="s">
        <v>902</v>
      </c>
    </row>
    <row r="13493">
      <c r="A13493" s="229" t="s">
        <v>902</v>
      </c>
    </row>
    <row r="13494">
      <c r="A13494" s="229" t="s">
        <v>902</v>
      </c>
    </row>
    <row r="13495">
      <c r="A13495" s="229" t="s">
        <v>902</v>
      </c>
    </row>
    <row r="13496">
      <c r="A13496" s="229" t="s">
        <v>902</v>
      </c>
    </row>
    <row r="13497">
      <c r="A13497" s="229" t="s">
        <v>902</v>
      </c>
    </row>
    <row r="13498">
      <c r="A13498" s="229" t="s">
        <v>902</v>
      </c>
    </row>
    <row r="13499">
      <c r="A13499" s="229" t="s">
        <v>902</v>
      </c>
    </row>
    <row r="13500">
      <c r="A13500" s="229" t="s">
        <v>902</v>
      </c>
    </row>
    <row r="13501">
      <c r="A13501" s="229" t="s">
        <v>902</v>
      </c>
    </row>
    <row r="13502">
      <c r="A13502" s="229" t="s">
        <v>902</v>
      </c>
    </row>
    <row r="13503">
      <c r="A13503" s="229" t="s">
        <v>902</v>
      </c>
    </row>
    <row r="13504">
      <c r="A13504" s="229" t="s">
        <v>902</v>
      </c>
    </row>
    <row r="13505">
      <c r="A13505" s="229" t="s">
        <v>902</v>
      </c>
    </row>
    <row r="13506">
      <c r="A13506" s="229" t="s">
        <v>902</v>
      </c>
    </row>
    <row r="13507">
      <c r="A13507" s="229" t="s">
        <v>902</v>
      </c>
    </row>
    <row r="13508">
      <c r="A13508" s="229" t="s">
        <v>902</v>
      </c>
    </row>
    <row r="13509">
      <c r="A13509" s="229" t="s">
        <v>902</v>
      </c>
    </row>
    <row r="13510">
      <c r="A13510" s="229" t="s">
        <v>902</v>
      </c>
    </row>
    <row r="13511">
      <c r="A13511" s="229" t="s">
        <v>902</v>
      </c>
    </row>
    <row r="13512">
      <c r="A13512" s="229" t="s">
        <v>902</v>
      </c>
    </row>
    <row r="13513">
      <c r="A13513" s="229" t="s">
        <v>902</v>
      </c>
    </row>
    <row r="13514">
      <c r="A13514" s="229" t="s">
        <v>902</v>
      </c>
    </row>
    <row r="13515">
      <c r="A13515" s="229" t="s">
        <v>902</v>
      </c>
    </row>
    <row r="13516">
      <c r="A13516" s="229" t="s">
        <v>902</v>
      </c>
    </row>
    <row r="13517">
      <c r="A13517" s="229" t="s">
        <v>902</v>
      </c>
    </row>
    <row r="13518">
      <c r="A13518" s="229" t="s">
        <v>902</v>
      </c>
    </row>
    <row r="13519">
      <c r="A13519" s="229" t="s">
        <v>902</v>
      </c>
    </row>
    <row r="13520">
      <c r="A13520" s="229" t="s">
        <v>902</v>
      </c>
    </row>
    <row r="13521">
      <c r="A13521" s="229" t="s">
        <v>902</v>
      </c>
    </row>
    <row r="13522">
      <c r="A13522" s="229" t="s">
        <v>902</v>
      </c>
    </row>
    <row r="13523">
      <c r="A13523" s="229" t="s">
        <v>902</v>
      </c>
    </row>
    <row r="13524">
      <c r="A13524" s="229" t="s">
        <v>902</v>
      </c>
    </row>
    <row r="13525">
      <c r="A13525" s="229" t="s">
        <v>902</v>
      </c>
    </row>
    <row r="13526">
      <c r="A13526" s="229" t="s">
        <v>902</v>
      </c>
    </row>
    <row r="13527">
      <c r="A13527" s="229" t="s">
        <v>902</v>
      </c>
    </row>
    <row r="13528">
      <c r="A13528" s="229" t="s">
        <v>902</v>
      </c>
    </row>
    <row r="13529">
      <c r="A13529" s="229" t="s">
        <v>902</v>
      </c>
    </row>
    <row r="13530">
      <c r="A13530" s="229" t="s">
        <v>902</v>
      </c>
    </row>
    <row r="13531">
      <c r="A13531" s="229" t="s">
        <v>902</v>
      </c>
    </row>
    <row r="13532">
      <c r="A13532" s="229" t="s">
        <v>902</v>
      </c>
    </row>
    <row r="13533">
      <c r="A13533" s="229" t="s">
        <v>902</v>
      </c>
    </row>
    <row r="13534">
      <c r="A13534" s="229" t="s">
        <v>902</v>
      </c>
    </row>
    <row r="13535">
      <c r="A13535" s="229" t="s">
        <v>902</v>
      </c>
    </row>
    <row r="13536">
      <c r="A13536" s="229" t="s">
        <v>902</v>
      </c>
    </row>
    <row r="13537">
      <c r="A13537" s="229" t="s">
        <v>902</v>
      </c>
    </row>
    <row r="13538">
      <c r="A13538" s="229" t="s">
        <v>902</v>
      </c>
    </row>
    <row r="13539">
      <c r="A13539" s="229" t="s">
        <v>902</v>
      </c>
    </row>
    <row r="13540">
      <c r="A13540" s="229" t="s">
        <v>902</v>
      </c>
    </row>
    <row r="13541">
      <c r="A13541" s="229" t="s">
        <v>902</v>
      </c>
    </row>
    <row r="13542">
      <c r="A13542" s="229" t="s">
        <v>902</v>
      </c>
    </row>
    <row r="13543">
      <c r="A13543" s="229" t="s">
        <v>902</v>
      </c>
    </row>
    <row r="13544">
      <c r="A13544" s="229" t="s">
        <v>902</v>
      </c>
    </row>
    <row r="13545">
      <c r="A13545" s="229" t="s">
        <v>902</v>
      </c>
    </row>
    <row r="13546">
      <c r="A13546" s="229" t="s">
        <v>902</v>
      </c>
    </row>
    <row r="13547">
      <c r="A13547" s="229" t="s">
        <v>902</v>
      </c>
    </row>
    <row r="13548">
      <c r="A13548" s="229" t="s">
        <v>902</v>
      </c>
    </row>
    <row r="13549">
      <c r="A13549" s="229" t="s">
        <v>902</v>
      </c>
    </row>
    <row r="13550">
      <c r="A13550" s="229" t="s">
        <v>902</v>
      </c>
    </row>
    <row r="13551">
      <c r="A13551" s="229" t="s">
        <v>902</v>
      </c>
    </row>
    <row r="13552">
      <c r="A13552" s="229" t="s">
        <v>902</v>
      </c>
    </row>
    <row r="13553">
      <c r="A13553" s="229" t="s">
        <v>902</v>
      </c>
    </row>
    <row r="13554">
      <c r="A13554" s="229" t="s">
        <v>902</v>
      </c>
    </row>
    <row r="13555">
      <c r="A13555" s="229" t="s">
        <v>902</v>
      </c>
    </row>
    <row r="13556">
      <c r="A13556" s="229" t="s">
        <v>902</v>
      </c>
    </row>
    <row r="13557">
      <c r="A13557" s="229" t="s">
        <v>902</v>
      </c>
    </row>
    <row r="13558">
      <c r="A13558" s="229" t="s">
        <v>902</v>
      </c>
    </row>
    <row r="13559">
      <c r="A13559" s="229" t="s">
        <v>902</v>
      </c>
    </row>
    <row r="13560">
      <c r="A13560" s="229" t="s">
        <v>902</v>
      </c>
    </row>
    <row r="13561">
      <c r="A13561" s="229" t="s">
        <v>902</v>
      </c>
    </row>
    <row r="13562">
      <c r="A13562" s="229" t="s">
        <v>903</v>
      </c>
    </row>
    <row r="13563">
      <c r="A13563" s="229" t="s">
        <v>903</v>
      </c>
    </row>
    <row r="13564">
      <c r="A13564" s="229" t="s">
        <v>903</v>
      </c>
    </row>
    <row r="13565">
      <c r="A13565" s="229" t="s">
        <v>903</v>
      </c>
    </row>
    <row r="13566">
      <c r="A13566" s="229" t="s">
        <v>903</v>
      </c>
    </row>
    <row r="13567">
      <c r="A13567" s="229" t="s">
        <v>903</v>
      </c>
    </row>
    <row r="13568">
      <c r="A13568" s="229" t="s">
        <v>903</v>
      </c>
    </row>
    <row r="13569">
      <c r="A13569" s="229" t="s">
        <v>903</v>
      </c>
    </row>
    <row r="13570">
      <c r="A13570" s="229" t="s">
        <v>903</v>
      </c>
    </row>
    <row r="13571">
      <c r="A13571" s="229" t="s">
        <v>903</v>
      </c>
    </row>
    <row r="13572">
      <c r="A13572" s="229" t="s">
        <v>903</v>
      </c>
    </row>
    <row r="13573">
      <c r="A13573" s="229" t="s">
        <v>903</v>
      </c>
    </row>
    <row r="13574">
      <c r="A13574" s="229" t="s">
        <v>903</v>
      </c>
    </row>
    <row r="13575">
      <c r="A13575" s="229" t="s">
        <v>903</v>
      </c>
    </row>
    <row r="13576">
      <c r="A13576" s="229" t="s">
        <v>903</v>
      </c>
    </row>
    <row r="13577">
      <c r="A13577" s="229" t="s">
        <v>903</v>
      </c>
    </row>
    <row r="13578">
      <c r="A13578" s="229" t="s">
        <v>903</v>
      </c>
    </row>
    <row r="13579">
      <c r="A13579" s="229" t="s">
        <v>903</v>
      </c>
    </row>
    <row r="13580">
      <c r="A13580" s="229" t="s">
        <v>903</v>
      </c>
    </row>
    <row r="13581">
      <c r="A13581" s="229" t="s">
        <v>903</v>
      </c>
    </row>
    <row r="13582">
      <c r="A13582" s="229" t="s">
        <v>903</v>
      </c>
    </row>
    <row r="13583">
      <c r="A13583" s="229" t="s">
        <v>903</v>
      </c>
    </row>
    <row r="13584">
      <c r="A13584" s="229" t="s">
        <v>903</v>
      </c>
    </row>
    <row r="13585">
      <c r="A13585" s="229" t="s">
        <v>903</v>
      </c>
    </row>
    <row r="13586">
      <c r="A13586" s="229" t="s">
        <v>903</v>
      </c>
    </row>
    <row r="13587">
      <c r="A13587" s="229" t="s">
        <v>903</v>
      </c>
    </row>
    <row r="13588">
      <c r="A13588" s="229" t="s">
        <v>903</v>
      </c>
    </row>
    <row r="13589">
      <c r="A13589" s="229" t="s">
        <v>903</v>
      </c>
    </row>
    <row r="13590">
      <c r="A13590" s="229" t="s">
        <v>903</v>
      </c>
    </row>
    <row r="13591">
      <c r="A13591" s="229" t="s">
        <v>903</v>
      </c>
    </row>
    <row r="13592">
      <c r="A13592" s="229" t="s">
        <v>903</v>
      </c>
    </row>
    <row r="13593">
      <c r="A13593" s="229" t="s">
        <v>903</v>
      </c>
    </row>
    <row r="13594">
      <c r="A13594" s="229" t="s">
        <v>903</v>
      </c>
    </row>
    <row r="13595">
      <c r="A13595" s="229" t="s">
        <v>903</v>
      </c>
    </row>
    <row r="13596">
      <c r="A13596" s="229" t="s">
        <v>903</v>
      </c>
    </row>
    <row r="13597">
      <c r="A13597" s="229" t="s">
        <v>903</v>
      </c>
    </row>
    <row r="13598">
      <c r="A13598" s="229" t="s">
        <v>903</v>
      </c>
    </row>
    <row r="13599">
      <c r="A13599" s="229" t="s">
        <v>903</v>
      </c>
    </row>
    <row r="13600">
      <c r="A13600" s="229" t="s">
        <v>903</v>
      </c>
    </row>
    <row r="13601">
      <c r="A13601" s="229" t="s">
        <v>903</v>
      </c>
    </row>
    <row r="13602">
      <c r="A13602" s="229" t="s">
        <v>903</v>
      </c>
    </row>
    <row r="13603">
      <c r="A13603" s="229" t="s">
        <v>903</v>
      </c>
    </row>
    <row r="13604">
      <c r="A13604" s="229" t="s">
        <v>903</v>
      </c>
    </row>
    <row r="13605">
      <c r="A13605" s="229" t="s">
        <v>903</v>
      </c>
    </row>
    <row r="13606">
      <c r="A13606" s="229" t="s">
        <v>903</v>
      </c>
    </row>
    <row r="13607">
      <c r="A13607" s="229" t="s">
        <v>903</v>
      </c>
    </row>
    <row r="13608">
      <c r="A13608" s="229" t="s">
        <v>903</v>
      </c>
    </row>
    <row r="13609">
      <c r="A13609" s="229" t="s">
        <v>903</v>
      </c>
    </row>
    <row r="13610">
      <c r="A13610" s="229" t="s">
        <v>903</v>
      </c>
    </row>
    <row r="13611">
      <c r="A13611" s="229" t="s">
        <v>903</v>
      </c>
    </row>
    <row r="13612">
      <c r="A13612" s="229" t="s">
        <v>903</v>
      </c>
    </row>
    <row r="13613">
      <c r="A13613" s="229" t="s">
        <v>903</v>
      </c>
    </row>
    <row r="13614">
      <c r="A13614" s="229" t="s">
        <v>903</v>
      </c>
    </row>
    <row r="13615">
      <c r="A13615" s="229" t="s">
        <v>903</v>
      </c>
    </row>
    <row r="13616">
      <c r="A13616" s="229" t="s">
        <v>903</v>
      </c>
    </row>
    <row r="13617">
      <c r="A13617" s="229" t="s">
        <v>903</v>
      </c>
    </row>
    <row r="13618">
      <c r="A13618" s="229" t="s">
        <v>903</v>
      </c>
    </row>
    <row r="13619">
      <c r="A13619" s="229" t="s">
        <v>903</v>
      </c>
    </row>
    <row r="13620">
      <c r="A13620" s="229" t="s">
        <v>903</v>
      </c>
    </row>
    <row r="13621">
      <c r="A13621" s="229" t="s">
        <v>903</v>
      </c>
    </row>
    <row r="13622">
      <c r="A13622" s="229" t="s">
        <v>903</v>
      </c>
    </row>
    <row r="13623">
      <c r="A13623" s="229" t="s">
        <v>903</v>
      </c>
    </row>
    <row r="13624">
      <c r="A13624" s="229" t="s">
        <v>903</v>
      </c>
    </row>
    <row r="13625">
      <c r="A13625" s="229" t="s">
        <v>903</v>
      </c>
    </row>
    <row r="13626">
      <c r="A13626" s="229" t="s">
        <v>903</v>
      </c>
    </row>
    <row r="13627">
      <c r="A13627" s="229" t="s">
        <v>903</v>
      </c>
    </row>
    <row r="13628">
      <c r="A13628" s="229" t="s">
        <v>903</v>
      </c>
    </row>
    <row r="13629">
      <c r="A13629" s="229" t="s">
        <v>903</v>
      </c>
    </row>
    <row r="13630">
      <c r="A13630" s="229" t="s">
        <v>903</v>
      </c>
    </row>
    <row r="13631">
      <c r="A13631" s="229" t="s">
        <v>903</v>
      </c>
    </row>
    <row r="13632">
      <c r="A13632" s="229" t="s">
        <v>903</v>
      </c>
    </row>
    <row r="13633">
      <c r="A13633" s="229" t="s">
        <v>903</v>
      </c>
    </row>
    <row r="13634">
      <c r="A13634" s="229" t="s">
        <v>903</v>
      </c>
    </row>
    <row r="13635">
      <c r="A13635" s="229" t="s">
        <v>903</v>
      </c>
    </row>
    <row r="13636">
      <c r="A13636" s="229" t="s">
        <v>903</v>
      </c>
    </row>
    <row r="13637">
      <c r="A13637" s="229" t="s">
        <v>903</v>
      </c>
    </row>
    <row r="13638">
      <c r="A13638" s="229" t="s">
        <v>903</v>
      </c>
    </row>
    <row r="13639">
      <c r="A13639" s="229" t="s">
        <v>903</v>
      </c>
    </row>
    <row r="13640">
      <c r="A13640" s="229" t="s">
        <v>923</v>
      </c>
    </row>
    <row r="13641">
      <c r="A13641" s="229" t="s">
        <v>923</v>
      </c>
    </row>
    <row r="13642">
      <c r="A13642" s="229" t="s">
        <v>923</v>
      </c>
    </row>
    <row r="13643">
      <c r="A13643" s="229" t="s">
        <v>923</v>
      </c>
    </row>
    <row r="13644">
      <c r="A13644" s="229" t="s">
        <v>923</v>
      </c>
    </row>
    <row r="13645">
      <c r="A13645" s="229" t="s">
        <v>923</v>
      </c>
    </row>
    <row r="13646">
      <c r="A13646" s="229" t="s">
        <v>923</v>
      </c>
    </row>
    <row r="13647">
      <c r="A13647" s="229" t="s">
        <v>923</v>
      </c>
    </row>
    <row r="13648">
      <c r="A13648" s="229" t="s">
        <v>923</v>
      </c>
    </row>
    <row r="13649">
      <c r="A13649" s="229" t="s">
        <v>923</v>
      </c>
    </row>
    <row r="13650">
      <c r="A13650" s="229" t="s">
        <v>923</v>
      </c>
    </row>
    <row r="13651">
      <c r="A13651" s="229" t="s">
        <v>923</v>
      </c>
    </row>
    <row r="13652">
      <c r="A13652" s="229" t="s">
        <v>923</v>
      </c>
    </row>
    <row r="13653">
      <c r="A13653" s="229" t="s">
        <v>923</v>
      </c>
    </row>
    <row r="13654">
      <c r="A13654" s="229" t="s">
        <v>923</v>
      </c>
    </row>
    <row r="13655">
      <c r="A13655" s="229" t="s">
        <v>923</v>
      </c>
    </row>
    <row r="13656">
      <c r="A13656" s="229" t="s">
        <v>923</v>
      </c>
    </row>
    <row r="13657">
      <c r="A13657" s="229" t="s">
        <v>923</v>
      </c>
    </row>
    <row r="13658">
      <c r="A13658" s="229" t="s">
        <v>923</v>
      </c>
    </row>
    <row r="13659">
      <c r="A13659" s="229" t="s">
        <v>923</v>
      </c>
    </row>
    <row r="13660">
      <c r="A13660" s="229" t="s">
        <v>923</v>
      </c>
    </row>
    <row r="13661">
      <c r="A13661" s="229" t="s">
        <v>923</v>
      </c>
    </row>
    <row r="13662">
      <c r="A13662" s="229" t="s">
        <v>923</v>
      </c>
    </row>
    <row r="13663">
      <c r="A13663" s="229" t="s">
        <v>923</v>
      </c>
    </row>
    <row r="13664">
      <c r="A13664" s="229" t="s">
        <v>923</v>
      </c>
    </row>
    <row r="13665">
      <c r="A13665" s="229" t="s">
        <v>923</v>
      </c>
    </row>
    <row r="13666">
      <c r="A13666" s="229" t="s">
        <v>923</v>
      </c>
    </row>
    <row r="13667">
      <c r="A13667" s="229" t="s">
        <v>923</v>
      </c>
    </row>
    <row r="13668">
      <c r="A13668" s="229" t="s">
        <v>924</v>
      </c>
    </row>
    <row r="13669">
      <c r="A13669" s="229" t="s">
        <v>924</v>
      </c>
    </row>
    <row r="13670">
      <c r="A13670" s="229" t="s">
        <v>924</v>
      </c>
    </row>
    <row r="13671">
      <c r="A13671" s="229" t="s">
        <v>924</v>
      </c>
    </row>
    <row r="13672">
      <c r="A13672" s="229" t="s">
        <v>924</v>
      </c>
    </row>
    <row r="13673">
      <c r="A13673" s="229" t="s">
        <v>924</v>
      </c>
    </row>
    <row r="13674">
      <c r="A13674" s="229" t="s">
        <v>924</v>
      </c>
    </row>
    <row r="13675">
      <c r="A13675" s="229" t="s">
        <v>924</v>
      </c>
    </row>
    <row r="13676">
      <c r="A13676" s="229" t="s">
        <v>924</v>
      </c>
    </row>
    <row r="13677">
      <c r="A13677" s="229" t="s">
        <v>924</v>
      </c>
    </row>
    <row r="13678">
      <c r="A13678" s="229" t="s">
        <v>924</v>
      </c>
    </row>
    <row r="13679">
      <c r="A13679" s="229" t="s">
        <v>924</v>
      </c>
    </row>
    <row r="13680">
      <c r="A13680" s="229" t="s">
        <v>924</v>
      </c>
    </row>
    <row r="13681">
      <c r="A13681" s="229" t="s">
        <v>924</v>
      </c>
    </row>
    <row r="13682">
      <c r="A13682" s="229" t="s">
        <v>924</v>
      </c>
    </row>
    <row r="13683">
      <c r="A13683" s="229" t="s">
        <v>924</v>
      </c>
    </row>
    <row r="13684">
      <c r="A13684" s="229" t="s">
        <v>924</v>
      </c>
    </row>
    <row r="13685">
      <c r="A13685" s="229" t="s">
        <v>924</v>
      </c>
    </row>
    <row r="13686">
      <c r="A13686" s="229" t="s">
        <v>924</v>
      </c>
    </row>
    <row r="13687">
      <c r="A13687" s="229" t="s">
        <v>924</v>
      </c>
    </row>
    <row r="13688">
      <c r="A13688" s="229" t="s">
        <v>924</v>
      </c>
    </row>
    <row r="13689">
      <c r="A13689" s="229" t="s">
        <v>924</v>
      </c>
    </row>
    <row r="13690">
      <c r="A13690" s="229" t="s">
        <v>924</v>
      </c>
    </row>
    <row r="13691">
      <c r="A13691" s="229" t="s">
        <v>924</v>
      </c>
    </row>
    <row r="13692">
      <c r="A13692" s="229" t="s">
        <v>924</v>
      </c>
    </row>
    <row r="13693">
      <c r="A13693" s="229" t="s">
        <v>924</v>
      </c>
    </row>
    <row r="13694">
      <c r="A13694" s="229" t="s">
        <v>924</v>
      </c>
    </row>
    <row r="13695">
      <c r="A13695" s="229" t="s">
        <v>924</v>
      </c>
    </row>
    <row r="13696">
      <c r="A13696" s="229" t="s">
        <v>924</v>
      </c>
    </row>
    <row r="13697">
      <c r="A13697" s="229" t="s">
        <v>924</v>
      </c>
    </row>
    <row r="13698">
      <c r="A13698" s="229" t="s">
        <v>924</v>
      </c>
    </row>
    <row r="13699">
      <c r="A13699" s="229" t="s">
        <v>924</v>
      </c>
    </row>
    <row r="13700">
      <c r="A13700" s="229" t="s">
        <v>924</v>
      </c>
    </row>
    <row r="13701">
      <c r="A13701" s="229" t="s">
        <v>924</v>
      </c>
    </row>
    <row r="13702">
      <c r="A13702" s="229" t="s">
        <v>924</v>
      </c>
    </row>
    <row r="13703">
      <c r="A13703" s="229" t="s">
        <v>924</v>
      </c>
    </row>
    <row r="13704">
      <c r="A13704" s="229" t="s">
        <v>924</v>
      </c>
    </row>
    <row r="13705">
      <c r="A13705" s="229" t="s">
        <v>924</v>
      </c>
    </row>
    <row r="13706">
      <c r="A13706" s="229" t="s">
        <v>924</v>
      </c>
    </row>
    <row r="13707">
      <c r="A13707" s="229" t="s">
        <v>924</v>
      </c>
    </row>
    <row r="13708">
      <c r="A13708" s="229" t="s">
        <v>924</v>
      </c>
    </row>
    <row r="13709">
      <c r="A13709" s="229" t="s">
        <v>924</v>
      </c>
    </row>
    <row r="13710">
      <c r="A13710" s="229" t="s">
        <v>924</v>
      </c>
    </row>
    <row r="13711">
      <c r="A13711" s="229" t="s">
        <v>924</v>
      </c>
    </row>
    <row r="13712">
      <c r="A13712" s="229" t="s">
        <v>924</v>
      </c>
    </row>
    <row r="13713">
      <c r="A13713" s="229" t="s">
        <v>924</v>
      </c>
    </row>
    <row r="13714">
      <c r="A13714" s="229" t="s">
        <v>924</v>
      </c>
    </row>
    <row r="13715">
      <c r="A13715" s="229" t="s">
        <v>926</v>
      </c>
    </row>
    <row r="13716">
      <c r="A13716" s="229" t="s">
        <v>926</v>
      </c>
    </row>
    <row r="13717">
      <c r="A13717" s="229" t="s">
        <v>926</v>
      </c>
    </row>
    <row r="13718">
      <c r="A13718" s="229" t="s">
        <v>926</v>
      </c>
    </row>
    <row r="13719">
      <c r="A13719" s="229" t="s">
        <v>926</v>
      </c>
    </row>
    <row r="13720">
      <c r="A13720" s="229" t="s">
        <v>926</v>
      </c>
    </row>
    <row r="13721">
      <c r="A13721" s="229" t="s">
        <v>926</v>
      </c>
    </row>
    <row r="13722">
      <c r="A13722" s="229" t="s">
        <v>926</v>
      </c>
    </row>
    <row r="13723">
      <c r="A13723" s="229" t="s">
        <v>926</v>
      </c>
    </row>
    <row r="13724">
      <c r="A13724" s="229" t="s">
        <v>926</v>
      </c>
    </row>
    <row r="13725">
      <c r="A13725" s="229" t="s">
        <v>926</v>
      </c>
    </row>
    <row r="13726">
      <c r="A13726" s="229" t="s">
        <v>926</v>
      </c>
    </row>
    <row r="13727">
      <c r="A13727" s="229" t="s">
        <v>926</v>
      </c>
    </row>
    <row r="13728">
      <c r="A13728" s="229" t="s">
        <v>926</v>
      </c>
    </row>
    <row r="13729">
      <c r="A13729" s="229" t="s">
        <v>926</v>
      </c>
    </row>
    <row r="13730">
      <c r="A13730" s="229" t="s">
        <v>926</v>
      </c>
    </row>
    <row r="13731">
      <c r="A13731" s="229" t="s">
        <v>926</v>
      </c>
    </row>
    <row r="13732">
      <c r="A13732" s="229" t="s">
        <v>926</v>
      </c>
    </row>
    <row r="13733">
      <c r="A13733" s="229" t="s">
        <v>926</v>
      </c>
    </row>
    <row r="13734">
      <c r="A13734" s="229" t="s">
        <v>926</v>
      </c>
    </row>
    <row r="13735">
      <c r="A13735" s="229" t="s">
        <v>926</v>
      </c>
    </row>
    <row r="13736">
      <c r="A13736" s="229" t="s">
        <v>926</v>
      </c>
    </row>
    <row r="13737">
      <c r="A13737" s="229" t="s">
        <v>926</v>
      </c>
    </row>
    <row r="13738">
      <c r="A13738" s="229" t="s">
        <v>926</v>
      </c>
    </row>
    <row r="13739">
      <c r="A13739" s="229" t="s">
        <v>926</v>
      </c>
    </row>
    <row r="13740">
      <c r="A13740" s="229" t="s">
        <v>926</v>
      </c>
    </row>
    <row r="13741">
      <c r="A13741" s="229" t="s">
        <v>926</v>
      </c>
    </row>
    <row r="13742">
      <c r="A13742" s="229" t="s">
        <v>926</v>
      </c>
    </row>
    <row r="13743">
      <c r="A13743" s="229" t="s">
        <v>926</v>
      </c>
    </row>
    <row r="13744">
      <c r="A13744" s="229" t="s">
        <v>926</v>
      </c>
    </row>
    <row r="13745">
      <c r="A13745" s="229" t="s">
        <v>926</v>
      </c>
    </row>
    <row r="13746">
      <c r="A13746" s="229" t="s">
        <v>926</v>
      </c>
    </row>
    <row r="13747">
      <c r="A13747" s="229" t="s">
        <v>927</v>
      </c>
    </row>
    <row r="13748">
      <c r="A13748" s="229" t="s">
        <v>927</v>
      </c>
    </row>
    <row r="13749">
      <c r="A13749" s="229" t="s">
        <v>927</v>
      </c>
    </row>
    <row r="13750">
      <c r="A13750" s="229" t="s">
        <v>927</v>
      </c>
    </row>
    <row r="13751">
      <c r="A13751" s="229" t="s">
        <v>927</v>
      </c>
    </row>
    <row r="13752">
      <c r="A13752" s="229" t="s">
        <v>927</v>
      </c>
    </row>
    <row r="13753">
      <c r="A13753" s="229" t="s">
        <v>927</v>
      </c>
    </row>
    <row r="13754">
      <c r="A13754" s="229" t="s">
        <v>927</v>
      </c>
    </row>
    <row r="13755">
      <c r="A13755" s="229" t="s">
        <v>927</v>
      </c>
    </row>
    <row r="13756">
      <c r="A13756" s="229" t="s">
        <v>927</v>
      </c>
    </row>
    <row r="13757">
      <c r="A13757" s="229" t="s">
        <v>927</v>
      </c>
    </row>
    <row r="13758">
      <c r="A13758" s="229" t="s">
        <v>927</v>
      </c>
    </row>
    <row r="13759">
      <c r="A13759" s="229" t="s">
        <v>927</v>
      </c>
    </row>
    <row r="13760">
      <c r="A13760" s="229" t="s">
        <v>927</v>
      </c>
    </row>
    <row r="13761">
      <c r="A13761" s="229" t="s">
        <v>927</v>
      </c>
    </row>
    <row r="13762">
      <c r="A13762" s="229" t="s">
        <v>927</v>
      </c>
    </row>
    <row r="13763">
      <c r="A13763" s="229" t="s">
        <v>927</v>
      </c>
    </row>
    <row r="13764">
      <c r="A13764" s="229" t="s">
        <v>927</v>
      </c>
    </row>
    <row r="13765">
      <c r="A13765" s="229" t="s">
        <v>927</v>
      </c>
    </row>
    <row r="13766">
      <c r="A13766" s="229" t="s">
        <v>927</v>
      </c>
    </row>
    <row r="13767">
      <c r="A13767" s="229" t="s">
        <v>927</v>
      </c>
    </row>
    <row r="13768">
      <c r="A13768" s="229" t="s">
        <v>927</v>
      </c>
    </row>
    <row r="13769">
      <c r="A13769" s="229" t="s">
        <v>927</v>
      </c>
    </row>
    <row r="13770">
      <c r="A13770" s="229" t="s">
        <v>927</v>
      </c>
    </row>
    <row r="13771">
      <c r="A13771" s="229" t="s">
        <v>927</v>
      </c>
    </row>
    <row r="13772">
      <c r="A13772" s="229" t="s">
        <v>927</v>
      </c>
    </row>
    <row r="13773">
      <c r="A13773" s="229" t="s">
        <v>927</v>
      </c>
    </row>
    <row r="13774">
      <c r="A13774" s="229" t="s">
        <v>927</v>
      </c>
    </row>
    <row r="13775">
      <c r="A13775" s="229" t="s">
        <v>927</v>
      </c>
    </row>
    <row r="13776">
      <c r="A13776" s="229" t="s">
        <v>927</v>
      </c>
    </row>
    <row r="13777">
      <c r="A13777" s="229" t="s">
        <v>927</v>
      </c>
    </row>
    <row r="13778">
      <c r="A13778" s="229" t="s">
        <v>927</v>
      </c>
    </row>
    <row r="13779">
      <c r="A13779" s="229" t="s">
        <v>927</v>
      </c>
    </row>
    <row r="13780">
      <c r="A13780" s="229" t="s">
        <v>927</v>
      </c>
    </row>
    <row r="13781">
      <c r="A13781" s="229" t="s">
        <v>927</v>
      </c>
    </row>
    <row r="13782">
      <c r="A13782" s="229" t="s">
        <v>927</v>
      </c>
    </row>
    <row r="13783">
      <c r="A13783" s="229" t="s">
        <v>927</v>
      </c>
    </row>
    <row r="13784">
      <c r="A13784" s="229" t="s">
        <v>927</v>
      </c>
    </row>
    <row r="13785">
      <c r="A13785" s="229" t="s">
        <v>927</v>
      </c>
    </row>
    <row r="13786">
      <c r="A13786" s="229" t="s">
        <v>927</v>
      </c>
    </row>
    <row r="13787">
      <c r="A13787" s="229" t="s">
        <v>927</v>
      </c>
    </row>
    <row r="13788">
      <c r="A13788" s="229" t="s">
        <v>927</v>
      </c>
    </row>
    <row r="13789">
      <c r="A13789" s="229" t="s">
        <v>927</v>
      </c>
    </row>
    <row r="13790">
      <c r="A13790" s="229" t="s">
        <v>927</v>
      </c>
    </row>
    <row r="13791">
      <c r="A13791" s="229" t="s">
        <v>927</v>
      </c>
    </row>
    <row r="13792">
      <c r="A13792" s="229" t="s">
        <v>927</v>
      </c>
    </row>
    <row r="13793">
      <c r="A13793" s="229" t="s">
        <v>927</v>
      </c>
    </row>
    <row r="13794">
      <c r="A13794" s="229" t="s">
        <v>927</v>
      </c>
    </row>
    <row r="13795">
      <c r="A13795" s="229" t="s">
        <v>927</v>
      </c>
    </row>
    <row r="13796">
      <c r="A13796" s="229" t="s">
        <v>927</v>
      </c>
    </row>
    <row r="13797">
      <c r="A13797" s="229" t="s">
        <v>927</v>
      </c>
    </row>
    <row r="13798">
      <c r="A13798" s="229" t="s">
        <v>927</v>
      </c>
    </row>
    <row r="13799">
      <c r="A13799" s="229" t="s">
        <v>927</v>
      </c>
    </row>
    <row r="13800">
      <c r="A13800" s="229" t="s">
        <v>927</v>
      </c>
    </row>
    <row r="13801">
      <c r="A13801" s="229" t="s">
        <v>927</v>
      </c>
    </row>
    <row r="13802">
      <c r="A13802" s="229" t="s">
        <v>927</v>
      </c>
    </row>
    <row r="13803">
      <c r="A13803" s="229" t="s">
        <v>927</v>
      </c>
    </row>
    <row r="13804">
      <c r="A13804" s="229" t="s">
        <v>927</v>
      </c>
    </row>
    <row r="13805">
      <c r="A13805" s="229" t="s">
        <v>927</v>
      </c>
    </row>
    <row r="13806">
      <c r="A13806" s="229" t="s">
        <v>927</v>
      </c>
    </row>
    <row r="13807">
      <c r="A13807" s="229" t="s">
        <v>927</v>
      </c>
    </row>
    <row r="13808">
      <c r="A13808" s="229" t="s">
        <v>927</v>
      </c>
    </row>
    <row r="13809">
      <c r="A13809" s="229" t="s">
        <v>927</v>
      </c>
    </row>
    <row r="13810">
      <c r="A13810" s="229" t="s">
        <v>927</v>
      </c>
    </row>
    <row r="13811">
      <c r="A13811" s="229" t="s">
        <v>927</v>
      </c>
    </row>
    <row r="13812">
      <c r="A13812" s="229" t="s">
        <v>927</v>
      </c>
    </row>
    <row r="13813">
      <c r="A13813" s="229" t="s">
        <v>927</v>
      </c>
    </row>
    <row r="13814">
      <c r="A13814" s="229" t="s">
        <v>927</v>
      </c>
    </row>
    <row r="13815">
      <c r="A13815" s="229" t="s">
        <v>927</v>
      </c>
    </row>
    <row r="13816">
      <c r="A13816" s="229" t="s">
        <v>927</v>
      </c>
    </row>
    <row r="13817">
      <c r="A13817" s="229" t="s">
        <v>927</v>
      </c>
    </row>
    <row r="13818">
      <c r="A13818" s="229" t="s">
        <v>927</v>
      </c>
    </row>
    <row r="13819">
      <c r="A13819" s="229" t="s">
        <v>927</v>
      </c>
    </row>
    <row r="13820">
      <c r="A13820" s="229" t="s">
        <v>927</v>
      </c>
    </row>
    <row r="13821">
      <c r="A13821" s="229" t="s">
        <v>927</v>
      </c>
    </row>
    <row r="13822">
      <c r="A13822" s="229" t="s">
        <v>927</v>
      </c>
    </row>
    <row r="13823">
      <c r="A13823" s="229" t="s">
        <v>927</v>
      </c>
    </row>
    <row r="13824">
      <c r="A13824" s="229" t="s">
        <v>927</v>
      </c>
    </row>
    <row r="13825">
      <c r="A13825" s="229" t="s">
        <v>927</v>
      </c>
    </row>
    <row r="13826">
      <c r="A13826" s="229" t="s">
        <v>927</v>
      </c>
    </row>
    <row r="13827">
      <c r="A13827" s="229" t="s">
        <v>927</v>
      </c>
    </row>
    <row r="13828">
      <c r="A13828" s="229" t="s">
        <v>927</v>
      </c>
    </row>
    <row r="13829">
      <c r="A13829" s="229" t="s">
        <v>927</v>
      </c>
    </row>
    <row r="13830">
      <c r="A13830" s="229" t="s">
        <v>927</v>
      </c>
    </row>
    <row r="13831">
      <c r="A13831" s="229" t="s">
        <v>927</v>
      </c>
    </row>
    <row r="13832">
      <c r="A13832" s="229" t="s">
        <v>927</v>
      </c>
    </row>
    <row r="13833">
      <c r="A13833" s="229" t="s">
        <v>927</v>
      </c>
    </row>
    <row r="13834">
      <c r="A13834" s="229" t="s">
        <v>927</v>
      </c>
    </row>
    <row r="13835">
      <c r="A13835" s="229" t="s">
        <v>927</v>
      </c>
    </row>
    <row r="13836">
      <c r="A13836" s="229" t="s">
        <v>927</v>
      </c>
    </row>
    <row r="13837">
      <c r="A13837" s="229" t="s">
        <v>927</v>
      </c>
    </row>
    <row r="13838">
      <c r="A13838" s="229" t="s">
        <v>927</v>
      </c>
    </row>
    <row r="13839">
      <c r="A13839" s="229" t="s">
        <v>927</v>
      </c>
    </row>
    <row r="13840">
      <c r="A13840" s="229" t="s">
        <v>927</v>
      </c>
    </row>
    <row r="13841">
      <c r="A13841" s="229" t="s">
        <v>927</v>
      </c>
    </row>
    <row r="13842">
      <c r="A13842" s="229" t="s">
        <v>927</v>
      </c>
    </row>
    <row r="13843">
      <c r="A13843" s="229" t="s">
        <v>927</v>
      </c>
    </row>
    <row r="13844">
      <c r="A13844" s="229" t="s">
        <v>927</v>
      </c>
    </row>
    <row r="13845">
      <c r="A13845" s="229" t="s">
        <v>927</v>
      </c>
    </row>
    <row r="13846">
      <c r="A13846" s="229" t="s">
        <v>927</v>
      </c>
    </row>
    <row r="13847">
      <c r="A13847" s="229" t="s">
        <v>927</v>
      </c>
    </row>
    <row r="13848">
      <c r="A13848" s="229" t="s">
        <v>927</v>
      </c>
    </row>
    <row r="13849">
      <c r="A13849" s="229" t="s">
        <v>927</v>
      </c>
    </row>
    <row r="13850">
      <c r="A13850" s="229" t="s">
        <v>927</v>
      </c>
    </row>
    <row r="13851">
      <c r="A13851" s="229" t="s">
        <v>927</v>
      </c>
    </row>
    <row r="13852">
      <c r="A13852" s="229" t="s">
        <v>927</v>
      </c>
    </row>
    <row r="13853">
      <c r="A13853" s="229" t="s">
        <v>927</v>
      </c>
    </row>
    <row r="13854">
      <c r="A13854" s="229" t="s">
        <v>927</v>
      </c>
    </row>
    <row r="13855">
      <c r="A13855" s="229" t="s">
        <v>927</v>
      </c>
    </row>
    <row r="13856">
      <c r="A13856" s="229" t="s">
        <v>927</v>
      </c>
    </row>
    <row r="13857">
      <c r="A13857" s="229" t="s">
        <v>927</v>
      </c>
    </row>
    <row r="13858">
      <c r="A13858" s="229" t="s">
        <v>929</v>
      </c>
    </row>
    <row r="13859">
      <c r="A13859" s="229" t="s">
        <v>929</v>
      </c>
    </row>
    <row r="13860">
      <c r="A13860" s="229" t="s">
        <v>929</v>
      </c>
    </row>
    <row r="13861">
      <c r="A13861" s="229" t="s">
        <v>929</v>
      </c>
    </row>
    <row r="13862">
      <c r="A13862" s="229" t="s">
        <v>929</v>
      </c>
    </row>
    <row r="13863">
      <c r="A13863" s="229" t="s">
        <v>929</v>
      </c>
    </row>
    <row r="13864">
      <c r="A13864" s="229" t="s">
        <v>929</v>
      </c>
    </row>
    <row r="13865">
      <c r="A13865" s="229" t="s">
        <v>929</v>
      </c>
    </row>
    <row r="13866">
      <c r="A13866" s="229" t="s">
        <v>929</v>
      </c>
    </row>
    <row r="13867">
      <c r="A13867" s="229" t="s">
        <v>929</v>
      </c>
    </row>
    <row r="13868">
      <c r="A13868" s="229" t="s">
        <v>929</v>
      </c>
    </row>
    <row r="13869">
      <c r="A13869" s="229" t="s">
        <v>929</v>
      </c>
    </row>
    <row r="13870">
      <c r="A13870" s="229" t="s">
        <v>929</v>
      </c>
    </row>
    <row r="13871">
      <c r="A13871" s="229" t="s">
        <v>929</v>
      </c>
    </row>
    <row r="13872">
      <c r="A13872" s="229" t="s">
        <v>929</v>
      </c>
    </row>
    <row r="13873">
      <c r="A13873" s="229" t="s">
        <v>929</v>
      </c>
    </row>
    <row r="13874">
      <c r="A13874" s="229" t="s">
        <v>929</v>
      </c>
    </row>
    <row r="13875">
      <c r="A13875" s="229" t="s">
        <v>929</v>
      </c>
    </row>
    <row r="13876">
      <c r="A13876" s="229" t="s">
        <v>929</v>
      </c>
    </row>
    <row r="13877">
      <c r="A13877" s="229" t="s">
        <v>929</v>
      </c>
    </row>
    <row r="13878">
      <c r="A13878" s="229" t="s">
        <v>929</v>
      </c>
    </row>
    <row r="13879">
      <c r="A13879" s="229" t="s">
        <v>929</v>
      </c>
    </row>
    <row r="13880">
      <c r="A13880" s="229" t="s">
        <v>929</v>
      </c>
    </row>
    <row r="13881">
      <c r="A13881" s="229" t="s">
        <v>929</v>
      </c>
    </row>
    <row r="13882">
      <c r="A13882" s="229" t="s">
        <v>929</v>
      </c>
    </row>
    <row r="13883">
      <c r="A13883" s="229" t="s">
        <v>929</v>
      </c>
    </row>
    <row r="13884">
      <c r="A13884" s="229" t="s">
        <v>929</v>
      </c>
    </row>
    <row r="13885">
      <c r="A13885" s="229" t="s">
        <v>929</v>
      </c>
    </row>
    <row r="13886">
      <c r="A13886" s="229" t="s">
        <v>929</v>
      </c>
    </row>
    <row r="13887">
      <c r="A13887" s="229" t="s">
        <v>929</v>
      </c>
    </row>
    <row r="13888">
      <c r="A13888" s="229" t="s">
        <v>929</v>
      </c>
    </row>
    <row r="13889">
      <c r="A13889" s="229" t="s">
        <v>929</v>
      </c>
    </row>
    <row r="13890">
      <c r="A13890" s="229" t="s">
        <v>929</v>
      </c>
    </row>
    <row r="13891">
      <c r="A13891" s="229" t="s">
        <v>929</v>
      </c>
    </row>
    <row r="13892">
      <c r="A13892" s="229" t="s">
        <v>929</v>
      </c>
    </row>
    <row r="13893">
      <c r="A13893" s="229" t="s">
        <v>929</v>
      </c>
    </row>
    <row r="13894">
      <c r="A13894" s="229" t="s">
        <v>929</v>
      </c>
    </row>
    <row r="13895">
      <c r="A13895" s="229" t="s">
        <v>929</v>
      </c>
    </row>
    <row r="13896">
      <c r="A13896" s="229" t="s">
        <v>929</v>
      </c>
    </row>
    <row r="13897">
      <c r="A13897" s="229" t="s">
        <v>929</v>
      </c>
    </row>
    <row r="13898">
      <c r="A13898" s="229" t="s">
        <v>929</v>
      </c>
    </row>
    <row r="13899">
      <c r="A13899" s="229" t="s">
        <v>929</v>
      </c>
    </row>
    <row r="13900">
      <c r="A13900" s="229" t="s">
        <v>929</v>
      </c>
    </row>
    <row r="13901">
      <c r="A13901" s="229" t="s">
        <v>929</v>
      </c>
    </row>
    <row r="13902">
      <c r="A13902" s="229" t="s">
        <v>929</v>
      </c>
    </row>
    <row r="13903">
      <c r="A13903" s="229" t="s">
        <v>929</v>
      </c>
    </row>
    <row r="13904">
      <c r="A13904" s="229" t="s">
        <v>929</v>
      </c>
    </row>
    <row r="13905">
      <c r="A13905" s="229" t="s">
        <v>929</v>
      </c>
    </row>
    <row r="13906">
      <c r="A13906" s="229" t="s">
        <v>929</v>
      </c>
    </row>
    <row r="13907">
      <c r="A13907" s="229" t="s">
        <v>929</v>
      </c>
    </row>
    <row r="13908">
      <c r="A13908" s="229" t="s">
        <v>929</v>
      </c>
    </row>
    <row r="13909">
      <c r="A13909" s="229" t="s">
        <v>929</v>
      </c>
    </row>
    <row r="13910">
      <c r="A13910" s="229" t="s">
        <v>929</v>
      </c>
    </row>
    <row r="13911">
      <c r="A13911" s="229" t="s">
        <v>929</v>
      </c>
    </row>
    <row r="13912">
      <c r="A13912" s="229" t="s">
        <v>929</v>
      </c>
    </row>
    <row r="13913">
      <c r="A13913" s="229" t="s">
        <v>929</v>
      </c>
    </row>
    <row r="13914">
      <c r="A13914" s="229" t="s">
        <v>929</v>
      </c>
    </row>
    <row r="13915">
      <c r="A13915" s="229" t="s">
        <v>929</v>
      </c>
    </row>
    <row r="13916">
      <c r="A13916" s="229" t="s">
        <v>929</v>
      </c>
    </row>
    <row r="13917">
      <c r="A13917" s="229" t="s">
        <v>929</v>
      </c>
    </row>
    <row r="13918">
      <c r="A13918" s="229" t="s">
        <v>929</v>
      </c>
    </row>
    <row r="13919">
      <c r="A13919" s="229" t="s">
        <v>929</v>
      </c>
    </row>
    <row r="13920">
      <c r="A13920" s="229" t="s">
        <v>929</v>
      </c>
    </row>
    <row r="13921">
      <c r="A13921" s="229" t="s">
        <v>929</v>
      </c>
    </row>
    <row r="13922">
      <c r="A13922" s="229" t="s">
        <v>929</v>
      </c>
    </row>
    <row r="13923">
      <c r="A13923" s="229" t="s">
        <v>929</v>
      </c>
    </row>
    <row r="13924">
      <c r="A13924" s="229" t="s">
        <v>929</v>
      </c>
    </row>
    <row r="13925">
      <c r="A13925" s="229" t="s">
        <v>929</v>
      </c>
    </row>
    <row r="13926">
      <c r="A13926" s="229" t="s">
        <v>929</v>
      </c>
    </row>
    <row r="13927">
      <c r="A13927" s="229" t="s">
        <v>929</v>
      </c>
    </row>
    <row r="13928">
      <c r="A13928" s="229" t="s">
        <v>929</v>
      </c>
    </row>
    <row r="13929">
      <c r="A13929" s="229" t="s">
        <v>929</v>
      </c>
    </row>
    <row r="13930">
      <c r="A13930" s="229" t="s">
        <v>929</v>
      </c>
    </row>
    <row r="13931">
      <c r="A13931" s="229" t="s">
        <v>929</v>
      </c>
    </row>
    <row r="13932">
      <c r="A13932" s="229" t="s">
        <v>929</v>
      </c>
    </row>
    <row r="13933">
      <c r="A13933" s="229" t="s">
        <v>929</v>
      </c>
    </row>
    <row r="13934">
      <c r="A13934" s="229" t="s">
        <v>929</v>
      </c>
    </row>
    <row r="13935">
      <c r="A13935" s="229" t="s">
        <v>929</v>
      </c>
    </row>
    <row r="13936">
      <c r="A13936" s="229" t="s">
        <v>929</v>
      </c>
    </row>
    <row r="13937">
      <c r="A13937" s="229" t="s">
        <v>929</v>
      </c>
    </row>
    <row r="13938">
      <c r="A13938" s="229" t="s">
        <v>929</v>
      </c>
    </row>
    <row r="13939">
      <c r="A13939" s="229" t="s">
        <v>929</v>
      </c>
    </row>
    <row r="13940">
      <c r="A13940" s="229" t="s">
        <v>929</v>
      </c>
    </row>
    <row r="13941">
      <c r="A13941" s="229" t="s">
        <v>929</v>
      </c>
    </row>
    <row r="13942">
      <c r="A13942" s="229" t="s">
        <v>929</v>
      </c>
    </row>
    <row r="13943">
      <c r="A13943" s="229" t="s">
        <v>929</v>
      </c>
    </row>
    <row r="13944">
      <c r="A13944" s="229" t="s">
        <v>929</v>
      </c>
    </row>
    <row r="13945">
      <c r="A13945" s="229" t="s">
        <v>929</v>
      </c>
    </row>
    <row r="13946">
      <c r="A13946" s="229" t="s">
        <v>929</v>
      </c>
    </row>
    <row r="13947">
      <c r="A13947" s="229" t="s">
        <v>929</v>
      </c>
    </row>
    <row r="13948">
      <c r="A13948" s="229" t="s">
        <v>929</v>
      </c>
    </row>
    <row r="13949">
      <c r="A13949" s="229" t="s">
        <v>929</v>
      </c>
    </row>
    <row r="13950">
      <c r="A13950" s="229" t="s">
        <v>929</v>
      </c>
    </row>
    <row r="13951">
      <c r="A13951" s="229" t="s">
        <v>929</v>
      </c>
    </row>
    <row r="13952">
      <c r="A13952" s="229" t="s">
        <v>929</v>
      </c>
    </row>
    <row r="13953">
      <c r="A13953" s="229" t="s">
        <v>929</v>
      </c>
    </row>
    <row r="13954">
      <c r="A13954" s="229" t="s">
        <v>929</v>
      </c>
    </row>
    <row r="13955">
      <c r="A13955" s="229" t="s">
        <v>929</v>
      </c>
    </row>
    <row r="13956">
      <c r="A13956" s="229" t="s">
        <v>929</v>
      </c>
    </row>
    <row r="13957">
      <c r="A13957" s="229" t="s">
        <v>929</v>
      </c>
    </row>
    <row r="13958">
      <c r="A13958" s="229" t="s">
        <v>929</v>
      </c>
    </row>
    <row r="13959">
      <c r="A13959" s="229" t="s">
        <v>929</v>
      </c>
    </row>
    <row r="13960">
      <c r="A13960" s="229" t="s">
        <v>929</v>
      </c>
    </row>
    <row r="13961">
      <c r="A13961" s="229" t="s">
        <v>929</v>
      </c>
    </row>
    <row r="13962">
      <c r="A13962" s="229" t="s">
        <v>929</v>
      </c>
    </row>
    <row r="13963">
      <c r="A13963" s="229" t="s">
        <v>929</v>
      </c>
    </row>
    <row r="13964">
      <c r="A13964" s="229" t="s">
        <v>929</v>
      </c>
    </row>
    <row r="13965">
      <c r="A13965" s="229" t="s">
        <v>929</v>
      </c>
    </row>
    <row r="13966">
      <c r="A13966" s="229" t="s">
        <v>929</v>
      </c>
    </row>
    <row r="13967">
      <c r="A13967" s="229" t="s">
        <v>929</v>
      </c>
    </row>
    <row r="13968">
      <c r="A13968" s="229" t="s">
        <v>929</v>
      </c>
    </row>
    <row r="13969">
      <c r="A13969" s="229" t="s">
        <v>929</v>
      </c>
    </row>
    <row r="13970">
      <c r="A13970" s="229" t="s">
        <v>929</v>
      </c>
    </row>
    <row r="13971">
      <c r="A13971" s="229" t="s">
        <v>929</v>
      </c>
    </row>
    <row r="13972">
      <c r="A13972" s="229" t="s">
        <v>929</v>
      </c>
    </row>
    <row r="13973">
      <c r="A13973" s="229" t="s">
        <v>929</v>
      </c>
    </row>
    <row r="13974">
      <c r="A13974" s="229" t="s">
        <v>929</v>
      </c>
    </row>
    <row r="13975">
      <c r="A13975" s="229" t="s">
        <v>930</v>
      </c>
    </row>
    <row r="13976">
      <c r="A13976" s="229" t="s">
        <v>930</v>
      </c>
    </row>
    <row r="13977">
      <c r="A13977" s="229" t="s">
        <v>930</v>
      </c>
    </row>
    <row r="13978">
      <c r="A13978" s="229" t="s">
        <v>930</v>
      </c>
    </row>
    <row r="13979">
      <c r="A13979" s="229" t="s">
        <v>930</v>
      </c>
    </row>
    <row r="13980">
      <c r="A13980" s="229" t="s">
        <v>930</v>
      </c>
    </row>
    <row r="13981">
      <c r="A13981" s="229" t="s">
        <v>930</v>
      </c>
    </row>
    <row r="13982">
      <c r="A13982" s="229" t="s">
        <v>930</v>
      </c>
    </row>
    <row r="13983">
      <c r="A13983" s="229" t="s">
        <v>930</v>
      </c>
    </row>
    <row r="13984">
      <c r="A13984" s="229" t="s">
        <v>930</v>
      </c>
    </row>
    <row r="13985">
      <c r="A13985" s="229" t="s">
        <v>930</v>
      </c>
    </row>
    <row r="13986">
      <c r="A13986" s="229" t="s">
        <v>930</v>
      </c>
    </row>
    <row r="13987">
      <c r="A13987" s="229" t="s">
        <v>930</v>
      </c>
    </row>
    <row r="13988">
      <c r="A13988" s="229" t="s">
        <v>930</v>
      </c>
    </row>
    <row r="13989">
      <c r="A13989" s="229" t="s">
        <v>930</v>
      </c>
    </row>
    <row r="13990">
      <c r="A13990" s="229" t="s">
        <v>930</v>
      </c>
    </row>
    <row r="13991">
      <c r="A13991" s="229" t="s">
        <v>930</v>
      </c>
    </row>
    <row r="13992">
      <c r="A13992" s="229" t="s">
        <v>930</v>
      </c>
    </row>
    <row r="13993">
      <c r="A13993" s="229" t="s">
        <v>930</v>
      </c>
    </row>
    <row r="13994">
      <c r="A13994" s="229" t="s">
        <v>930</v>
      </c>
    </row>
    <row r="13995">
      <c r="A13995" s="229" t="s">
        <v>930</v>
      </c>
    </row>
    <row r="13996">
      <c r="A13996" s="229" t="s">
        <v>930</v>
      </c>
    </row>
    <row r="13997">
      <c r="A13997" s="229" t="s">
        <v>930</v>
      </c>
    </row>
    <row r="13998">
      <c r="A13998" s="229" t="s">
        <v>930</v>
      </c>
    </row>
    <row r="13999">
      <c r="A13999" s="229" t="s">
        <v>930</v>
      </c>
    </row>
    <row r="14000">
      <c r="A14000" s="229" t="s">
        <v>930</v>
      </c>
    </row>
    <row r="14001">
      <c r="A14001" s="229" t="s">
        <v>930</v>
      </c>
    </row>
    <row r="14002">
      <c r="A14002" s="229" t="s">
        <v>930</v>
      </c>
    </row>
    <row r="14003">
      <c r="A14003" s="229" t="s">
        <v>930</v>
      </c>
    </row>
    <row r="14004">
      <c r="A14004" s="229" t="s">
        <v>930</v>
      </c>
    </row>
    <row r="14005">
      <c r="A14005" s="229" t="s">
        <v>930</v>
      </c>
    </row>
    <row r="14006">
      <c r="A14006" s="229" t="s">
        <v>930</v>
      </c>
    </row>
    <row r="14007">
      <c r="A14007" s="229" t="s">
        <v>930</v>
      </c>
    </row>
    <row r="14008">
      <c r="A14008" s="229" t="s">
        <v>930</v>
      </c>
    </row>
    <row r="14009">
      <c r="A14009" s="229" t="s">
        <v>930</v>
      </c>
    </row>
    <row r="14010">
      <c r="A14010" s="229" t="s">
        <v>930</v>
      </c>
    </row>
    <row r="14011">
      <c r="A14011" s="229" t="s">
        <v>930</v>
      </c>
    </row>
    <row r="14012">
      <c r="A14012" s="229" t="s">
        <v>930</v>
      </c>
    </row>
    <row r="14013">
      <c r="A14013" s="229" t="s">
        <v>930</v>
      </c>
    </row>
    <row r="14014">
      <c r="A14014" s="229" t="s">
        <v>930</v>
      </c>
    </row>
    <row r="14015">
      <c r="A14015" s="229" t="s">
        <v>930</v>
      </c>
    </row>
    <row r="14016">
      <c r="A14016" s="229" t="s">
        <v>930</v>
      </c>
    </row>
    <row r="14017">
      <c r="A14017" s="229" t="s">
        <v>930</v>
      </c>
    </row>
    <row r="14018">
      <c r="A14018" s="229" t="s">
        <v>930</v>
      </c>
    </row>
    <row r="14019">
      <c r="A14019" s="229" t="s">
        <v>930</v>
      </c>
    </row>
    <row r="14020">
      <c r="A14020" s="229" t="s">
        <v>930</v>
      </c>
    </row>
    <row r="14021">
      <c r="A14021" s="229" t="s">
        <v>930</v>
      </c>
    </row>
    <row r="14022">
      <c r="A14022" s="229" t="s">
        <v>930</v>
      </c>
    </row>
    <row r="14023">
      <c r="A14023" s="229" t="s">
        <v>930</v>
      </c>
    </row>
    <row r="14024">
      <c r="A14024" s="229" t="s">
        <v>930</v>
      </c>
    </row>
    <row r="14025">
      <c r="A14025" s="229" t="s">
        <v>930</v>
      </c>
    </row>
    <row r="14026">
      <c r="A14026" s="229" t="s">
        <v>930</v>
      </c>
    </row>
    <row r="14027">
      <c r="A14027" s="229" t="s">
        <v>930</v>
      </c>
    </row>
    <row r="14028">
      <c r="A14028" s="229" t="s">
        <v>930</v>
      </c>
    </row>
    <row r="14029">
      <c r="A14029" s="229" t="s">
        <v>930</v>
      </c>
    </row>
    <row r="14030">
      <c r="A14030" s="229" t="s">
        <v>930</v>
      </c>
    </row>
    <row r="14031">
      <c r="A14031" s="229" t="s">
        <v>930</v>
      </c>
    </row>
    <row r="14032">
      <c r="A14032" s="229" t="s">
        <v>930</v>
      </c>
    </row>
    <row r="14033">
      <c r="A14033" s="229" t="s">
        <v>930</v>
      </c>
    </row>
    <row r="14034">
      <c r="A14034" s="229" t="s">
        <v>930</v>
      </c>
    </row>
    <row r="14035">
      <c r="A14035" s="229" t="s">
        <v>930</v>
      </c>
    </row>
    <row r="14036">
      <c r="A14036" s="229" t="s">
        <v>930</v>
      </c>
    </row>
    <row r="14037">
      <c r="A14037" s="229" t="s">
        <v>930</v>
      </c>
    </row>
    <row r="14038">
      <c r="A14038" s="229" t="s">
        <v>930</v>
      </c>
    </row>
    <row r="14039">
      <c r="A14039" s="229" t="s">
        <v>930</v>
      </c>
    </row>
    <row r="14040">
      <c r="A14040" s="229" t="s">
        <v>930</v>
      </c>
    </row>
    <row r="14041">
      <c r="A14041" s="229" t="s">
        <v>930</v>
      </c>
    </row>
    <row r="14042">
      <c r="A14042" s="229" t="s">
        <v>930</v>
      </c>
    </row>
    <row r="14043">
      <c r="A14043" s="229" t="s">
        <v>930</v>
      </c>
    </row>
    <row r="14044">
      <c r="A14044" s="229" t="s">
        <v>930</v>
      </c>
    </row>
    <row r="14045">
      <c r="A14045" s="229" t="s">
        <v>930</v>
      </c>
    </row>
    <row r="14046">
      <c r="A14046" s="229" t="s">
        <v>930</v>
      </c>
    </row>
    <row r="14047">
      <c r="A14047" s="229" t="s">
        <v>930</v>
      </c>
    </row>
    <row r="14048">
      <c r="A14048" s="229" t="s">
        <v>930</v>
      </c>
    </row>
    <row r="14049">
      <c r="A14049" s="229" t="s">
        <v>930</v>
      </c>
    </row>
    <row r="14050">
      <c r="A14050" s="229" t="s">
        <v>930</v>
      </c>
    </row>
    <row r="14051">
      <c r="A14051" s="229" t="s">
        <v>930</v>
      </c>
    </row>
    <row r="14052">
      <c r="A14052" s="229" t="s">
        <v>930</v>
      </c>
    </row>
    <row r="14053">
      <c r="A14053" s="229" t="s">
        <v>930</v>
      </c>
    </row>
    <row r="14054">
      <c r="A14054" s="229" t="s">
        <v>930</v>
      </c>
    </row>
    <row r="14055">
      <c r="A14055" s="229" t="s">
        <v>930</v>
      </c>
    </row>
    <row r="14056">
      <c r="A14056" s="229" t="s">
        <v>930</v>
      </c>
    </row>
    <row r="14057">
      <c r="A14057" s="229" t="s">
        <v>930</v>
      </c>
    </row>
    <row r="14058">
      <c r="A14058" s="229" t="s">
        <v>930</v>
      </c>
    </row>
    <row r="14059">
      <c r="A14059" s="229" t="s">
        <v>930</v>
      </c>
    </row>
    <row r="14060">
      <c r="A14060" s="229" t="s">
        <v>930</v>
      </c>
    </row>
    <row r="14061">
      <c r="A14061" s="229" t="s">
        <v>930</v>
      </c>
    </row>
    <row r="14062">
      <c r="A14062" s="229" t="s">
        <v>930</v>
      </c>
    </row>
    <row r="14063">
      <c r="A14063" s="229" t="s">
        <v>930</v>
      </c>
    </row>
    <row r="14064">
      <c r="A14064" s="229" t="s">
        <v>930</v>
      </c>
    </row>
    <row r="14065">
      <c r="A14065" s="229" t="s">
        <v>930</v>
      </c>
    </row>
    <row r="14066">
      <c r="A14066" s="229" t="s">
        <v>930</v>
      </c>
    </row>
    <row r="14067">
      <c r="A14067" s="229" t="s">
        <v>930</v>
      </c>
    </row>
    <row r="14068">
      <c r="A14068" s="229" t="s">
        <v>930</v>
      </c>
    </row>
    <row r="14069">
      <c r="A14069" s="229" t="s">
        <v>930</v>
      </c>
    </row>
    <row r="14070">
      <c r="A14070" s="229" t="s">
        <v>930</v>
      </c>
    </row>
    <row r="14071">
      <c r="A14071" s="229" t="s">
        <v>930</v>
      </c>
    </row>
    <row r="14072">
      <c r="A14072" s="229" t="s">
        <v>930</v>
      </c>
    </row>
    <row r="14073">
      <c r="A14073" s="229" t="s">
        <v>930</v>
      </c>
    </row>
    <row r="14074">
      <c r="A14074" s="229" t="s">
        <v>930</v>
      </c>
    </row>
    <row r="14075">
      <c r="A14075" s="229" t="s">
        <v>930</v>
      </c>
    </row>
    <row r="14076">
      <c r="A14076" s="229" t="s">
        <v>930</v>
      </c>
    </row>
    <row r="14077">
      <c r="A14077" s="229" t="s">
        <v>930</v>
      </c>
    </row>
    <row r="14078">
      <c r="A14078" s="229" t="s">
        <v>930</v>
      </c>
    </row>
    <row r="14079">
      <c r="A14079" s="229" t="s">
        <v>930</v>
      </c>
    </row>
    <row r="14080">
      <c r="A14080" s="229" t="s">
        <v>930</v>
      </c>
    </row>
    <row r="14081">
      <c r="A14081" s="229" t="s">
        <v>930</v>
      </c>
    </row>
    <row r="14082">
      <c r="A14082" s="229" t="s">
        <v>930</v>
      </c>
    </row>
    <row r="14083">
      <c r="A14083" s="229" t="s">
        <v>930</v>
      </c>
    </row>
    <row r="14084">
      <c r="A14084" s="229" t="s">
        <v>930</v>
      </c>
    </row>
    <row r="14085">
      <c r="A14085" s="229" t="s">
        <v>930</v>
      </c>
    </row>
    <row r="14086">
      <c r="A14086" s="229" t="s">
        <v>930</v>
      </c>
    </row>
    <row r="14087">
      <c r="A14087" s="229" t="s">
        <v>930</v>
      </c>
    </row>
    <row r="14088">
      <c r="A14088" s="229" t="s">
        <v>930</v>
      </c>
    </row>
    <row r="14089">
      <c r="A14089" s="229" t="s">
        <v>930</v>
      </c>
    </row>
    <row r="14090">
      <c r="A14090" s="229" t="s">
        <v>930</v>
      </c>
    </row>
    <row r="14091">
      <c r="A14091" s="229" t="s">
        <v>930</v>
      </c>
    </row>
    <row r="14092">
      <c r="A14092" s="229" t="s">
        <v>930</v>
      </c>
    </row>
    <row r="14093">
      <c r="A14093" s="229" t="s">
        <v>930</v>
      </c>
    </row>
    <row r="14094">
      <c r="A14094" s="229" t="s">
        <v>930</v>
      </c>
    </row>
    <row r="14095">
      <c r="A14095" s="229" t="s">
        <v>930</v>
      </c>
    </row>
    <row r="14096">
      <c r="A14096" s="229" t="s">
        <v>930</v>
      </c>
    </row>
    <row r="14097">
      <c r="A14097" s="229" t="s">
        <v>930</v>
      </c>
    </row>
    <row r="14098">
      <c r="A14098" s="229" t="s">
        <v>930</v>
      </c>
    </row>
    <row r="14099">
      <c r="A14099" s="229" t="s">
        <v>930</v>
      </c>
    </row>
    <row r="14100">
      <c r="A14100" s="229" t="s">
        <v>930</v>
      </c>
    </row>
    <row r="14101">
      <c r="A14101" s="229" t="s">
        <v>930</v>
      </c>
    </row>
    <row r="14102">
      <c r="A14102" s="229" t="s">
        <v>930</v>
      </c>
    </row>
    <row r="14103">
      <c r="A14103" s="229" t="s">
        <v>930</v>
      </c>
    </row>
    <row r="14104">
      <c r="A14104" s="229" t="s">
        <v>930</v>
      </c>
    </row>
    <row r="14105">
      <c r="A14105" s="229" t="s">
        <v>930</v>
      </c>
    </row>
    <row r="14106">
      <c r="A14106" s="229" t="s">
        <v>930</v>
      </c>
    </row>
    <row r="14107">
      <c r="A14107" s="229" t="s">
        <v>930</v>
      </c>
    </row>
    <row r="14108">
      <c r="A14108" s="229" t="s">
        <v>930</v>
      </c>
    </row>
    <row r="14109">
      <c r="A14109" s="229" t="s">
        <v>930</v>
      </c>
    </row>
    <row r="14110">
      <c r="A14110" s="229" t="s">
        <v>930</v>
      </c>
    </row>
    <row r="14111">
      <c r="A14111" s="229" t="s">
        <v>930</v>
      </c>
    </row>
    <row r="14112">
      <c r="A14112" s="229" t="s">
        <v>930</v>
      </c>
    </row>
    <row r="14113">
      <c r="A14113" s="229" t="s">
        <v>930</v>
      </c>
    </row>
    <row r="14114">
      <c r="A14114" s="229" t="s">
        <v>930</v>
      </c>
    </row>
    <row r="14115">
      <c r="A14115" s="229" t="s">
        <v>930</v>
      </c>
    </row>
    <row r="14116">
      <c r="A14116" s="229" t="s">
        <v>930</v>
      </c>
    </row>
    <row r="14117">
      <c r="A14117" s="229" t="s">
        <v>932</v>
      </c>
    </row>
    <row r="14118">
      <c r="A14118" s="229" t="s">
        <v>932</v>
      </c>
    </row>
    <row r="14119">
      <c r="A14119" s="229" t="s">
        <v>932</v>
      </c>
    </row>
    <row r="14120">
      <c r="A14120" s="229" t="s">
        <v>932</v>
      </c>
    </row>
    <row r="14121">
      <c r="A14121" s="229" t="s">
        <v>932</v>
      </c>
    </row>
    <row r="14122">
      <c r="A14122" s="229" t="s">
        <v>932</v>
      </c>
    </row>
    <row r="14123">
      <c r="A14123" s="229" t="s">
        <v>932</v>
      </c>
    </row>
    <row r="14124">
      <c r="A14124" s="229" t="s">
        <v>932</v>
      </c>
    </row>
    <row r="14125">
      <c r="A14125" s="229" t="s">
        <v>932</v>
      </c>
    </row>
    <row r="14126">
      <c r="A14126" s="229" t="s">
        <v>932</v>
      </c>
    </row>
    <row r="14127">
      <c r="A14127" s="229" t="s">
        <v>932</v>
      </c>
    </row>
    <row r="14128">
      <c r="A14128" s="229" t="s">
        <v>932</v>
      </c>
    </row>
    <row r="14129">
      <c r="A14129" s="229" t="s">
        <v>932</v>
      </c>
    </row>
    <row r="14130">
      <c r="A14130" s="229" t="s">
        <v>932</v>
      </c>
    </row>
    <row r="14131">
      <c r="A14131" s="229" t="s">
        <v>932</v>
      </c>
    </row>
    <row r="14132">
      <c r="A14132" s="229" t="s">
        <v>932</v>
      </c>
    </row>
    <row r="14133">
      <c r="A14133" s="229" t="s">
        <v>932</v>
      </c>
    </row>
    <row r="14134">
      <c r="A14134" s="229" t="s">
        <v>932</v>
      </c>
    </row>
    <row r="14135">
      <c r="A14135" s="229" t="s">
        <v>932</v>
      </c>
    </row>
    <row r="14136">
      <c r="A14136" s="229" t="s">
        <v>932</v>
      </c>
    </row>
    <row r="14137">
      <c r="A14137" s="229" t="s">
        <v>932</v>
      </c>
    </row>
    <row r="14138">
      <c r="A14138" s="229" t="s">
        <v>932</v>
      </c>
    </row>
    <row r="14139">
      <c r="A14139" s="229" t="s">
        <v>932</v>
      </c>
    </row>
    <row r="14140">
      <c r="A14140" s="229" t="s">
        <v>932</v>
      </c>
    </row>
    <row r="14141">
      <c r="A14141" s="229" t="s">
        <v>932</v>
      </c>
    </row>
    <row r="14142">
      <c r="A14142" s="229" t="s">
        <v>932</v>
      </c>
    </row>
    <row r="14143">
      <c r="A14143" s="229" t="s">
        <v>932</v>
      </c>
    </row>
    <row r="14144">
      <c r="A14144" s="229" t="s">
        <v>932</v>
      </c>
    </row>
    <row r="14145">
      <c r="A14145" s="229" t="s">
        <v>932</v>
      </c>
    </row>
    <row r="14146">
      <c r="A14146" s="229" t="s">
        <v>932</v>
      </c>
    </row>
    <row r="14147">
      <c r="A14147" s="229" t="s">
        <v>932</v>
      </c>
    </row>
    <row r="14148">
      <c r="A14148" s="229" t="s">
        <v>932</v>
      </c>
    </row>
    <row r="14149">
      <c r="A14149" s="229" t="s">
        <v>932</v>
      </c>
    </row>
    <row r="14150">
      <c r="A14150" s="229" t="s">
        <v>932</v>
      </c>
    </row>
    <row r="14151">
      <c r="A14151" s="229" t="s">
        <v>932</v>
      </c>
    </row>
    <row r="14152">
      <c r="A14152" s="229" t="s">
        <v>932</v>
      </c>
    </row>
    <row r="14153">
      <c r="A14153" s="229" t="s">
        <v>932</v>
      </c>
    </row>
    <row r="14154">
      <c r="A14154" s="229" t="s">
        <v>932</v>
      </c>
    </row>
    <row r="14155">
      <c r="A14155" s="229" t="s">
        <v>932</v>
      </c>
    </row>
    <row r="14156">
      <c r="A14156" s="229" t="s">
        <v>932</v>
      </c>
    </row>
    <row r="14157">
      <c r="A14157" s="229" t="s">
        <v>932</v>
      </c>
    </row>
    <row r="14158">
      <c r="A14158" s="229" t="s">
        <v>932</v>
      </c>
    </row>
    <row r="14159">
      <c r="A14159" s="229" t="s">
        <v>932</v>
      </c>
    </row>
    <row r="14160">
      <c r="A14160" s="229" t="s">
        <v>932</v>
      </c>
    </row>
    <row r="14161">
      <c r="A14161" s="229" t="s">
        <v>932</v>
      </c>
    </row>
    <row r="14162">
      <c r="A14162" s="229" t="s">
        <v>932</v>
      </c>
    </row>
    <row r="14163">
      <c r="A14163" s="229" t="s">
        <v>932</v>
      </c>
    </row>
    <row r="14164">
      <c r="A14164" s="229" t="s">
        <v>932</v>
      </c>
    </row>
    <row r="14165">
      <c r="A14165" s="229" t="s">
        <v>932</v>
      </c>
    </row>
    <row r="14166">
      <c r="A14166" s="229" t="s">
        <v>934</v>
      </c>
    </row>
    <row r="14167">
      <c r="A14167" s="229" t="s">
        <v>934</v>
      </c>
    </row>
    <row r="14168">
      <c r="A14168" s="229" t="s">
        <v>934</v>
      </c>
    </row>
    <row r="14169">
      <c r="A14169" s="229" t="s">
        <v>934</v>
      </c>
    </row>
    <row r="14170">
      <c r="A14170" s="229" t="s">
        <v>934</v>
      </c>
    </row>
    <row r="14171">
      <c r="A14171" s="229" t="s">
        <v>934</v>
      </c>
    </row>
    <row r="14172">
      <c r="A14172" s="229" t="s">
        <v>934</v>
      </c>
    </row>
    <row r="14173">
      <c r="A14173" s="229" t="s">
        <v>934</v>
      </c>
    </row>
    <row r="14174">
      <c r="A14174" s="229" t="s">
        <v>934</v>
      </c>
    </row>
    <row r="14175">
      <c r="A14175" s="229" t="s">
        <v>934</v>
      </c>
    </row>
    <row r="14176">
      <c r="A14176" s="229" t="s">
        <v>934</v>
      </c>
    </row>
    <row r="14177">
      <c r="A14177" s="229" t="s">
        <v>934</v>
      </c>
    </row>
    <row r="14178">
      <c r="A14178" s="229" t="s">
        <v>934</v>
      </c>
    </row>
    <row r="14179">
      <c r="A14179" s="229" t="s">
        <v>934</v>
      </c>
    </row>
    <row r="14180">
      <c r="A14180" s="229" t="s">
        <v>934</v>
      </c>
    </row>
    <row r="14181">
      <c r="A14181" s="229" t="s">
        <v>934</v>
      </c>
    </row>
    <row r="14182">
      <c r="A14182" s="229" t="s">
        <v>934</v>
      </c>
    </row>
    <row r="14183">
      <c r="A14183" s="229" t="s">
        <v>934</v>
      </c>
    </row>
    <row r="14184">
      <c r="A14184" s="229" t="s">
        <v>934</v>
      </c>
    </row>
    <row r="14185">
      <c r="A14185" s="229" t="s">
        <v>934</v>
      </c>
    </row>
    <row r="14186">
      <c r="A14186" s="229" t="s">
        <v>934</v>
      </c>
    </row>
    <row r="14187">
      <c r="A14187" s="229" t="s">
        <v>934</v>
      </c>
    </row>
    <row r="14188">
      <c r="A14188" s="229" t="s">
        <v>934</v>
      </c>
    </row>
    <row r="14189">
      <c r="A14189" s="229" t="s">
        <v>934</v>
      </c>
    </row>
    <row r="14190">
      <c r="A14190" s="229" t="s">
        <v>934</v>
      </c>
    </row>
    <row r="14191">
      <c r="A14191" s="229" t="s">
        <v>934</v>
      </c>
    </row>
    <row r="14192">
      <c r="A14192" s="229" t="s">
        <v>934</v>
      </c>
    </row>
    <row r="14193">
      <c r="A14193" s="229" t="s">
        <v>934</v>
      </c>
    </row>
    <row r="14194">
      <c r="A14194" s="229" t="s">
        <v>934</v>
      </c>
    </row>
    <row r="14195">
      <c r="A14195" s="229" t="s">
        <v>934</v>
      </c>
    </row>
    <row r="14196">
      <c r="A14196" s="229" t="s">
        <v>934</v>
      </c>
    </row>
    <row r="14197">
      <c r="A14197" s="229" t="s">
        <v>934</v>
      </c>
    </row>
    <row r="14198">
      <c r="A14198" s="229" t="s">
        <v>934</v>
      </c>
    </row>
    <row r="14199">
      <c r="A14199" s="229" t="s">
        <v>935</v>
      </c>
    </row>
    <row r="14200">
      <c r="A14200" s="229" t="s">
        <v>935</v>
      </c>
    </row>
    <row r="14201">
      <c r="A14201" s="229" t="s">
        <v>935</v>
      </c>
    </row>
    <row r="14202">
      <c r="A14202" s="229" t="s">
        <v>935</v>
      </c>
    </row>
    <row r="14203">
      <c r="A14203" s="229" t="s">
        <v>935</v>
      </c>
    </row>
    <row r="14204">
      <c r="A14204" s="229" t="s">
        <v>935</v>
      </c>
    </row>
    <row r="14205">
      <c r="A14205" s="229" t="s">
        <v>935</v>
      </c>
    </row>
    <row r="14206">
      <c r="A14206" s="229" t="s">
        <v>935</v>
      </c>
    </row>
    <row r="14207">
      <c r="A14207" s="229" t="s">
        <v>935</v>
      </c>
    </row>
    <row r="14208">
      <c r="A14208" s="229" t="s">
        <v>937</v>
      </c>
    </row>
    <row r="14209">
      <c r="A14209" s="229" t="s">
        <v>937</v>
      </c>
    </row>
    <row r="14210">
      <c r="A14210" s="229" t="s">
        <v>937</v>
      </c>
    </row>
    <row r="14211">
      <c r="A14211" s="229" t="s">
        <v>937</v>
      </c>
    </row>
    <row r="14212">
      <c r="A14212" s="229" t="s">
        <v>937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63"/>
  </cols>
  <sheetData>
    <row r="1">
      <c r="A1" s="204" t="s">
        <v>946</v>
      </c>
      <c r="B1" s="60" t="s">
        <v>947</v>
      </c>
    </row>
    <row r="2">
      <c r="A2" s="60">
        <v>1.0</v>
      </c>
      <c r="B2" s="60" t="s">
        <v>635</v>
      </c>
    </row>
    <row r="3">
      <c r="A3" s="60">
        <v>2.0</v>
      </c>
      <c r="B3" s="60" t="s">
        <v>720</v>
      </c>
    </row>
    <row r="4">
      <c r="A4" s="60">
        <v>3.0</v>
      </c>
      <c r="B4" s="60" t="s">
        <v>722</v>
      </c>
    </row>
    <row r="5">
      <c r="A5" s="60">
        <v>4.0</v>
      </c>
      <c r="B5" s="60" t="s">
        <v>723</v>
      </c>
    </row>
    <row r="6">
      <c r="A6" s="60">
        <v>5.0</v>
      </c>
      <c r="B6" s="60" t="s">
        <v>727</v>
      </c>
    </row>
    <row r="7">
      <c r="A7" s="60">
        <v>6.0</v>
      </c>
      <c r="B7" s="60" t="s">
        <v>730</v>
      </c>
    </row>
    <row r="8">
      <c r="A8" s="60">
        <v>7.0</v>
      </c>
      <c r="B8" s="60" t="s">
        <v>736</v>
      </c>
    </row>
    <row r="9">
      <c r="A9" s="60">
        <v>8.0</v>
      </c>
      <c r="B9" s="60" t="s">
        <v>740</v>
      </c>
    </row>
    <row r="10">
      <c r="A10" s="60">
        <v>9.0</v>
      </c>
      <c r="B10" s="151" t="s">
        <v>198</v>
      </c>
    </row>
    <row r="11">
      <c r="A11" s="60">
        <v>10.0</v>
      </c>
      <c r="B11" s="220" t="s">
        <v>248</v>
      </c>
    </row>
    <row r="12">
      <c r="A12" s="60">
        <v>11.0</v>
      </c>
      <c r="B12" s="25" t="s">
        <v>261</v>
      </c>
    </row>
    <row r="13">
      <c r="A13" s="60">
        <v>12.0</v>
      </c>
      <c r="B13" s="231" t="s">
        <v>266</v>
      </c>
    </row>
    <row r="14">
      <c r="A14" s="60">
        <v>13.0</v>
      </c>
      <c r="B14" s="232" t="s">
        <v>255</v>
      </c>
    </row>
    <row r="15">
      <c r="A15" s="60">
        <v>14.0</v>
      </c>
      <c r="B15" s="220" t="s">
        <v>253</v>
      </c>
    </row>
    <row r="16">
      <c r="A16" s="60">
        <v>15.0</v>
      </c>
      <c r="B16" s="233" t="s">
        <v>285</v>
      </c>
    </row>
    <row r="17">
      <c r="A17" s="60">
        <v>16.0</v>
      </c>
      <c r="B17" s="231" t="s">
        <v>268</v>
      </c>
    </row>
    <row r="18">
      <c r="A18" s="60">
        <v>17.0</v>
      </c>
      <c r="B18" s="234" t="s">
        <v>278</v>
      </c>
    </row>
    <row r="19">
      <c r="A19" s="60">
        <v>18.0</v>
      </c>
      <c r="B19" s="235" t="s">
        <v>281</v>
      </c>
    </row>
    <row r="20">
      <c r="A20" s="60">
        <v>19.0</v>
      </c>
      <c r="B20" s="60" t="s">
        <v>307</v>
      </c>
    </row>
    <row r="21">
      <c r="A21" s="60">
        <v>20.0</v>
      </c>
      <c r="B21" s="60" t="s">
        <v>319</v>
      </c>
    </row>
    <row r="22">
      <c r="A22" s="60">
        <v>21.0</v>
      </c>
      <c r="B22" s="60" t="s">
        <v>611</v>
      </c>
      <c r="C22" s="60" t="s">
        <v>948</v>
      </c>
    </row>
    <row r="23">
      <c r="A23" s="60">
        <v>22.0</v>
      </c>
      <c r="B23" s="60" t="s">
        <v>613</v>
      </c>
      <c r="C23" s="60" t="s">
        <v>948</v>
      </c>
    </row>
    <row r="24">
      <c r="A24" s="60">
        <v>23.0</v>
      </c>
      <c r="B24" s="60" t="s">
        <v>618</v>
      </c>
      <c r="C24" s="60" t="s">
        <v>948</v>
      </c>
    </row>
    <row r="25">
      <c r="A25" s="60">
        <v>24.0</v>
      </c>
      <c r="B25" s="60" t="s">
        <v>631</v>
      </c>
    </row>
    <row r="26">
      <c r="A26" s="60">
        <v>25.0</v>
      </c>
      <c r="B26" s="60" t="s">
        <v>637</v>
      </c>
    </row>
    <row r="27">
      <c r="A27" s="60">
        <v>26.0</v>
      </c>
      <c r="B27" s="60" t="s">
        <v>639</v>
      </c>
      <c r="C27" s="60" t="s">
        <v>948</v>
      </c>
    </row>
    <row r="28">
      <c r="A28" s="60">
        <v>27.0</v>
      </c>
      <c r="B28" s="60" t="s">
        <v>643</v>
      </c>
    </row>
    <row r="29">
      <c r="A29" s="60">
        <v>28.0</v>
      </c>
      <c r="B29" s="60" t="s">
        <v>650</v>
      </c>
    </row>
    <row r="30">
      <c r="A30" s="60">
        <v>29.0</v>
      </c>
      <c r="B30" s="60" t="s">
        <v>324</v>
      </c>
    </row>
    <row r="31">
      <c r="A31" s="60">
        <v>30.0</v>
      </c>
      <c r="B31" s="60" t="s">
        <v>339</v>
      </c>
      <c r="C31" s="60" t="s">
        <v>948</v>
      </c>
    </row>
    <row r="32">
      <c r="A32" s="60">
        <v>31.0</v>
      </c>
      <c r="B32" s="60" t="s">
        <v>343</v>
      </c>
      <c r="C32" s="60" t="s">
        <v>948</v>
      </c>
    </row>
    <row r="33">
      <c r="A33" s="60">
        <v>32.0</v>
      </c>
      <c r="B33" s="60" t="s">
        <v>363</v>
      </c>
    </row>
    <row r="34">
      <c r="A34" s="60">
        <v>33.0</v>
      </c>
      <c r="B34" s="60" t="s">
        <v>366</v>
      </c>
    </row>
    <row r="35">
      <c r="A35" s="60">
        <v>34.0</v>
      </c>
      <c r="B35" s="60" t="s">
        <v>378</v>
      </c>
    </row>
    <row r="36">
      <c r="A36" s="60">
        <v>35.0</v>
      </c>
      <c r="B36" s="139" t="s">
        <v>384</v>
      </c>
    </row>
    <row r="37">
      <c r="A37" s="60">
        <v>36.0</v>
      </c>
      <c r="B37" s="144" t="s">
        <v>405</v>
      </c>
      <c r="E37" s="60" t="s">
        <v>949</v>
      </c>
      <c r="F37" s="60" t="s">
        <v>950</v>
      </c>
    </row>
    <row r="38">
      <c r="A38" s="60">
        <v>37.0</v>
      </c>
      <c r="B38" s="60" t="s">
        <v>388</v>
      </c>
      <c r="E38" s="60" t="s">
        <v>413</v>
      </c>
      <c r="F38" s="60" t="str">
        <f>IF(ISERROR(MATCH(E38,B:B,0)), "No", "Yes")</f>
        <v>Yes</v>
      </c>
    </row>
    <row r="39">
      <c r="A39" s="60">
        <v>38.0</v>
      </c>
      <c r="B39" s="60" t="s">
        <v>951</v>
      </c>
    </row>
    <row r="40">
      <c r="A40" s="60">
        <v>39.0</v>
      </c>
      <c r="B40" s="60" t="s">
        <v>657</v>
      </c>
    </row>
    <row r="41">
      <c r="A41" s="60">
        <v>40.0</v>
      </c>
      <c r="B41" s="60" t="s">
        <v>661</v>
      </c>
    </row>
    <row r="42">
      <c r="A42" s="60">
        <v>41.0</v>
      </c>
      <c r="B42" s="60" t="s">
        <v>663</v>
      </c>
      <c r="C42" s="60" t="s">
        <v>948</v>
      </c>
    </row>
    <row r="43">
      <c r="A43" s="60">
        <v>42.0</v>
      </c>
      <c r="B43" s="60" t="s">
        <v>667</v>
      </c>
    </row>
    <row r="44">
      <c r="A44" s="60">
        <v>43.0</v>
      </c>
      <c r="B44" s="60" t="s">
        <v>670</v>
      </c>
      <c r="C44" s="60" t="s">
        <v>948</v>
      </c>
      <c r="D44" s="60" t="s">
        <v>952</v>
      </c>
    </row>
    <row r="45">
      <c r="A45" s="60">
        <v>44.0</v>
      </c>
      <c r="B45" s="60" t="s">
        <v>672</v>
      </c>
    </row>
    <row r="46">
      <c r="A46" s="60">
        <v>45.0</v>
      </c>
      <c r="B46" s="60" t="s">
        <v>675</v>
      </c>
      <c r="C46" s="60" t="s">
        <v>948</v>
      </c>
    </row>
    <row r="47">
      <c r="A47" s="60">
        <v>46.0</v>
      </c>
      <c r="B47" s="60" t="s">
        <v>680</v>
      </c>
    </row>
    <row r="48">
      <c r="A48" s="60">
        <v>47.0</v>
      </c>
      <c r="B48" s="60" t="s">
        <v>413</v>
      </c>
      <c r="C48" s="60" t="s">
        <v>948</v>
      </c>
    </row>
    <row r="49">
      <c r="A49" s="60">
        <v>48.0</v>
      </c>
      <c r="B49" s="60" t="s">
        <v>681</v>
      </c>
    </row>
    <row r="50">
      <c r="A50" s="60">
        <v>49.0</v>
      </c>
      <c r="B50" s="60" t="s">
        <v>683</v>
      </c>
      <c r="C50" s="60" t="s">
        <v>948</v>
      </c>
    </row>
    <row r="51">
      <c r="A51" s="60">
        <v>50.0</v>
      </c>
      <c r="B51" s="60" t="s">
        <v>687</v>
      </c>
    </row>
    <row r="52">
      <c r="A52" s="60">
        <v>51.0</v>
      </c>
      <c r="B52" s="60" t="s">
        <v>689</v>
      </c>
      <c r="C52" s="60" t="s">
        <v>948</v>
      </c>
    </row>
    <row r="53">
      <c r="A53" s="60">
        <v>52.0</v>
      </c>
      <c r="B53" s="60" t="s">
        <v>693</v>
      </c>
    </row>
    <row r="54">
      <c r="A54" s="60">
        <v>53.0</v>
      </c>
      <c r="B54" s="60" t="s">
        <v>698</v>
      </c>
    </row>
    <row r="55">
      <c r="A55" s="60">
        <v>54.0</v>
      </c>
      <c r="B55" s="60" t="s">
        <v>706</v>
      </c>
    </row>
    <row r="56">
      <c r="A56" s="60">
        <v>55.0</v>
      </c>
      <c r="B56" s="60" t="s">
        <v>710</v>
      </c>
      <c r="C56" s="60" t="s">
        <v>948</v>
      </c>
    </row>
    <row r="57">
      <c r="A57" s="60">
        <v>56.0</v>
      </c>
      <c r="B57" s="60" t="s">
        <v>257</v>
      </c>
      <c r="C57" s="60" t="s">
        <v>948</v>
      </c>
    </row>
    <row r="58">
      <c r="A58" s="60">
        <v>57.0</v>
      </c>
      <c r="B58" s="60" t="s">
        <v>411</v>
      </c>
    </row>
    <row r="59">
      <c r="A59" s="60">
        <v>58.0</v>
      </c>
      <c r="B59" s="60" t="s">
        <v>423</v>
      </c>
    </row>
    <row r="60">
      <c r="A60" s="60">
        <v>59.0</v>
      </c>
      <c r="B60" s="60" t="s">
        <v>604</v>
      </c>
      <c r="C60" s="60" t="s">
        <v>948</v>
      </c>
    </row>
    <row r="61">
      <c r="A61" s="60">
        <v>60.0</v>
      </c>
      <c r="B61" s="60" t="s">
        <v>602</v>
      </c>
    </row>
    <row r="62">
      <c r="A62" s="60">
        <v>61.0</v>
      </c>
      <c r="B62" s="60" t="s">
        <v>597</v>
      </c>
    </row>
    <row r="63">
      <c r="A63" s="60">
        <v>62.0</v>
      </c>
      <c r="B63" s="60" t="s">
        <v>595</v>
      </c>
    </row>
    <row r="64">
      <c r="A64" s="60">
        <v>63.0</v>
      </c>
      <c r="B64" s="60" t="s">
        <v>593</v>
      </c>
      <c r="D64" s="60" t="s">
        <v>953</v>
      </c>
    </row>
    <row r="65">
      <c r="A65" s="60">
        <v>64.0</v>
      </c>
      <c r="B65" s="60" t="s">
        <v>592</v>
      </c>
      <c r="D65" s="60" t="s">
        <v>953</v>
      </c>
    </row>
    <row r="66">
      <c r="A66" s="60">
        <v>65.0</v>
      </c>
      <c r="B66" s="60" t="s">
        <v>587</v>
      </c>
    </row>
    <row r="67">
      <c r="A67" s="60">
        <v>66.0</v>
      </c>
      <c r="B67" s="204" t="s">
        <v>583</v>
      </c>
      <c r="C67" s="60" t="s">
        <v>948</v>
      </c>
    </row>
    <row r="68">
      <c r="A68" s="60">
        <v>67.0</v>
      </c>
      <c r="B68" s="60" t="s">
        <v>575</v>
      </c>
      <c r="C68" s="60" t="s">
        <v>948</v>
      </c>
    </row>
    <row r="69">
      <c r="A69" s="60">
        <v>68.0</v>
      </c>
      <c r="B69" s="60" t="s">
        <v>568</v>
      </c>
    </row>
    <row r="70">
      <c r="A70" s="60">
        <v>69.0</v>
      </c>
      <c r="B70" s="60" t="s">
        <v>559</v>
      </c>
      <c r="C70" s="60" t="s">
        <v>954</v>
      </c>
    </row>
    <row r="71">
      <c r="A71" s="60">
        <v>70.0</v>
      </c>
      <c r="B71" s="60" t="s">
        <v>552</v>
      </c>
    </row>
    <row r="72">
      <c r="A72" s="60">
        <v>71.0</v>
      </c>
      <c r="B72" s="60" t="s">
        <v>716</v>
      </c>
    </row>
    <row r="73">
      <c r="A73" s="60">
        <v>72.0</v>
      </c>
      <c r="B73" s="60" t="s">
        <v>548</v>
      </c>
    </row>
    <row r="74">
      <c r="A74" s="60">
        <v>73.0</v>
      </c>
      <c r="B74" s="60" t="s">
        <v>546</v>
      </c>
      <c r="C74" s="60" t="s">
        <v>948</v>
      </c>
    </row>
    <row r="75">
      <c r="A75" s="60">
        <v>74.0</v>
      </c>
      <c r="B75" s="60" t="s">
        <v>544</v>
      </c>
      <c r="C75" s="60" t="s">
        <v>948</v>
      </c>
    </row>
    <row r="76">
      <c r="A76" s="60">
        <v>75.0</v>
      </c>
      <c r="B76" s="60" t="s">
        <v>541</v>
      </c>
      <c r="C76" s="60" t="s">
        <v>955</v>
      </c>
    </row>
    <row r="77">
      <c r="A77" s="60">
        <v>76.0</v>
      </c>
      <c r="B77" s="60" t="s">
        <v>536</v>
      </c>
      <c r="C77" s="60" t="s">
        <v>956</v>
      </c>
    </row>
    <row r="78">
      <c r="A78" s="60">
        <v>77.0</v>
      </c>
      <c r="B78" s="60" t="s">
        <v>534</v>
      </c>
      <c r="C78" s="60" t="s">
        <v>957</v>
      </c>
    </row>
    <row r="79">
      <c r="A79" s="60">
        <v>78.0</v>
      </c>
      <c r="B79" s="60" t="s">
        <v>533</v>
      </c>
      <c r="C79" s="60" t="s">
        <v>948</v>
      </c>
    </row>
    <row r="80">
      <c r="A80" s="60">
        <v>79.0</v>
      </c>
      <c r="B80" s="60" t="s">
        <v>531</v>
      </c>
    </row>
    <row r="81">
      <c r="A81" s="60">
        <v>80.0</v>
      </c>
      <c r="B81" s="60" t="s">
        <v>529</v>
      </c>
    </row>
    <row r="82">
      <c r="A82" s="60">
        <v>81.0</v>
      </c>
      <c r="B82" s="60" t="s">
        <v>527</v>
      </c>
    </row>
    <row r="83">
      <c r="A83" s="60">
        <v>82.0</v>
      </c>
      <c r="B83" s="60" t="s">
        <v>525</v>
      </c>
    </row>
    <row r="84">
      <c r="A84" s="60">
        <v>83.0</v>
      </c>
      <c r="B84" s="60" t="s">
        <v>521</v>
      </c>
    </row>
    <row r="85">
      <c r="A85" s="60">
        <v>84.0</v>
      </c>
      <c r="B85" s="60" t="s">
        <v>516</v>
      </c>
      <c r="C85" s="60" t="s">
        <v>948</v>
      </c>
    </row>
    <row r="86">
      <c r="A86" s="60">
        <v>85.0</v>
      </c>
      <c r="B86" s="60" t="s">
        <v>513</v>
      </c>
      <c r="D86" s="60" t="s">
        <v>958</v>
      </c>
    </row>
    <row r="87">
      <c r="A87" s="60">
        <v>86.0</v>
      </c>
      <c r="B87" s="60" t="s">
        <v>511</v>
      </c>
    </row>
    <row r="88">
      <c r="A88" s="60">
        <v>87.0</v>
      </c>
      <c r="B88" s="60" t="s">
        <v>507</v>
      </c>
    </row>
    <row r="89">
      <c r="A89" s="60">
        <v>88.0</v>
      </c>
      <c r="B89" s="60" t="s">
        <v>504</v>
      </c>
      <c r="C89" s="60" t="s">
        <v>948</v>
      </c>
    </row>
    <row r="90">
      <c r="A90" s="60">
        <v>89.0</v>
      </c>
      <c r="B90" s="60" t="s">
        <v>501</v>
      </c>
      <c r="C90" s="60" t="s">
        <v>959</v>
      </c>
    </row>
    <row r="91">
      <c r="A91" s="60">
        <v>90.0</v>
      </c>
      <c r="B91" s="60" t="s">
        <v>499</v>
      </c>
      <c r="C91" s="60" t="s">
        <v>948</v>
      </c>
    </row>
    <row r="92">
      <c r="A92" s="60">
        <v>91.0</v>
      </c>
      <c r="B92" s="60" t="s">
        <v>497</v>
      </c>
      <c r="C92" s="60" t="s">
        <v>960</v>
      </c>
    </row>
    <row r="93">
      <c r="A93" s="60">
        <v>92.0</v>
      </c>
      <c r="B93" s="60" t="s">
        <v>494</v>
      </c>
    </row>
    <row r="94">
      <c r="A94" s="60">
        <v>93.0</v>
      </c>
      <c r="B94" s="60" t="s">
        <v>492</v>
      </c>
      <c r="C94" s="60" t="s">
        <v>948</v>
      </c>
      <c r="D94" s="60" t="s">
        <v>961</v>
      </c>
    </row>
    <row r="95">
      <c r="A95" s="60">
        <v>94.0</v>
      </c>
      <c r="B95" s="60" t="s">
        <v>491</v>
      </c>
      <c r="C95" s="60" t="s">
        <v>948</v>
      </c>
      <c r="D95" s="60" t="s">
        <v>961</v>
      </c>
    </row>
    <row r="96">
      <c r="A96" s="60">
        <v>95.0</v>
      </c>
      <c r="B96" s="60" t="s">
        <v>488</v>
      </c>
      <c r="C96" s="60" t="s">
        <v>948</v>
      </c>
      <c r="D96" s="60" t="s">
        <v>961</v>
      </c>
    </row>
    <row r="97">
      <c r="A97" s="60">
        <v>96.0</v>
      </c>
      <c r="B97" s="60" t="s">
        <v>484</v>
      </c>
      <c r="C97" s="60" t="s">
        <v>948</v>
      </c>
    </row>
    <row r="98">
      <c r="A98" s="60">
        <v>97.0</v>
      </c>
      <c r="B98" s="60" t="s">
        <v>480</v>
      </c>
      <c r="C98" s="60" t="s">
        <v>948</v>
      </c>
      <c r="D98" s="60" t="s">
        <v>962</v>
      </c>
    </row>
    <row r="99">
      <c r="A99" s="60">
        <v>98.0</v>
      </c>
      <c r="B99" s="60" t="s">
        <v>296</v>
      </c>
    </row>
    <row r="100">
      <c r="A100" s="60">
        <v>99.0</v>
      </c>
      <c r="B100" s="60" t="s">
        <v>474</v>
      </c>
      <c r="C100" s="60" t="s">
        <v>948</v>
      </c>
    </row>
    <row r="101">
      <c r="A101" s="60">
        <v>100.0</v>
      </c>
      <c r="B101" s="60" t="s">
        <v>471</v>
      </c>
    </row>
    <row r="102">
      <c r="A102" s="60">
        <v>101.0</v>
      </c>
      <c r="B102" s="60" t="s">
        <v>466</v>
      </c>
    </row>
    <row r="103">
      <c r="A103" s="60">
        <v>102.0</v>
      </c>
      <c r="B103" s="60" t="s">
        <v>462</v>
      </c>
    </row>
    <row r="104">
      <c r="A104" s="60">
        <v>103.0</v>
      </c>
      <c r="B104" s="60" t="s">
        <v>457</v>
      </c>
    </row>
    <row r="105">
      <c r="A105" s="60">
        <v>104.0</v>
      </c>
      <c r="B105" s="60" t="s">
        <v>453</v>
      </c>
    </row>
    <row r="106">
      <c r="A106" s="60">
        <v>105.0</v>
      </c>
      <c r="B106" s="60" t="s">
        <v>449</v>
      </c>
      <c r="C106" s="60" t="s">
        <v>963</v>
      </c>
    </row>
    <row r="107">
      <c r="A107" s="60">
        <v>106.0</v>
      </c>
      <c r="B107" s="60" t="s">
        <v>446</v>
      </c>
      <c r="C107" s="60" t="s">
        <v>948</v>
      </c>
    </row>
    <row r="108">
      <c r="A108" s="60">
        <v>107.0</v>
      </c>
      <c r="B108" s="60" t="s">
        <v>444</v>
      </c>
    </row>
    <row r="109">
      <c r="A109" s="60">
        <v>108.0</v>
      </c>
      <c r="B109" s="60" t="s">
        <v>336</v>
      </c>
      <c r="C109" s="60" t="s">
        <v>948</v>
      </c>
    </row>
    <row r="110">
      <c r="A110" s="60">
        <v>109.0</v>
      </c>
      <c r="B110" s="60" t="s">
        <v>343</v>
      </c>
    </row>
    <row r="111">
      <c r="A111" s="60">
        <v>110.0</v>
      </c>
      <c r="B111" s="60" t="s">
        <v>354</v>
      </c>
    </row>
    <row r="112">
      <c r="A112" s="60">
        <v>111.0</v>
      </c>
      <c r="B112" s="60" t="s">
        <v>380</v>
      </c>
      <c r="C112" s="60" t="s">
        <v>948</v>
      </c>
    </row>
    <row r="113">
      <c r="A113" s="60">
        <v>112.0</v>
      </c>
      <c r="B113" s="60" t="s">
        <v>374</v>
      </c>
    </row>
    <row r="114">
      <c r="A114" s="60">
        <v>113.0</v>
      </c>
      <c r="B114" s="60" t="s">
        <v>396</v>
      </c>
    </row>
    <row r="115">
      <c r="A115" s="60">
        <v>114.0</v>
      </c>
      <c r="B115" s="60" t="s">
        <v>400</v>
      </c>
      <c r="C115" s="60" t="s">
        <v>964</v>
      </c>
    </row>
    <row r="116">
      <c r="A116" s="60">
        <v>115.0</v>
      </c>
      <c r="B116" s="60" t="s">
        <v>419</v>
      </c>
      <c r="C116" s="60" t="s">
        <v>948</v>
      </c>
    </row>
    <row r="117">
      <c r="A117" s="60">
        <v>116.0</v>
      </c>
      <c r="B117" s="60" t="s">
        <v>428</v>
      </c>
    </row>
    <row r="118">
      <c r="A118" s="60">
        <v>117.0</v>
      </c>
      <c r="B118" s="60" t="s">
        <v>440</v>
      </c>
      <c r="C118" s="60" t="s">
        <v>965</v>
      </c>
      <c r="D118" s="60" t="s">
        <v>966</v>
      </c>
    </row>
    <row r="119">
      <c r="A119" s="60">
        <v>118.0</v>
      </c>
      <c r="B119" s="60" t="s">
        <v>436</v>
      </c>
      <c r="C119" s="60" t="s">
        <v>967</v>
      </c>
    </row>
    <row r="120">
      <c r="A120" s="60">
        <v>119.0</v>
      </c>
      <c r="B120" s="60" t="s">
        <v>432</v>
      </c>
      <c r="C120" s="60" t="s">
        <v>965</v>
      </c>
    </row>
    <row r="121">
      <c r="A121" s="60">
        <v>120.0</v>
      </c>
      <c r="B121" s="60" t="s">
        <v>713</v>
      </c>
      <c r="C121" s="60" t="s">
        <v>965</v>
      </c>
    </row>
    <row r="122">
      <c r="A122" s="60">
        <v>121.0</v>
      </c>
    </row>
    <row r="123">
      <c r="A123" s="60">
        <v>122.0</v>
      </c>
    </row>
    <row r="124">
      <c r="A124" s="60">
        <v>123.0</v>
      </c>
    </row>
    <row r="125">
      <c r="A125" s="60">
        <v>124.0</v>
      </c>
    </row>
    <row r="126">
      <c r="A126" s="60">
        <v>125.0</v>
      </c>
    </row>
    <row r="127">
      <c r="A127" s="60">
        <v>126.0</v>
      </c>
    </row>
    <row r="128">
      <c r="A128" s="60">
        <v>127.0</v>
      </c>
    </row>
    <row r="129">
      <c r="A129" s="60">
        <v>128.0</v>
      </c>
    </row>
    <row r="130">
      <c r="A130" s="60">
        <v>129.0</v>
      </c>
    </row>
    <row r="131">
      <c r="A131" s="60">
        <v>130.0</v>
      </c>
    </row>
    <row r="132">
      <c r="A132" s="60">
        <v>131.0</v>
      </c>
    </row>
    <row r="133">
      <c r="A133" s="60">
        <v>132.0</v>
      </c>
    </row>
    <row r="134">
      <c r="A134" s="60">
        <v>133.0</v>
      </c>
    </row>
    <row r="135">
      <c r="A135" s="60">
        <v>134.0</v>
      </c>
    </row>
    <row r="136">
      <c r="A136" s="60">
        <v>135.0</v>
      </c>
    </row>
    <row r="137">
      <c r="A137" s="60">
        <v>136.0</v>
      </c>
    </row>
    <row r="138">
      <c r="A138" s="60">
        <v>137.0</v>
      </c>
    </row>
    <row r="139">
      <c r="A139" s="60">
        <v>138.0</v>
      </c>
    </row>
    <row r="140">
      <c r="A140" s="60">
        <v>139.0</v>
      </c>
    </row>
    <row r="141">
      <c r="A141" s="60">
        <v>140.0</v>
      </c>
    </row>
    <row r="142">
      <c r="A142" s="60">
        <v>141.0</v>
      </c>
    </row>
    <row r="143">
      <c r="A143" s="60">
        <v>142.0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1.88"/>
    <col customWidth="1" min="2" max="2" width="56.88"/>
    <col customWidth="1" min="3" max="3" width="21.63"/>
    <col customWidth="1" min="4" max="4" width="54.63"/>
    <col customWidth="1" min="5" max="5" width="56.88"/>
  </cols>
  <sheetData>
    <row r="1">
      <c r="A1" s="60" t="s">
        <v>968</v>
      </c>
      <c r="B1" s="60" t="s">
        <v>969</v>
      </c>
      <c r="C1" s="60" t="s">
        <v>970</v>
      </c>
      <c r="D1" s="60" t="s">
        <v>971</v>
      </c>
      <c r="E1" s="60" t="s">
        <v>972</v>
      </c>
    </row>
    <row r="2">
      <c r="A2" s="60" t="s">
        <v>973</v>
      </c>
      <c r="B2" s="60" t="str">
        <f t="shared" ref="B2:B549" si="1">SUBSTITUTE(A2, " ", "")</f>
        <v>CaO3Ti</v>
      </c>
      <c r="C2" s="60" t="str">
        <f>IFERROR(__xludf.DUMMYFUNCTION("REGEXEXTRACT(B2, ""O\d*\.?\d+"")"),"O3")</f>
        <v>O3</v>
      </c>
      <c r="D2" s="60" t="str">
        <f t="shared" ref="D2:D549" si="2">SUBSTITUTE(B2, C2, "")</f>
        <v>CaTi</v>
      </c>
      <c r="E2" s="60" t="str">
        <f t="shared" ref="E2:E549" si="3">D2&amp;C2</f>
        <v>CaTiO3</v>
      </c>
    </row>
    <row r="3">
      <c r="A3" s="60" t="s">
        <v>974</v>
      </c>
      <c r="B3" s="60" t="str">
        <f t="shared" si="1"/>
        <v>La7Mo7O30</v>
      </c>
      <c r="C3" s="60" t="str">
        <f>IFERROR(__xludf.DUMMYFUNCTION("REGEXEXTRACT(B3, ""O\d*\.?\d+"")"),"O30")</f>
        <v>O30</v>
      </c>
      <c r="D3" s="60" t="str">
        <f t="shared" si="2"/>
        <v>La7Mo7</v>
      </c>
      <c r="E3" s="60" t="str">
        <f t="shared" si="3"/>
        <v>La7Mo7O30</v>
      </c>
    </row>
    <row r="4">
      <c r="A4" s="60" t="s">
        <v>974</v>
      </c>
      <c r="B4" s="60" t="str">
        <f t="shared" si="1"/>
        <v>La7Mo7O30</v>
      </c>
      <c r="C4" s="60" t="str">
        <f>IFERROR(__xludf.DUMMYFUNCTION("REGEXEXTRACT(B4, ""O\d*\.?\d+"")"),"O30")</f>
        <v>O30</v>
      </c>
      <c r="D4" s="60" t="str">
        <f t="shared" si="2"/>
        <v>La7Mo7</v>
      </c>
      <c r="E4" s="60" t="str">
        <f t="shared" si="3"/>
        <v>La7Mo7O30</v>
      </c>
    </row>
    <row r="5">
      <c r="A5" s="60" t="s">
        <v>975</v>
      </c>
      <c r="B5" s="60" t="str">
        <f t="shared" si="1"/>
        <v>BaCo0.5O3Ta0.5</v>
      </c>
      <c r="C5" s="60" t="str">
        <f>IFERROR(__xludf.DUMMYFUNCTION("REGEXEXTRACT(B5, ""O\d*\.?\d+"")"),"O3")</f>
        <v>O3</v>
      </c>
      <c r="D5" s="60" t="str">
        <f t="shared" si="2"/>
        <v>BaCo0.5Ta0.5</v>
      </c>
      <c r="E5" s="60" t="str">
        <f t="shared" si="3"/>
        <v>BaCo0.5Ta0.5O3</v>
      </c>
    </row>
    <row r="6">
      <c r="A6" s="60" t="s">
        <v>976</v>
      </c>
      <c r="B6" s="60" t="str">
        <f t="shared" si="1"/>
        <v>Gd0.29O3Ta0.87W0.13</v>
      </c>
      <c r="C6" s="60" t="str">
        <f>IFERROR(__xludf.DUMMYFUNCTION("REGEXEXTRACT(B6, ""O\d*\.?\d+"")"),"O3")</f>
        <v>O3</v>
      </c>
      <c r="D6" s="60" t="str">
        <f t="shared" si="2"/>
        <v>Gd0.29Ta0.87W0.13</v>
      </c>
      <c r="E6" s="60" t="str">
        <f t="shared" si="3"/>
        <v>Gd0.29Ta0.87W0.13O3</v>
      </c>
    </row>
    <row r="7">
      <c r="A7" s="60" t="s">
        <v>977</v>
      </c>
      <c r="B7" s="60" t="str">
        <f t="shared" si="1"/>
        <v>Gd0.07O3Ta0.21W0.79</v>
      </c>
      <c r="C7" s="60" t="str">
        <f>IFERROR(__xludf.DUMMYFUNCTION("REGEXEXTRACT(B7, ""O\d*\.?\d+"")"),"O3")</f>
        <v>O3</v>
      </c>
      <c r="D7" s="60" t="str">
        <f t="shared" si="2"/>
        <v>Gd0.07Ta0.21W0.79</v>
      </c>
      <c r="E7" s="60" t="str">
        <f t="shared" si="3"/>
        <v>Gd0.07Ta0.21W0.79O3</v>
      </c>
    </row>
    <row r="8">
      <c r="A8" s="60" t="s">
        <v>978</v>
      </c>
      <c r="B8" s="60" t="str">
        <f t="shared" si="1"/>
        <v>Ca1.0833Nb0.6667O3Sr0.25</v>
      </c>
      <c r="C8" s="60" t="str">
        <f>IFERROR(__xludf.DUMMYFUNCTION("REGEXEXTRACT(B8, ""O\d*\.?\d+"")"),"O3")</f>
        <v>O3</v>
      </c>
      <c r="D8" s="60" t="str">
        <f t="shared" si="2"/>
        <v>Ca1.0833Nb0.6667Sr0.25</v>
      </c>
      <c r="E8" s="60" t="str">
        <f t="shared" si="3"/>
        <v>Ca1.0833Nb0.6667Sr0.25O3</v>
      </c>
    </row>
    <row r="9">
      <c r="A9" s="60" t="s">
        <v>979</v>
      </c>
      <c r="B9" s="60" t="str">
        <f t="shared" si="1"/>
        <v>Ca0.5833Nb0.6667O3Sr0.75</v>
      </c>
      <c r="C9" s="60" t="str">
        <f>IFERROR(__xludf.DUMMYFUNCTION("REGEXEXTRACT(B9, ""O\d*\.?\d+"")"),"O3")</f>
        <v>O3</v>
      </c>
      <c r="D9" s="60" t="str">
        <f t="shared" si="2"/>
        <v>Ca0.5833Nb0.6667Sr0.75</v>
      </c>
      <c r="E9" s="60" t="str">
        <f t="shared" si="3"/>
        <v>Ca0.5833Nb0.6667Sr0.75O3</v>
      </c>
    </row>
    <row r="10">
      <c r="A10" s="60" t="s">
        <v>980</v>
      </c>
      <c r="B10" s="60" t="str">
        <f t="shared" si="1"/>
        <v>Ca1.2333Nb0.6667O3Sr0.1</v>
      </c>
      <c r="C10" s="60" t="str">
        <f>IFERROR(__xludf.DUMMYFUNCTION("REGEXEXTRACT(B10, ""O\d*\.?\d+"")"),"O3")</f>
        <v>O3</v>
      </c>
      <c r="D10" s="60" t="str">
        <f t="shared" si="2"/>
        <v>Ca1.2333Nb0.6667Sr0.1</v>
      </c>
      <c r="E10" s="60" t="str">
        <f t="shared" si="3"/>
        <v>Ca1.2333Nb0.6667Sr0.1O3</v>
      </c>
    </row>
    <row r="11">
      <c r="A11" s="60" t="s">
        <v>978</v>
      </c>
      <c r="B11" s="60" t="str">
        <f t="shared" si="1"/>
        <v>Ca1.0833Nb0.6667O3Sr0.25</v>
      </c>
      <c r="C11" s="60" t="str">
        <f>IFERROR(__xludf.DUMMYFUNCTION("REGEXEXTRACT(B11, ""O\d*\.?\d+"")"),"O3")</f>
        <v>O3</v>
      </c>
      <c r="D11" s="60" t="str">
        <f t="shared" si="2"/>
        <v>Ca1.0833Nb0.6667Sr0.25</v>
      </c>
      <c r="E11" s="60" t="str">
        <f t="shared" si="3"/>
        <v>Ca1.0833Nb0.6667Sr0.25O3</v>
      </c>
    </row>
    <row r="12">
      <c r="A12" s="60" t="s">
        <v>979</v>
      </c>
      <c r="B12" s="60" t="str">
        <f t="shared" si="1"/>
        <v>Ca0.5833Nb0.6667O3Sr0.75</v>
      </c>
      <c r="C12" s="60" t="str">
        <f>IFERROR(__xludf.DUMMYFUNCTION("REGEXEXTRACT(B12, ""O\d*\.?\d+"")"),"O3")</f>
        <v>O3</v>
      </c>
      <c r="D12" s="60" t="str">
        <f t="shared" si="2"/>
        <v>Ca0.5833Nb0.6667Sr0.75</v>
      </c>
      <c r="E12" s="60" t="str">
        <f t="shared" si="3"/>
        <v>Ca0.5833Nb0.6667Sr0.75O3</v>
      </c>
    </row>
    <row r="13">
      <c r="A13" s="60" t="s">
        <v>981</v>
      </c>
      <c r="B13" s="60" t="str">
        <f t="shared" si="1"/>
        <v>Ca0.3333Nb0.6667O3Sr</v>
      </c>
      <c r="C13" s="60" t="str">
        <f>IFERROR(__xludf.DUMMYFUNCTION("REGEXEXTRACT(B13, ""O\d*\.?\d+"")"),"O3")</f>
        <v>O3</v>
      </c>
      <c r="D13" s="60" t="str">
        <f t="shared" si="2"/>
        <v>Ca0.3333Nb0.6667Sr</v>
      </c>
      <c r="E13" s="60" t="str">
        <f t="shared" si="3"/>
        <v>Ca0.3333Nb0.6667SrO3</v>
      </c>
    </row>
    <row r="14">
      <c r="A14" s="60" t="s">
        <v>982</v>
      </c>
      <c r="B14" s="60" t="str">
        <f t="shared" si="1"/>
        <v>O3Ta0.18W0.82Y0.06</v>
      </c>
      <c r="C14" s="60" t="str">
        <f>IFERROR(__xludf.DUMMYFUNCTION("REGEXEXTRACT(B14, ""O\d*\.?\d+"")"),"O3")</f>
        <v>O3</v>
      </c>
      <c r="D14" s="60" t="str">
        <f t="shared" si="2"/>
        <v>Ta0.18W0.82Y0.06</v>
      </c>
      <c r="E14" s="60" t="str">
        <f t="shared" si="3"/>
        <v>Ta0.18W0.82Y0.06O3</v>
      </c>
    </row>
    <row r="15">
      <c r="A15" s="60" t="s">
        <v>983</v>
      </c>
      <c r="B15" s="60" t="str">
        <f t="shared" si="1"/>
        <v>O3Ta0.72W0.28Y0.24</v>
      </c>
      <c r="C15" s="60" t="str">
        <f>IFERROR(__xludf.DUMMYFUNCTION("REGEXEXTRACT(B15, ""O\d*\.?\d+"")"),"O3")</f>
        <v>O3</v>
      </c>
      <c r="D15" s="60" t="str">
        <f t="shared" si="2"/>
        <v>Ta0.72W0.28Y0.24</v>
      </c>
      <c r="E15" s="60" t="str">
        <f t="shared" si="3"/>
        <v>Ta0.72W0.28Y0.24O3</v>
      </c>
    </row>
    <row r="16">
      <c r="A16" s="60" t="s">
        <v>984</v>
      </c>
      <c r="B16" s="60" t="str">
        <f t="shared" si="1"/>
        <v>O3Ta0.9W0.1Y0.3</v>
      </c>
      <c r="C16" s="60" t="str">
        <f>IFERROR(__xludf.DUMMYFUNCTION("REGEXEXTRACT(B16, ""O\d*\.?\d+"")"),"O3")</f>
        <v>O3</v>
      </c>
      <c r="D16" s="60" t="str">
        <f t="shared" si="2"/>
        <v>Ta0.9W0.1Y0.3</v>
      </c>
      <c r="E16" s="60" t="str">
        <f t="shared" si="3"/>
        <v>Ta0.9W0.1Y0.3O3</v>
      </c>
    </row>
    <row r="17">
      <c r="A17" s="60" t="s">
        <v>985</v>
      </c>
      <c r="B17" s="60" t="str">
        <f t="shared" si="1"/>
        <v>CuNd2O3.5</v>
      </c>
      <c r="C17" s="60" t="str">
        <f>IFERROR(__xludf.DUMMYFUNCTION("REGEXEXTRACT(B17, ""O\d*\.?\d+"")"),"O3.5")</f>
        <v>O3.5</v>
      </c>
      <c r="D17" s="60" t="str">
        <f t="shared" si="2"/>
        <v>CuNd2</v>
      </c>
      <c r="E17" s="60" t="str">
        <f t="shared" si="3"/>
        <v>CuNd2O3.5</v>
      </c>
    </row>
    <row r="18">
      <c r="A18" s="60" t="s">
        <v>986</v>
      </c>
      <c r="B18" s="60" t="str">
        <f t="shared" si="1"/>
        <v>Ca0.2MnO3Pr0.7Sr0.1</v>
      </c>
      <c r="C18" s="60" t="str">
        <f>IFERROR(__xludf.DUMMYFUNCTION("REGEXEXTRACT(B18, ""O\d*\.?\d+"")"),"O3")</f>
        <v>O3</v>
      </c>
      <c r="D18" s="60" t="str">
        <f t="shared" si="2"/>
        <v>Ca0.2MnPr0.7Sr0.1</v>
      </c>
      <c r="E18" s="60" t="str">
        <f t="shared" si="3"/>
        <v>Ca0.2MnPr0.7Sr0.1O3</v>
      </c>
    </row>
    <row r="19">
      <c r="A19" s="60" t="s">
        <v>986</v>
      </c>
      <c r="B19" s="60" t="str">
        <f t="shared" si="1"/>
        <v>Ca0.2MnO3Pr0.7Sr0.1</v>
      </c>
      <c r="C19" s="60" t="str">
        <f>IFERROR(__xludf.DUMMYFUNCTION("REGEXEXTRACT(B19, ""O\d*\.?\d+"")"),"O3")</f>
        <v>O3</v>
      </c>
      <c r="D19" s="60" t="str">
        <f t="shared" si="2"/>
        <v>Ca0.2MnPr0.7Sr0.1</v>
      </c>
      <c r="E19" s="60" t="str">
        <f t="shared" si="3"/>
        <v>Ca0.2MnPr0.7Sr0.1O3</v>
      </c>
    </row>
    <row r="20">
      <c r="A20" s="60" t="s">
        <v>986</v>
      </c>
      <c r="B20" s="60" t="str">
        <f t="shared" si="1"/>
        <v>Ca0.2MnO3Pr0.7Sr0.1</v>
      </c>
      <c r="C20" s="60" t="str">
        <f>IFERROR(__xludf.DUMMYFUNCTION("REGEXEXTRACT(B20, ""O\d*\.?\d+"")"),"O3")</f>
        <v>O3</v>
      </c>
      <c r="D20" s="60" t="str">
        <f t="shared" si="2"/>
        <v>Ca0.2MnPr0.7Sr0.1</v>
      </c>
      <c r="E20" s="60" t="str">
        <f t="shared" si="3"/>
        <v>Ca0.2MnPr0.7Sr0.1O3</v>
      </c>
    </row>
    <row r="21">
      <c r="A21" s="60" t="s">
        <v>986</v>
      </c>
      <c r="B21" s="60" t="str">
        <f t="shared" si="1"/>
        <v>Ca0.2MnO3Pr0.7Sr0.1</v>
      </c>
      <c r="C21" s="60" t="str">
        <f>IFERROR(__xludf.DUMMYFUNCTION("REGEXEXTRACT(B21, ""O\d*\.?\d+"")"),"O3")</f>
        <v>O3</v>
      </c>
      <c r="D21" s="60" t="str">
        <f t="shared" si="2"/>
        <v>Ca0.2MnPr0.7Sr0.1</v>
      </c>
      <c r="E21" s="60" t="str">
        <f t="shared" si="3"/>
        <v>Ca0.2MnPr0.7Sr0.1O3</v>
      </c>
    </row>
    <row r="22">
      <c r="A22" s="60" t="s">
        <v>986</v>
      </c>
      <c r="B22" s="60" t="str">
        <f t="shared" si="1"/>
        <v>Ca0.2MnO3Pr0.7Sr0.1</v>
      </c>
      <c r="C22" s="60" t="str">
        <f>IFERROR(__xludf.DUMMYFUNCTION("REGEXEXTRACT(B22, ""O\d*\.?\d+"")"),"O3")</f>
        <v>O3</v>
      </c>
      <c r="D22" s="60" t="str">
        <f t="shared" si="2"/>
        <v>Ca0.2MnPr0.7Sr0.1</v>
      </c>
      <c r="E22" s="60" t="str">
        <f t="shared" si="3"/>
        <v>Ca0.2MnPr0.7Sr0.1O3</v>
      </c>
    </row>
    <row r="23">
      <c r="A23" s="60" t="s">
        <v>987</v>
      </c>
      <c r="B23" s="60" t="str">
        <f t="shared" si="1"/>
        <v>MnNd0.5O3Sr0.5</v>
      </c>
      <c r="C23" s="60" t="str">
        <f>IFERROR(__xludf.DUMMYFUNCTION("REGEXEXTRACT(B23, ""O\d*\.?\d+"")"),"O3")</f>
        <v>O3</v>
      </c>
      <c r="D23" s="60" t="str">
        <f t="shared" si="2"/>
        <v>MnNd0.5Sr0.5</v>
      </c>
      <c r="E23" s="60" t="str">
        <f t="shared" si="3"/>
        <v>MnNd0.5Sr0.5O3</v>
      </c>
    </row>
    <row r="24">
      <c r="A24" s="60" t="s">
        <v>973</v>
      </c>
      <c r="B24" s="60" t="str">
        <f t="shared" si="1"/>
        <v>CaO3Ti</v>
      </c>
      <c r="C24" s="60" t="str">
        <f>IFERROR(__xludf.DUMMYFUNCTION("REGEXEXTRACT(B24, ""O\d*\.?\d+"")"),"O3")</f>
        <v>O3</v>
      </c>
      <c r="D24" s="60" t="str">
        <f t="shared" si="2"/>
        <v>CaTi</v>
      </c>
      <c r="E24" s="60" t="str">
        <f t="shared" si="3"/>
        <v>CaTiO3</v>
      </c>
    </row>
    <row r="25">
      <c r="A25" s="60" t="s">
        <v>973</v>
      </c>
      <c r="B25" s="60" t="str">
        <f t="shared" si="1"/>
        <v>CaO3Ti</v>
      </c>
      <c r="C25" s="60" t="str">
        <f>IFERROR(__xludf.DUMMYFUNCTION("REGEXEXTRACT(B25, ""O\d*\.?\d+"")"),"O3")</f>
        <v>O3</v>
      </c>
      <c r="D25" s="60" t="str">
        <f t="shared" si="2"/>
        <v>CaTi</v>
      </c>
      <c r="E25" s="60" t="str">
        <f t="shared" si="3"/>
        <v>CaTiO3</v>
      </c>
    </row>
    <row r="26">
      <c r="A26" s="60" t="s">
        <v>988</v>
      </c>
      <c r="B26" s="60" t="str">
        <f t="shared" si="1"/>
        <v>Ca0.7Na0.3Nb0.3O3Ti0.7</v>
      </c>
      <c r="C26" s="60" t="str">
        <f>IFERROR(__xludf.DUMMYFUNCTION("REGEXEXTRACT(B26, ""O\d*\.?\d+"")"),"O3")</f>
        <v>O3</v>
      </c>
      <c r="D26" s="60" t="str">
        <f t="shared" si="2"/>
        <v>Ca0.7Na0.3Nb0.3Ti0.7</v>
      </c>
      <c r="E26" s="60" t="str">
        <f t="shared" si="3"/>
        <v>Ca0.7Na0.3Nb0.3Ti0.7O3</v>
      </c>
    </row>
    <row r="27">
      <c r="A27" s="60" t="s">
        <v>989</v>
      </c>
      <c r="B27" s="60" t="str">
        <f t="shared" si="1"/>
        <v>O3Y2</v>
      </c>
      <c r="C27" s="60" t="str">
        <f>IFERROR(__xludf.DUMMYFUNCTION("REGEXEXTRACT(B27, ""O\d*\.?\d+"")"),"O3")</f>
        <v>O3</v>
      </c>
      <c r="D27" s="60" t="str">
        <f t="shared" si="2"/>
        <v>Y2</v>
      </c>
      <c r="E27" s="60" t="str">
        <f t="shared" si="3"/>
        <v>Y2O3</v>
      </c>
    </row>
    <row r="28">
      <c r="A28" s="60" t="s">
        <v>990</v>
      </c>
      <c r="B28" s="60" t="str">
        <f t="shared" si="1"/>
        <v>BaFe0.5O3Re0.5</v>
      </c>
      <c r="C28" s="60" t="str">
        <f>IFERROR(__xludf.DUMMYFUNCTION("REGEXEXTRACT(B28, ""O\d*\.?\d+"")"),"O3")</f>
        <v>O3</v>
      </c>
      <c r="D28" s="60" t="str">
        <f t="shared" si="2"/>
        <v>BaFe0.5Re0.5</v>
      </c>
      <c r="E28" s="60" t="str">
        <f t="shared" si="3"/>
        <v>BaFe0.5Re0.5O3</v>
      </c>
    </row>
    <row r="29">
      <c r="A29" s="60" t="s">
        <v>990</v>
      </c>
      <c r="B29" s="60" t="str">
        <f t="shared" si="1"/>
        <v>BaFe0.5O3Re0.5</v>
      </c>
      <c r="C29" s="60" t="str">
        <f>IFERROR(__xludf.DUMMYFUNCTION("REGEXEXTRACT(B29, ""O\d*\.?\d+"")"),"O3")</f>
        <v>O3</v>
      </c>
      <c r="D29" s="60" t="str">
        <f t="shared" si="2"/>
        <v>BaFe0.5Re0.5</v>
      </c>
      <c r="E29" s="60" t="str">
        <f t="shared" si="3"/>
        <v>BaFe0.5Re0.5O3</v>
      </c>
    </row>
    <row r="30">
      <c r="A30" s="60" t="s">
        <v>991</v>
      </c>
      <c r="B30" s="60" t="str">
        <f t="shared" si="1"/>
        <v>Mn2O3</v>
      </c>
      <c r="C30" s="60" t="str">
        <f>IFERROR(__xludf.DUMMYFUNCTION("REGEXEXTRACT(B30, ""O\d*\.?\d+"")"),"O3")</f>
        <v>O3</v>
      </c>
      <c r="D30" s="60" t="str">
        <f t="shared" si="2"/>
        <v>Mn2</v>
      </c>
      <c r="E30" s="60" t="str">
        <f t="shared" si="3"/>
        <v>Mn2O3</v>
      </c>
    </row>
    <row r="31">
      <c r="A31" s="60" t="s">
        <v>992</v>
      </c>
      <c r="B31" s="60" t="str">
        <f t="shared" si="1"/>
        <v>Ba0.23La0.12MnO3Pr0.58Sr0.07</v>
      </c>
      <c r="C31" s="60" t="str">
        <f>IFERROR(__xludf.DUMMYFUNCTION("REGEXEXTRACT(B31, ""O\d*\.?\d+"")"),"O3")</f>
        <v>O3</v>
      </c>
      <c r="D31" s="60" t="str">
        <f t="shared" si="2"/>
        <v>Ba0.23La0.12MnPr0.58Sr0.07</v>
      </c>
      <c r="E31" s="60" t="str">
        <f t="shared" si="3"/>
        <v>Ba0.23La0.12MnPr0.58Sr0.07O3</v>
      </c>
    </row>
    <row r="32">
      <c r="A32" s="60" t="s">
        <v>993</v>
      </c>
      <c r="B32" s="60" t="str">
        <f t="shared" si="1"/>
        <v>La0.303NbO3</v>
      </c>
      <c r="C32" s="60" t="str">
        <f>IFERROR(__xludf.DUMMYFUNCTION("REGEXEXTRACT(B32, ""O\d*\.?\d+"")"),"O3")</f>
        <v>O3</v>
      </c>
      <c r="D32" s="60" t="str">
        <f t="shared" si="2"/>
        <v>La0.303Nb</v>
      </c>
      <c r="E32" s="60" t="str">
        <f t="shared" si="3"/>
        <v>La0.303NbO3</v>
      </c>
    </row>
    <row r="33">
      <c r="A33" s="60" t="s">
        <v>994</v>
      </c>
      <c r="B33" s="60" t="str">
        <f t="shared" si="1"/>
        <v>MgO3Si</v>
      </c>
      <c r="C33" s="60" t="str">
        <f>IFERROR(__xludf.DUMMYFUNCTION("REGEXEXTRACT(B33, ""O\d*\.?\d+"")"),"O3")</f>
        <v>O3</v>
      </c>
      <c r="D33" s="60" t="str">
        <f t="shared" si="2"/>
        <v>MgSi</v>
      </c>
      <c r="E33" s="60" t="str">
        <f t="shared" si="3"/>
        <v>MgSiO3</v>
      </c>
    </row>
    <row r="34">
      <c r="A34" s="60" t="s">
        <v>995</v>
      </c>
      <c r="B34" s="60" t="str">
        <f t="shared" si="1"/>
        <v>Fe0.1La0.7Mn0.9O3Pb0.3</v>
      </c>
      <c r="C34" s="60" t="str">
        <f>IFERROR(__xludf.DUMMYFUNCTION("REGEXEXTRACT(B34, ""O\d*\.?\d+"")"),"O3")</f>
        <v>O3</v>
      </c>
      <c r="D34" s="60" t="str">
        <f t="shared" si="2"/>
        <v>Fe0.1La0.7Mn0.9Pb0.3</v>
      </c>
      <c r="E34" s="60" t="str">
        <f t="shared" si="3"/>
        <v>Fe0.1La0.7Mn0.9Pb0.3O3</v>
      </c>
    </row>
    <row r="35">
      <c r="A35" s="60" t="s">
        <v>996</v>
      </c>
      <c r="B35" s="60" t="str">
        <f t="shared" si="1"/>
        <v>La0.7Mn0.9Ni0.1O3Pb0.3</v>
      </c>
      <c r="C35" s="60" t="str">
        <f>IFERROR(__xludf.DUMMYFUNCTION("REGEXEXTRACT(B35, ""O\d*\.?\d+"")"),"O3")</f>
        <v>O3</v>
      </c>
      <c r="D35" s="60" t="str">
        <f t="shared" si="2"/>
        <v>La0.7Mn0.9Ni0.1Pb0.3</v>
      </c>
      <c r="E35" s="60" t="str">
        <f t="shared" si="3"/>
        <v>La0.7Mn0.9Ni0.1Pb0.3O3</v>
      </c>
    </row>
    <row r="36">
      <c r="A36" s="60" t="s">
        <v>997</v>
      </c>
      <c r="B36" s="60" t="str">
        <f t="shared" si="1"/>
        <v>Na0.6O3Sr0.4Ta</v>
      </c>
      <c r="C36" s="60" t="str">
        <f>IFERROR(__xludf.DUMMYFUNCTION("REGEXEXTRACT(B36, ""O\d*\.?\d+"")"),"O3")</f>
        <v>O3</v>
      </c>
      <c r="D36" s="60" t="str">
        <f t="shared" si="2"/>
        <v>Na0.6Sr0.4Ta</v>
      </c>
      <c r="E36" s="60" t="str">
        <f t="shared" si="3"/>
        <v>Na0.6Sr0.4TaO3</v>
      </c>
    </row>
    <row r="37">
      <c r="A37" s="60" t="s">
        <v>998</v>
      </c>
      <c r="B37" s="60" t="str">
        <f t="shared" si="1"/>
        <v>Na0.7O3Sr0.3Ta</v>
      </c>
      <c r="C37" s="60" t="str">
        <f>IFERROR(__xludf.DUMMYFUNCTION("REGEXEXTRACT(B37, ""O\d*\.?\d+"")"),"O3")</f>
        <v>O3</v>
      </c>
      <c r="D37" s="60" t="str">
        <f t="shared" si="2"/>
        <v>Na0.7Sr0.3Ta</v>
      </c>
      <c r="E37" s="60" t="str">
        <f t="shared" si="3"/>
        <v>Na0.7Sr0.3TaO3</v>
      </c>
    </row>
    <row r="38">
      <c r="A38" s="60" t="s">
        <v>999</v>
      </c>
      <c r="B38" s="60" t="str">
        <f t="shared" si="1"/>
        <v>La0.96Mg0.655Nb0.333O3</v>
      </c>
      <c r="C38" s="60" t="str">
        <f>IFERROR(__xludf.DUMMYFUNCTION("REGEXEXTRACT(B38, ""O\d*\.?\d+"")"),"O3")</f>
        <v>O3</v>
      </c>
      <c r="D38" s="60" t="str">
        <f t="shared" si="2"/>
        <v>La0.96Mg0.655Nb0.333</v>
      </c>
      <c r="E38" s="60" t="str">
        <f t="shared" si="3"/>
        <v>La0.96Mg0.655Nb0.333O3</v>
      </c>
    </row>
    <row r="39">
      <c r="A39" s="60" t="s">
        <v>1000</v>
      </c>
      <c r="B39" s="60" t="str">
        <f t="shared" si="1"/>
        <v>LaNi0.9O3Ti0.1</v>
      </c>
      <c r="C39" s="60" t="str">
        <f>IFERROR(__xludf.DUMMYFUNCTION("REGEXEXTRACT(B39, ""O\d*\.?\d+"")"),"O3")</f>
        <v>O3</v>
      </c>
      <c r="D39" s="60" t="str">
        <f t="shared" si="2"/>
        <v>LaNi0.9Ti0.1</v>
      </c>
      <c r="E39" s="60" t="str">
        <f t="shared" si="3"/>
        <v>LaNi0.9Ti0.1O3</v>
      </c>
    </row>
    <row r="40">
      <c r="A40" s="60" t="s">
        <v>1001</v>
      </c>
      <c r="B40" s="60" t="str">
        <f t="shared" si="1"/>
        <v>LaNi0.5O3Ti0.5</v>
      </c>
      <c r="C40" s="60" t="str">
        <f>IFERROR(__xludf.DUMMYFUNCTION("REGEXEXTRACT(B40, ""O\d*\.?\d+"")"),"O3")</f>
        <v>O3</v>
      </c>
      <c r="D40" s="60" t="str">
        <f t="shared" si="2"/>
        <v>LaNi0.5Ti0.5</v>
      </c>
      <c r="E40" s="60" t="str">
        <f t="shared" si="3"/>
        <v>LaNi0.5Ti0.5O3</v>
      </c>
    </row>
    <row r="41">
      <c r="A41" s="60" t="s">
        <v>1002</v>
      </c>
      <c r="B41" s="60" t="str">
        <f t="shared" si="1"/>
        <v>LaMn0.5O3Rh0.5</v>
      </c>
      <c r="C41" s="60" t="str">
        <f>IFERROR(__xludf.DUMMYFUNCTION("REGEXEXTRACT(B41, ""O\d*\.?\d+"")"),"O3")</f>
        <v>O3</v>
      </c>
      <c r="D41" s="60" t="str">
        <f t="shared" si="2"/>
        <v>LaMn0.5Rh0.5</v>
      </c>
      <c r="E41" s="60" t="str">
        <f t="shared" si="3"/>
        <v>LaMn0.5Rh0.5O3</v>
      </c>
    </row>
    <row r="42">
      <c r="A42" s="60" t="s">
        <v>1003</v>
      </c>
      <c r="B42" s="60" t="str">
        <f t="shared" si="1"/>
        <v>Na0.5O3TiTl0.5</v>
      </c>
      <c r="C42" s="60" t="str">
        <f>IFERROR(__xludf.DUMMYFUNCTION("REGEXEXTRACT(B42, ""O\d*\.?\d+"")"),"O3")</f>
        <v>O3</v>
      </c>
      <c r="D42" s="60" t="str">
        <f t="shared" si="2"/>
        <v>Na0.5TiTl0.5</v>
      </c>
      <c r="E42" s="60" t="str">
        <f t="shared" si="3"/>
        <v>Na0.5TiTl0.5O3</v>
      </c>
    </row>
    <row r="43">
      <c r="A43" s="60" t="s">
        <v>1004</v>
      </c>
      <c r="B43" s="60" t="str">
        <f t="shared" si="1"/>
        <v>Cr0.8LaMn0.2O3</v>
      </c>
      <c r="C43" s="60" t="str">
        <f>IFERROR(__xludf.DUMMYFUNCTION("REGEXEXTRACT(B43, ""O\d*\.?\d+"")"),"O3")</f>
        <v>O3</v>
      </c>
      <c r="D43" s="60" t="str">
        <f t="shared" si="2"/>
        <v>Cr0.8LaMn0.2</v>
      </c>
      <c r="E43" s="60" t="str">
        <f t="shared" si="3"/>
        <v>Cr0.8LaMn0.2O3</v>
      </c>
    </row>
    <row r="44">
      <c r="A44" s="60" t="s">
        <v>1005</v>
      </c>
      <c r="B44" s="60" t="str">
        <f t="shared" si="1"/>
        <v>Cr0.191La0.956Mn0.765O3</v>
      </c>
      <c r="C44" s="60" t="str">
        <f>IFERROR(__xludf.DUMMYFUNCTION("REGEXEXTRACT(B44, ""O\d*\.?\d+"")"),"O3")</f>
        <v>O3</v>
      </c>
      <c r="D44" s="60" t="str">
        <f t="shared" si="2"/>
        <v>Cr0.191La0.956Mn0.765</v>
      </c>
      <c r="E44" s="60" t="str">
        <f t="shared" si="3"/>
        <v>Cr0.191La0.956Mn0.765O3</v>
      </c>
    </row>
    <row r="45">
      <c r="A45" s="60" t="s">
        <v>1006</v>
      </c>
      <c r="B45" s="60" t="str">
        <f t="shared" si="1"/>
        <v>La0.951Mn0.951O3</v>
      </c>
      <c r="C45" s="60" t="str">
        <f>IFERROR(__xludf.DUMMYFUNCTION("REGEXEXTRACT(B45, ""O\d*\.?\d+"")"),"O3")</f>
        <v>O3</v>
      </c>
      <c r="D45" s="60" t="str">
        <f t="shared" si="2"/>
        <v>La0.951Mn0.951</v>
      </c>
      <c r="E45" s="60" t="str">
        <f t="shared" si="3"/>
        <v>La0.951Mn0.951O3</v>
      </c>
    </row>
    <row r="46">
      <c r="A46" s="60" t="s">
        <v>1007</v>
      </c>
      <c r="B46" s="60" t="str">
        <f t="shared" si="1"/>
        <v>BaCo0.5Ir0.5O3</v>
      </c>
      <c r="C46" s="60" t="str">
        <f>IFERROR(__xludf.DUMMYFUNCTION("REGEXEXTRACT(B46, ""O\d*\.?\d+"")"),"O3")</f>
        <v>O3</v>
      </c>
      <c r="D46" s="60" t="str">
        <f t="shared" si="2"/>
        <v>BaCo0.5Ir0.5</v>
      </c>
      <c r="E46" s="60" t="str">
        <f t="shared" si="3"/>
        <v>BaCo0.5Ir0.5O3</v>
      </c>
    </row>
    <row r="47">
      <c r="A47" s="60" t="s">
        <v>1007</v>
      </c>
      <c r="B47" s="60" t="str">
        <f t="shared" si="1"/>
        <v>BaCo0.5Ir0.5O3</v>
      </c>
      <c r="C47" s="60" t="str">
        <f>IFERROR(__xludf.DUMMYFUNCTION("REGEXEXTRACT(B47, ""O\d*\.?\d+"")"),"O3")</f>
        <v>O3</v>
      </c>
      <c r="D47" s="60" t="str">
        <f t="shared" si="2"/>
        <v>BaCo0.5Ir0.5</v>
      </c>
      <c r="E47" s="60" t="str">
        <f t="shared" si="3"/>
        <v>BaCo0.5Ir0.5O3</v>
      </c>
    </row>
    <row r="48">
      <c r="A48" s="60" t="s">
        <v>1008</v>
      </c>
      <c r="B48" s="60" t="str">
        <f t="shared" si="1"/>
        <v>Ce0.667O3Ti</v>
      </c>
      <c r="C48" s="60" t="str">
        <f>IFERROR(__xludf.DUMMYFUNCTION("REGEXEXTRACT(B48, ""O\d*\.?\d+"")"),"O3")</f>
        <v>O3</v>
      </c>
      <c r="D48" s="60" t="str">
        <f t="shared" si="2"/>
        <v>Ce0.667Ti</v>
      </c>
      <c r="E48" s="60" t="str">
        <f t="shared" si="3"/>
        <v>Ce0.667TiO3</v>
      </c>
    </row>
    <row r="49">
      <c r="A49" s="60" t="s">
        <v>1009</v>
      </c>
      <c r="B49" s="60" t="str">
        <f t="shared" si="1"/>
        <v>Co0.5Nb0.5O3Sr</v>
      </c>
      <c r="C49" s="60" t="str">
        <f>IFERROR(__xludf.DUMMYFUNCTION("REGEXEXTRACT(B49, ""O\d*\.?\d+"")"),"O3")</f>
        <v>O3</v>
      </c>
      <c r="D49" s="60" t="str">
        <f t="shared" si="2"/>
        <v>Co0.5Nb0.5Sr</v>
      </c>
      <c r="E49" s="60" t="str">
        <f t="shared" si="3"/>
        <v>Co0.5Nb0.5SrO3</v>
      </c>
    </row>
    <row r="50">
      <c r="A50" s="60" t="s">
        <v>1010</v>
      </c>
      <c r="B50" s="60" t="str">
        <f t="shared" si="1"/>
        <v>BaCo0.5Nb0.5O3</v>
      </c>
      <c r="C50" s="60" t="str">
        <f>IFERROR(__xludf.DUMMYFUNCTION("REGEXEXTRACT(B50, ""O\d*\.?\d+"")"),"O3")</f>
        <v>O3</v>
      </c>
      <c r="D50" s="60" t="str">
        <f t="shared" si="2"/>
        <v>BaCo0.5Nb0.5</v>
      </c>
      <c r="E50" s="60" t="str">
        <f t="shared" si="3"/>
        <v>BaCo0.5Nb0.5O3</v>
      </c>
    </row>
    <row r="51">
      <c r="A51" s="60" t="s">
        <v>1011</v>
      </c>
      <c r="B51" s="60" t="str">
        <f t="shared" si="1"/>
        <v>GaLa0.39O3Pr0.61</v>
      </c>
      <c r="C51" s="60" t="str">
        <f>IFERROR(__xludf.DUMMYFUNCTION("REGEXEXTRACT(B51, ""O\d*\.?\d+"")"),"O3")</f>
        <v>O3</v>
      </c>
      <c r="D51" s="60" t="str">
        <f t="shared" si="2"/>
        <v>GaLa0.39Pr0.61</v>
      </c>
      <c r="E51" s="60" t="str">
        <f t="shared" si="3"/>
        <v>GaLa0.39Pr0.61O3</v>
      </c>
    </row>
    <row r="52">
      <c r="A52" s="60" t="s">
        <v>1012</v>
      </c>
      <c r="B52" s="60" t="str">
        <f t="shared" si="1"/>
        <v>GaLa0.19O3Pr0.81</v>
      </c>
      <c r="C52" s="60" t="str">
        <f>IFERROR(__xludf.DUMMYFUNCTION("REGEXEXTRACT(B52, ""O\d*\.?\d+"")"),"O3")</f>
        <v>O3</v>
      </c>
      <c r="D52" s="60" t="str">
        <f t="shared" si="2"/>
        <v>GaLa0.19Pr0.81</v>
      </c>
      <c r="E52" s="60" t="str">
        <f t="shared" si="3"/>
        <v>GaLa0.19Pr0.81O3</v>
      </c>
    </row>
    <row r="53">
      <c r="A53" s="60" t="s">
        <v>1013</v>
      </c>
      <c r="B53" s="60" t="str">
        <f t="shared" si="1"/>
        <v>Al0.05La0.683O3Ti0.95</v>
      </c>
      <c r="C53" s="60" t="str">
        <f>IFERROR(__xludf.DUMMYFUNCTION("REGEXEXTRACT(B53, ""O\d*\.?\d+"")"),"O3")</f>
        <v>O3</v>
      </c>
      <c r="D53" s="60" t="str">
        <f t="shared" si="2"/>
        <v>Al0.05La0.683Ti0.95</v>
      </c>
      <c r="E53" s="60" t="str">
        <f t="shared" si="3"/>
        <v>Al0.05La0.683Ti0.95O3</v>
      </c>
    </row>
    <row r="54">
      <c r="A54" s="60" t="s">
        <v>1014</v>
      </c>
      <c r="B54" s="60" t="str">
        <f t="shared" si="1"/>
        <v>La0.5Li0.5O3Ti</v>
      </c>
      <c r="C54" s="60" t="str">
        <f>IFERROR(__xludf.DUMMYFUNCTION("REGEXEXTRACT(B54, ""O\d*\.?\d+"")"),"O3")</f>
        <v>O3</v>
      </c>
      <c r="D54" s="60" t="str">
        <f t="shared" si="2"/>
        <v>La0.5Li0.5Ti</v>
      </c>
      <c r="E54" s="60" t="str">
        <f t="shared" si="3"/>
        <v>La0.5Li0.5TiO3</v>
      </c>
    </row>
    <row r="55">
      <c r="A55" s="60" t="s">
        <v>1015</v>
      </c>
      <c r="B55" s="60" t="str">
        <f t="shared" si="1"/>
        <v>ErNiO3</v>
      </c>
      <c r="C55" s="60" t="str">
        <f>IFERROR(__xludf.DUMMYFUNCTION("REGEXEXTRACT(B55, ""O\d*\.?\d+"")"),"O3")</f>
        <v>O3</v>
      </c>
      <c r="D55" s="60" t="str">
        <f t="shared" si="2"/>
        <v>ErNi</v>
      </c>
      <c r="E55" s="60" t="str">
        <f t="shared" si="3"/>
        <v>ErNiO3</v>
      </c>
    </row>
    <row r="56">
      <c r="A56" s="60" t="s">
        <v>1016</v>
      </c>
      <c r="B56" s="60" t="str">
        <f t="shared" si="1"/>
        <v>NiO3Tm</v>
      </c>
      <c r="C56" s="60" t="str">
        <f>IFERROR(__xludf.DUMMYFUNCTION("REGEXEXTRACT(B56, ""O\d*\.?\d+"")"),"O3")</f>
        <v>O3</v>
      </c>
      <c r="D56" s="60" t="str">
        <f t="shared" si="2"/>
        <v>NiTm</v>
      </c>
      <c r="E56" s="60" t="str">
        <f t="shared" si="3"/>
        <v>NiTmO3</v>
      </c>
    </row>
    <row r="57">
      <c r="A57" s="60" t="s">
        <v>1017</v>
      </c>
      <c r="B57" s="60" t="str">
        <f t="shared" si="1"/>
        <v>NiO3Yb</v>
      </c>
      <c r="C57" s="60" t="str">
        <f>IFERROR(__xludf.DUMMYFUNCTION("REGEXEXTRACT(B57, ""O\d*\.?\d+"")"),"O3")</f>
        <v>O3</v>
      </c>
      <c r="D57" s="60" t="str">
        <f t="shared" si="2"/>
        <v>NiYb</v>
      </c>
      <c r="E57" s="60" t="str">
        <f t="shared" si="3"/>
        <v>NiYbO3</v>
      </c>
    </row>
    <row r="58">
      <c r="A58" s="60" t="s">
        <v>1018</v>
      </c>
      <c r="B58" s="60" t="str">
        <f t="shared" si="1"/>
        <v>LuNiO3</v>
      </c>
      <c r="C58" s="60" t="str">
        <f>IFERROR(__xludf.DUMMYFUNCTION("REGEXEXTRACT(B58, ""O\d*\.?\d+"")"),"O3")</f>
        <v>O3</v>
      </c>
      <c r="D58" s="60" t="str">
        <f t="shared" si="2"/>
        <v>LuNi</v>
      </c>
      <c r="E58" s="60" t="str">
        <f t="shared" si="3"/>
        <v>LuNiO3</v>
      </c>
    </row>
    <row r="59">
      <c r="A59" s="60" t="s">
        <v>1019</v>
      </c>
      <c r="B59" s="60" t="str">
        <f t="shared" si="1"/>
        <v>MnO3Tb</v>
      </c>
      <c r="C59" s="60" t="str">
        <f>IFERROR(__xludf.DUMMYFUNCTION("REGEXEXTRACT(B59, ""O\d*\.?\d+"")"),"O3")</f>
        <v>O3</v>
      </c>
      <c r="D59" s="60" t="str">
        <f t="shared" si="2"/>
        <v>MnTb</v>
      </c>
      <c r="E59" s="60" t="str">
        <f t="shared" si="3"/>
        <v>MnTbO3</v>
      </c>
    </row>
    <row r="60">
      <c r="A60" s="60" t="s">
        <v>1020</v>
      </c>
      <c r="B60" s="60" t="str">
        <f t="shared" si="1"/>
        <v>Ca0.25MnO3Tb0.75</v>
      </c>
      <c r="C60" s="60" t="str">
        <f>IFERROR(__xludf.DUMMYFUNCTION("REGEXEXTRACT(B60, ""O\d*\.?\d+"")"),"O3")</f>
        <v>O3</v>
      </c>
      <c r="D60" s="60" t="str">
        <f t="shared" si="2"/>
        <v>Ca0.25MnTb0.75</v>
      </c>
      <c r="E60" s="60" t="str">
        <f t="shared" si="3"/>
        <v>Ca0.25MnTb0.75O3</v>
      </c>
    </row>
    <row r="61">
      <c r="A61" s="60" t="s">
        <v>1021</v>
      </c>
      <c r="B61" s="60" t="str">
        <f t="shared" si="1"/>
        <v>Ca0.85MnO3Tb0.15</v>
      </c>
      <c r="C61" s="60" t="str">
        <f>IFERROR(__xludf.DUMMYFUNCTION("REGEXEXTRACT(B61, ""O\d*\.?\d+"")"),"O3")</f>
        <v>O3</v>
      </c>
      <c r="D61" s="60" t="str">
        <f t="shared" si="2"/>
        <v>Ca0.85MnTb0.15</v>
      </c>
      <c r="E61" s="60" t="str">
        <f t="shared" si="3"/>
        <v>Ca0.85MnTb0.15O3</v>
      </c>
    </row>
    <row r="62">
      <c r="A62" s="60" t="s">
        <v>1022</v>
      </c>
      <c r="B62" s="60" t="str">
        <f t="shared" si="1"/>
        <v>Ca0.15MnO3Tb0.85</v>
      </c>
      <c r="C62" s="60" t="str">
        <f>IFERROR(__xludf.DUMMYFUNCTION("REGEXEXTRACT(B62, ""O\d*\.?\d+"")"),"O3")</f>
        <v>O3</v>
      </c>
      <c r="D62" s="60" t="str">
        <f t="shared" si="2"/>
        <v>Ca0.15MnTb0.85</v>
      </c>
      <c r="E62" s="60" t="str">
        <f t="shared" si="3"/>
        <v>Ca0.15MnTb0.85O3</v>
      </c>
    </row>
    <row r="63">
      <c r="A63" s="60" t="s">
        <v>1023</v>
      </c>
      <c r="B63" s="60" t="str">
        <f t="shared" si="1"/>
        <v>Ca0.33MnO3Tb0.67</v>
      </c>
      <c r="C63" s="60" t="str">
        <f>IFERROR(__xludf.DUMMYFUNCTION("REGEXEXTRACT(B63, ""O\d*\.?\d+"")"),"O3")</f>
        <v>O3</v>
      </c>
      <c r="D63" s="60" t="str">
        <f t="shared" si="2"/>
        <v>Ca0.33MnTb0.67</v>
      </c>
      <c r="E63" s="60" t="str">
        <f t="shared" si="3"/>
        <v>Ca0.33MnTb0.67O3</v>
      </c>
    </row>
    <row r="64">
      <c r="A64" s="60" t="s">
        <v>1024</v>
      </c>
      <c r="B64" s="60" t="str">
        <f t="shared" si="1"/>
        <v>Ca0.65MnO3Tb0.35</v>
      </c>
      <c r="C64" s="60" t="str">
        <f>IFERROR(__xludf.DUMMYFUNCTION("REGEXEXTRACT(B64, ""O\d*\.?\d+"")"),"O3")</f>
        <v>O3</v>
      </c>
      <c r="D64" s="60" t="str">
        <f t="shared" si="2"/>
        <v>Ca0.65MnTb0.35</v>
      </c>
      <c r="E64" s="60" t="str">
        <f t="shared" si="3"/>
        <v>Ca0.65MnTb0.35O3</v>
      </c>
    </row>
    <row r="65">
      <c r="A65" s="60" t="s">
        <v>1021</v>
      </c>
      <c r="B65" s="60" t="str">
        <f t="shared" si="1"/>
        <v>Ca0.85MnO3Tb0.15</v>
      </c>
      <c r="C65" s="60" t="str">
        <f>IFERROR(__xludf.DUMMYFUNCTION("REGEXEXTRACT(B65, ""O\d*\.?\d+"")"),"O3")</f>
        <v>O3</v>
      </c>
      <c r="D65" s="60" t="str">
        <f t="shared" si="2"/>
        <v>Ca0.85MnTb0.15</v>
      </c>
      <c r="E65" s="60" t="str">
        <f t="shared" si="3"/>
        <v>Ca0.85MnTb0.15O3</v>
      </c>
    </row>
    <row r="66">
      <c r="A66" s="60" t="s">
        <v>1025</v>
      </c>
      <c r="B66" s="60" t="str">
        <f t="shared" si="1"/>
        <v>Ca0.15La0.85MnO3</v>
      </c>
      <c r="C66" s="60" t="str">
        <f>IFERROR(__xludf.DUMMYFUNCTION("REGEXEXTRACT(B66, ""O\d*\.?\d+"")"),"O3")</f>
        <v>O3</v>
      </c>
      <c r="D66" s="60" t="str">
        <f t="shared" si="2"/>
        <v>Ca0.15La0.85Mn</v>
      </c>
      <c r="E66" s="60" t="str">
        <f t="shared" si="3"/>
        <v>Ca0.15La0.85MnO3</v>
      </c>
    </row>
    <row r="67">
      <c r="A67" s="60" t="s">
        <v>1026</v>
      </c>
      <c r="B67" s="60" t="str">
        <f t="shared" si="1"/>
        <v>NiO3Pr</v>
      </c>
      <c r="C67" s="60" t="str">
        <f>IFERROR(__xludf.DUMMYFUNCTION("REGEXEXTRACT(B67, ""O\d*\.?\d+"")"),"O3")</f>
        <v>O3</v>
      </c>
      <c r="D67" s="60" t="str">
        <f t="shared" si="2"/>
        <v>NiPr</v>
      </c>
      <c r="E67" s="60" t="str">
        <f t="shared" si="3"/>
        <v>NiPrO3</v>
      </c>
    </row>
    <row r="68">
      <c r="A68" s="60" t="s">
        <v>1027</v>
      </c>
      <c r="B68" s="60" t="str">
        <f t="shared" si="1"/>
        <v>NiO3Pr0.95Sr0.05</v>
      </c>
      <c r="C68" s="60" t="str">
        <f>IFERROR(__xludf.DUMMYFUNCTION("REGEXEXTRACT(B68, ""O\d*\.?\d+"")"),"O3")</f>
        <v>O3</v>
      </c>
      <c r="D68" s="60" t="str">
        <f t="shared" si="2"/>
        <v>NiPr0.95Sr0.05</v>
      </c>
      <c r="E68" s="60" t="str">
        <f t="shared" si="3"/>
        <v>NiPr0.95Sr0.05O3</v>
      </c>
    </row>
    <row r="69">
      <c r="A69" s="60" t="s">
        <v>1028</v>
      </c>
      <c r="B69" s="60" t="str">
        <f t="shared" si="1"/>
        <v>BaO3Pb</v>
      </c>
      <c r="C69" s="60" t="str">
        <f>IFERROR(__xludf.DUMMYFUNCTION("REGEXEXTRACT(B69, ""O\d*\.?\d+"")"),"O3")</f>
        <v>O3</v>
      </c>
      <c r="D69" s="60" t="str">
        <f t="shared" si="2"/>
        <v>BaPb</v>
      </c>
      <c r="E69" s="60" t="str">
        <f t="shared" si="3"/>
        <v>BaPbO3</v>
      </c>
    </row>
    <row r="70">
      <c r="A70" s="60" t="s">
        <v>1029</v>
      </c>
      <c r="B70" s="60" t="str">
        <f t="shared" si="1"/>
        <v>MnO3Pr0.9</v>
      </c>
      <c r="C70" s="60" t="str">
        <f>IFERROR(__xludf.DUMMYFUNCTION("REGEXEXTRACT(B70, ""O\d*\.?\d+"")"),"O3")</f>
        <v>O3</v>
      </c>
      <c r="D70" s="60" t="str">
        <f t="shared" si="2"/>
        <v>MnPr0.9</v>
      </c>
      <c r="E70" s="60" t="str">
        <f t="shared" si="3"/>
        <v>MnPr0.9O3</v>
      </c>
    </row>
    <row r="71">
      <c r="A71" s="60" t="s">
        <v>1030</v>
      </c>
      <c r="B71" s="60" t="str">
        <f t="shared" si="1"/>
        <v>O3PbTi0.48Zr0.52</v>
      </c>
      <c r="C71" s="60" t="str">
        <f>IFERROR(__xludf.DUMMYFUNCTION("REGEXEXTRACT(B71, ""O\d*\.?\d+"")"),"O3")</f>
        <v>O3</v>
      </c>
      <c r="D71" s="60" t="str">
        <f t="shared" si="2"/>
        <v>PbTi0.48Zr0.52</v>
      </c>
      <c r="E71" s="60" t="str">
        <f t="shared" si="3"/>
        <v>PbTi0.48Zr0.52O3</v>
      </c>
    </row>
    <row r="72">
      <c r="A72" s="60" t="s">
        <v>1030</v>
      </c>
      <c r="B72" s="60" t="str">
        <f t="shared" si="1"/>
        <v>O3PbTi0.48Zr0.52</v>
      </c>
      <c r="C72" s="60" t="str">
        <f>IFERROR(__xludf.DUMMYFUNCTION("REGEXEXTRACT(B72, ""O\d*\.?\d+"")"),"O3")</f>
        <v>O3</v>
      </c>
      <c r="D72" s="60" t="str">
        <f t="shared" si="2"/>
        <v>PbTi0.48Zr0.52</v>
      </c>
      <c r="E72" s="60" t="str">
        <f t="shared" si="3"/>
        <v>PbTi0.48Zr0.52O3</v>
      </c>
    </row>
    <row r="73">
      <c r="A73" s="60" t="s">
        <v>1031</v>
      </c>
      <c r="B73" s="60" t="str">
        <f t="shared" si="1"/>
        <v>La0.5Mg0.5Na0.5O3W0.5</v>
      </c>
      <c r="C73" s="60" t="str">
        <f>IFERROR(__xludf.DUMMYFUNCTION("REGEXEXTRACT(B73, ""O\d*\.?\d+"")"),"O3")</f>
        <v>O3</v>
      </c>
      <c r="D73" s="60" t="str">
        <f t="shared" si="2"/>
        <v>La0.5Mg0.5Na0.5W0.5</v>
      </c>
      <c r="E73" s="60" t="str">
        <f t="shared" si="3"/>
        <v>La0.5Mg0.5Na0.5W0.5O3</v>
      </c>
    </row>
    <row r="74">
      <c r="A74" s="60" t="s">
        <v>1032</v>
      </c>
      <c r="B74" s="60" t="str">
        <f t="shared" si="1"/>
        <v>Ca0.5O3Sr0.5Ti</v>
      </c>
      <c r="C74" s="60" t="str">
        <f>IFERROR(__xludf.DUMMYFUNCTION("REGEXEXTRACT(B74, ""O\d*\.?\d+"")"),"O3")</f>
        <v>O3</v>
      </c>
      <c r="D74" s="60" t="str">
        <f t="shared" si="2"/>
        <v>Ca0.5Sr0.5Ti</v>
      </c>
      <c r="E74" s="60" t="str">
        <f t="shared" si="3"/>
        <v>Ca0.5Sr0.5TiO3</v>
      </c>
    </row>
    <row r="75">
      <c r="A75" s="60" t="s">
        <v>1033</v>
      </c>
      <c r="B75" s="60" t="str">
        <f t="shared" si="1"/>
        <v>Na0.8O3Sr0.2Ta</v>
      </c>
      <c r="C75" s="60" t="str">
        <f>IFERROR(__xludf.DUMMYFUNCTION("REGEXEXTRACT(B75, ""O\d*\.?\d+"")"),"O3")</f>
        <v>O3</v>
      </c>
      <c r="D75" s="60" t="str">
        <f t="shared" si="2"/>
        <v>Na0.8Sr0.2Ta</v>
      </c>
      <c r="E75" s="60" t="str">
        <f t="shared" si="3"/>
        <v>Na0.8Sr0.2TaO3</v>
      </c>
    </row>
    <row r="76">
      <c r="A76" s="60" t="s">
        <v>1034</v>
      </c>
      <c r="B76" s="60" t="str">
        <f t="shared" si="1"/>
        <v>Na0.9O3Sr0.1Ta</v>
      </c>
      <c r="C76" s="60" t="str">
        <f>IFERROR(__xludf.DUMMYFUNCTION("REGEXEXTRACT(B76, ""O\d*\.?\d+"")"),"O3")</f>
        <v>O3</v>
      </c>
      <c r="D76" s="60" t="str">
        <f t="shared" si="2"/>
        <v>Na0.9Sr0.1Ta</v>
      </c>
      <c r="E76" s="60" t="str">
        <f t="shared" si="3"/>
        <v>Na0.9Sr0.1TaO3</v>
      </c>
    </row>
    <row r="77">
      <c r="A77" s="60" t="s">
        <v>1035</v>
      </c>
      <c r="B77" s="60" t="str">
        <f t="shared" si="1"/>
        <v>La0.98Mn0.88O3V0.1</v>
      </c>
      <c r="C77" s="60" t="str">
        <f>IFERROR(__xludf.DUMMYFUNCTION("REGEXEXTRACT(B77, ""O\d*\.?\d+"")"),"O3")</f>
        <v>O3</v>
      </c>
      <c r="D77" s="60" t="str">
        <f t="shared" si="2"/>
        <v>La0.98Mn0.88V0.1</v>
      </c>
      <c r="E77" s="60" t="str">
        <f t="shared" si="3"/>
        <v>La0.98Mn0.88V0.1O3</v>
      </c>
    </row>
    <row r="78">
      <c r="A78" s="60" t="s">
        <v>1036</v>
      </c>
      <c r="B78" s="60" t="str">
        <f t="shared" si="1"/>
        <v>La0.99Mn0.79O3V0.2</v>
      </c>
      <c r="C78" s="60" t="str">
        <f>IFERROR(__xludf.DUMMYFUNCTION("REGEXEXTRACT(B78, ""O\d*\.?\d+"")"),"O3")</f>
        <v>O3</v>
      </c>
      <c r="D78" s="60" t="str">
        <f t="shared" si="2"/>
        <v>La0.99Mn0.79V0.2</v>
      </c>
      <c r="E78" s="60" t="str">
        <f t="shared" si="3"/>
        <v>La0.99Mn0.79V0.2O3</v>
      </c>
    </row>
    <row r="79">
      <c r="A79" s="60" t="s">
        <v>1037</v>
      </c>
      <c r="B79" s="60" t="str">
        <f t="shared" si="1"/>
        <v>La0.98Mn0.686O3V0.294</v>
      </c>
      <c r="C79" s="60" t="str">
        <f>IFERROR(__xludf.DUMMYFUNCTION("REGEXEXTRACT(B79, ""O\d*\.?\d+"")"),"O3")</f>
        <v>O3</v>
      </c>
      <c r="D79" s="60" t="str">
        <f t="shared" si="2"/>
        <v>La0.98Mn0.686V0.294</v>
      </c>
      <c r="E79" s="60" t="str">
        <f t="shared" si="3"/>
        <v>La0.98Mn0.686V0.294O3</v>
      </c>
    </row>
    <row r="80">
      <c r="A80" s="60" t="s">
        <v>1038</v>
      </c>
      <c r="B80" s="60" t="str">
        <f t="shared" si="1"/>
        <v>LaMn0.5O3V0.5</v>
      </c>
      <c r="C80" s="60" t="str">
        <f>IFERROR(__xludf.DUMMYFUNCTION("REGEXEXTRACT(B80, ""O\d*\.?\d+"")"),"O3")</f>
        <v>O3</v>
      </c>
      <c r="D80" s="60" t="str">
        <f t="shared" si="2"/>
        <v>LaMn0.5V0.5</v>
      </c>
      <c r="E80" s="60" t="str">
        <f t="shared" si="3"/>
        <v>LaMn0.5V0.5O3</v>
      </c>
    </row>
    <row r="81">
      <c r="A81" s="60" t="s">
        <v>1039</v>
      </c>
      <c r="B81" s="60" t="str">
        <f t="shared" si="1"/>
        <v>La0.99Mn0.297O3V0.693</v>
      </c>
      <c r="C81" s="60" t="str">
        <f>IFERROR(__xludf.DUMMYFUNCTION("REGEXEXTRACT(B81, ""O\d*\.?\d+"")"),"O3")</f>
        <v>O3</v>
      </c>
      <c r="D81" s="60" t="str">
        <f t="shared" si="2"/>
        <v>La0.99Mn0.297V0.693</v>
      </c>
      <c r="E81" s="60" t="str">
        <f t="shared" si="3"/>
        <v>La0.99Mn0.297V0.693O3</v>
      </c>
    </row>
    <row r="82">
      <c r="A82" s="60" t="s">
        <v>1040</v>
      </c>
      <c r="B82" s="60" t="str">
        <f t="shared" si="1"/>
        <v>La0.99Mn0.2O3V0.79</v>
      </c>
      <c r="C82" s="60" t="str">
        <f>IFERROR(__xludf.DUMMYFUNCTION("REGEXEXTRACT(B82, ""O\d*\.?\d+"")"),"O3")</f>
        <v>O3</v>
      </c>
      <c r="D82" s="60" t="str">
        <f t="shared" si="2"/>
        <v>La0.99Mn0.2V0.79</v>
      </c>
      <c r="E82" s="60" t="str">
        <f t="shared" si="3"/>
        <v>La0.99Mn0.2V0.79O3</v>
      </c>
    </row>
    <row r="83">
      <c r="A83" s="60" t="s">
        <v>1041</v>
      </c>
      <c r="B83" s="60" t="str">
        <f t="shared" si="1"/>
        <v>La0.99Mn0.1O3V0.89</v>
      </c>
      <c r="C83" s="60" t="str">
        <f>IFERROR(__xludf.DUMMYFUNCTION("REGEXEXTRACT(B83, ""O\d*\.?\d+"")"),"O3")</f>
        <v>O3</v>
      </c>
      <c r="D83" s="60" t="str">
        <f t="shared" si="2"/>
        <v>La0.99Mn0.1V0.89</v>
      </c>
      <c r="E83" s="60" t="str">
        <f t="shared" si="3"/>
        <v>La0.99Mn0.1V0.89O3</v>
      </c>
    </row>
    <row r="84">
      <c r="A84" s="60" t="s">
        <v>1042</v>
      </c>
      <c r="B84" s="60" t="str">
        <f t="shared" si="1"/>
        <v>GaLa0.63Nd0.37O3</v>
      </c>
      <c r="C84" s="60" t="str">
        <f>IFERROR(__xludf.DUMMYFUNCTION("REGEXEXTRACT(B84, ""O\d*\.?\d+"")"),"O3")</f>
        <v>O3</v>
      </c>
      <c r="D84" s="60" t="str">
        <f t="shared" si="2"/>
        <v>GaLa0.63Nd0.37</v>
      </c>
      <c r="E84" s="60" t="str">
        <f t="shared" si="3"/>
        <v>GaLa0.63Nd0.37O3</v>
      </c>
    </row>
    <row r="85">
      <c r="A85" s="60" t="s">
        <v>1043</v>
      </c>
      <c r="B85" s="60" t="str">
        <f t="shared" si="1"/>
        <v>GaLa0.73Nd0.27O3</v>
      </c>
      <c r="C85" s="60" t="str">
        <f>IFERROR(__xludf.DUMMYFUNCTION("REGEXEXTRACT(B85, ""O\d*\.?\d+"")"),"O3")</f>
        <v>O3</v>
      </c>
      <c r="D85" s="60" t="str">
        <f t="shared" si="2"/>
        <v>GaLa0.73Nd0.27</v>
      </c>
      <c r="E85" s="60" t="str">
        <f t="shared" si="3"/>
        <v>GaLa0.73Nd0.27O3</v>
      </c>
    </row>
    <row r="86">
      <c r="A86" s="60" t="s">
        <v>1044</v>
      </c>
      <c r="B86" s="60" t="str">
        <f t="shared" si="1"/>
        <v>GaLa0.9O3Sm0.1</v>
      </c>
      <c r="C86" s="60" t="str">
        <f>IFERROR(__xludf.DUMMYFUNCTION("REGEXEXTRACT(B86, ""O\d*\.?\d+"")"),"O3")</f>
        <v>O3</v>
      </c>
      <c r="D86" s="60" t="str">
        <f t="shared" si="2"/>
        <v>GaLa0.9Sm0.1</v>
      </c>
      <c r="E86" s="60" t="str">
        <f t="shared" si="3"/>
        <v>GaLa0.9Sm0.1O3</v>
      </c>
    </row>
    <row r="87">
      <c r="A87" s="60" t="s">
        <v>1045</v>
      </c>
      <c r="B87" s="60" t="str">
        <f t="shared" si="1"/>
        <v>GaLa0.83O3Sm0.17</v>
      </c>
      <c r="C87" s="60" t="str">
        <f>IFERROR(__xludf.DUMMYFUNCTION("REGEXEXTRACT(B87, ""O\d*\.?\d+"")"),"O3")</f>
        <v>O3</v>
      </c>
      <c r="D87" s="60" t="str">
        <f t="shared" si="2"/>
        <v>GaLa0.83Sm0.17</v>
      </c>
      <c r="E87" s="60" t="str">
        <f t="shared" si="3"/>
        <v>GaLa0.83Sm0.17O3</v>
      </c>
    </row>
    <row r="88">
      <c r="A88" s="60" t="s">
        <v>1046</v>
      </c>
      <c r="B88" s="60" t="str">
        <f t="shared" si="1"/>
        <v>GaLa0.7O3Sm0.3</v>
      </c>
      <c r="C88" s="60" t="str">
        <f>IFERROR(__xludf.DUMMYFUNCTION("REGEXEXTRACT(B88, ""O\d*\.?\d+"")"),"O3")</f>
        <v>O3</v>
      </c>
      <c r="D88" s="60" t="str">
        <f t="shared" si="2"/>
        <v>GaLa0.7Sm0.3</v>
      </c>
      <c r="E88" s="60" t="str">
        <f t="shared" si="3"/>
        <v>GaLa0.7Sm0.3O3</v>
      </c>
    </row>
    <row r="89">
      <c r="A89" s="60" t="s">
        <v>1044</v>
      </c>
      <c r="B89" s="60" t="str">
        <f t="shared" si="1"/>
        <v>GaLa0.9O3Sm0.1</v>
      </c>
      <c r="C89" s="60" t="str">
        <f>IFERROR(__xludf.DUMMYFUNCTION("REGEXEXTRACT(B89, ""O\d*\.?\d+"")"),"O3")</f>
        <v>O3</v>
      </c>
      <c r="D89" s="60" t="str">
        <f t="shared" si="2"/>
        <v>GaLa0.9Sm0.1</v>
      </c>
      <c r="E89" s="60" t="str">
        <f t="shared" si="3"/>
        <v>GaLa0.9Sm0.1O3</v>
      </c>
    </row>
    <row r="90">
      <c r="A90" s="60" t="s">
        <v>1047</v>
      </c>
      <c r="B90" s="60" t="str">
        <f t="shared" si="1"/>
        <v>BaFe0.6Ho0.07O3U0.33</v>
      </c>
      <c r="C90" s="60" t="str">
        <f>IFERROR(__xludf.DUMMYFUNCTION("REGEXEXTRACT(B90, ""O\d*\.?\d+"")"),"O3")</f>
        <v>O3</v>
      </c>
      <c r="D90" s="60" t="str">
        <f t="shared" si="2"/>
        <v>BaFe0.6Ho0.07U0.33</v>
      </c>
      <c r="E90" s="60" t="str">
        <f t="shared" si="3"/>
        <v>BaFe0.6Ho0.07U0.33O3</v>
      </c>
    </row>
    <row r="91">
      <c r="A91" s="60" t="s">
        <v>1048</v>
      </c>
      <c r="B91" s="60" t="str">
        <f t="shared" si="1"/>
        <v>BaFe0.54Ho0.13O3U0.33</v>
      </c>
      <c r="C91" s="60" t="str">
        <f>IFERROR(__xludf.DUMMYFUNCTION("REGEXEXTRACT(B91, ""O\d*\.?\d+"")"),"O3")</f>
        <v>O3</v>
      </c>
      <c r="D91" s="60" t="str">
        <f t="shared" si="2"/>
        <v>BaFe0.54Ho0.13U0.33</v>
      </c>
      <c r="E91" s="60" t="str">
        <f t="shared" si="3"/>
        <v>BaFe0.54Ho0.13U0.33O3</v>
      </c>
    </row>
    <row r="92">
      <c r="A92" s="60" t="s">
        <v>1049</v>
      </c>
      <c r="B92" s="60" t="str">
        <f t="shared" si="1"/>
        <v>BaFe0.47Ho0.2O3U0.33</v>
      </c>
      <c r="C92" s="60" t="str">
        <f>IFERROR(__xludf.DUMMYFUNCTION("REGEXEXTRACT(B92, ""O\d*\.?\d+"")"),"O3")</f>
        <v>O3</v>
      </c>
      <c r="D92" s="60" t="str">
        <f t="shared" si="2"/>
        <v>BaFe0.47Ho0.2U0.33</v>
      </c>
      <c r="E92" s="60" t="str">
        <f t="shared" si="3"/>
        <v>BaFe0.47Ho0.2U0.33O3</v>
      </c>
    </row>
    <row r="93">
      <c r="A93" s="60" t="s">
        <v>1050</v>
      </c>
      <c r="B93" s="60" t="str">
        <f t="shared" si="1"/>
        <v>BaFe0.4Ho0.27O3U0.33</v>
      </c>
      <c r="C93" s="60" t="str">
        <f>IFERROR(__xludf.DUMMYFUNCTION("REGEXEXTRACT(B93, ""O\d*\.?\d+"")"),"O3")</f>
        <v>O3</v>
      </c>
      <c r="D93" s="60" t="str">
        <f t="shared" si="2"/>
        <v>BaFe0.4Ho0.27U0.33</v>
      </c>
      <c r="E93" s="60" t="str">
        <f t="shared" si="3"/>
        <v>BaFe0.4Ho0.27U0.33O3</v>
      </c>
    </row>
    <row r="94">
      <c r="A94" s="60" t="s">
        <v>1051</v>
      </c>
      <c r="B94" s="60" t="str">
        <f t="shared" si="1"/>
        <v>BaFe0.34Ho0.33O3U0.33</v>
      </c>
      <c r="C94" s="60" t="str">
        <f>IFERROR(__xludf.DUMMYFUNCTION("REGEXEXTRACT(B94, ""O\d*\.?\d+"")"),"O3")</f>
        <v>O3</v>
      </c>
      <c r="D94" s="60" t="str">
        <f t="shared" si="2"/>
        <v>BaFe0.34Ho0.33U0.33</v>
      </c>
      <c r="E94" s="60" t="str">
        <f t="shared" si="3"/>
        <v>BaFe0.34Ho0.33U0.33O3</v>
      </c>
    </row>
    <row r="95">
      <c r="A95" s="60" t="s">
        <v>1052</v>
      </c>
      <c r="B95" s="60" t="str">
        <f t="shared" si="1"/>
        <v>BaFe0.27Ho0.4O3U0.33</v>
      </c>
      <c r="C95" s="60" t="str">
        <f>IFERROR(__xludf.DUMMYFUNCTION("REGEXEXTRACT(B95, ""O\d*\.?\d+"")"),"O3")</f>
        <v>O3</v>
      </c>
      <c r="D95" s="60" t="str">
        <f t="shared" si="2"/>
        <v>BaFe0.27Ho0.4U0.33</v>
      </c>
      <c r="E95" s="60" t="str">
        <f t="shared" si="3"/>
        <v>BaFe0.27Ho0.4U0.33O3</v>
      </c>
    </row>
    <row r="96">
      <c r="A96" s="60" t="s">
        <v>1053</v>
      </c>
      <c r="B96" s="60" t="str">
        <f t="shared" si="1"/>
        <v>MnO3Pr</v>
      </c>
      <c r="C96" s="60" t="str">
        <f>IFERROR(__xludf.DUMMYFUNCTION("REGEXEXTRACT(B96, ""O\d*\.?\d+"")"),"O3")</f>
        <v>O3</v>
      </c>
      <c r="D96" s="60" t="str">
        <f t="shared" si="2"/>
        <v>MnPr</v>
      </c>
      <c r="E96" s="60" t="str">
        <f t="shared" si="3"/>
        <v>MnPrO3</v>
      </c>
    </row>
    <row r="97">
      <c r="A97" s="60" t="s">
        <v>1054</v>
      </c>
      <c r="B97" s="60" t="str">
        <f t="shared" si="1"/>
        <v>MnNdO3</v>
      </c>
      <c r="C97" s="60" t="str">
        <f>IFERROR(__xludf.DUMMYFUNCTION("REGEXEXTRACT(B97, ""O\d*\.?\d+"")"),"O3")</f>
        <v>O3</v>
      </c>
      <c r="D97" s="60" t="str">
        <f t="shared" si="2"/>
        <v>MnNd</v>
      </c>
      <c r="E97" s="60" t="str">
        <f t="shared" si="3"/>
        <v>MnNdO3</v>
      </c>
    </row>
    <row r="98">
      <c r="A98" s="60" t="s">
        <v>1019</v>
      </c>
      <c r="B98" s="60" t="str">
        <f t="shared" si="1"/>
        <v>MnO3Tb</v>
      </c>
      <c r="C98" s="60" t="str">
        <f>IFERROR(__xludf.DUMMYFUNCTION("REGEXEXTRACT(B98, ""O\d*\.?\d+"")"),"O3")</f>
        <v>O3</v>
      </c>
      <c r="D98" s="60" t="str">
        <f t="shared" si="2"/>
        <v>MnTb</v>
      </c>
      <c r="E98" s="60" t="str">
        <f t="shared" si="3"/>
        <v>MnTbO3</v>
      </c>
    </row>
    <row r="99">
      <c r="A99" s="60" t="s">
        <v>1055</v>
      </c>
      <c r="B99" s="60" t="str">
        <f t="shared" si="1"/>
        <v>BiFe0.25Ni0.375O3Ti0.375</v>
      </c>
      <c r="C99" s="60" t="str">
        <f>IFERROR(__xludf.DUMMYFUNCTION("REGEXEXTRACT(B99, ""O\d*\.?\d+"")"),"O3")</f>
        <v>O3</v>
      </c>
      <c r="D99" s="60" t="str">
        <f t="shared" si="2"/>
        <v>BiFe0.25Ni0.375Ti0.375</v>
      </c>
      <c r="E99" s="60" t="str">
        <f t="shared" si="3"/>
        <v>BiFe0.25Ni0.375Ti0.375O3</v>
      </c>
    </row>
    <row r="100">
      <c r="A100" s="60" t="s">
        <v>1056</v>
      </c>
      <c r="B100" s="60" t="str">
        <f t="shared" si="1"/>
        <v>BiFe0.25Mg0.375O3Ti0.375</v>
      </c>
      <c r="C100" s="60" t="str">
        <f>IFERROR(__xludf.DUMMYFUNCTION("REGEXEXTRACT(B100, ""O\d*\.?\d+"")"),"O3")</f>
        <v>O3</v>
      </c>
      <c r="D100" s="60" t="str">
        <f t="shared" si="2"/>
        <v>BiFe0.25Mg0.375Ti0.375</v>
      </c>
      <c r="E100" s="60" t="str">
        <f t="shared" si="3"/>
        <v>BiFe0.25Mg0.375Ti0.375O3</v>
      </c>
    </row>
    <row r="101">
      <c r="A101" s="60" t="s">
        <v>1057</v>
      </c>
      <c r="B101" s="60" t="str">
        <f t="shared" si="1"/>
        <v>LaNi0.53O3V0.47</v>
      </c>
      <c r="C101" s="60" t="str">
        <f>IFERROR(__xludf.DUMMYFUNCTION("REGEXEXTRACT(B101, ""O\d*\.?\d+"")"),"O3")</f>
        <v>O3</v>
      </c>
      <c r="D101" s="60" t="str">
        <f t="shared" si="2"/>
        <v>LaNi0.53V0.47</v>
      </c>
      <c r="E101" s="60" t="str">
        <f t="shared" si="3"/>
        <v>LaNi0.53V0.47O3</v>
      </c>
    </row>
    <row r="102">
      <c r="A102" s="60" t="s">
        <v>1058</v>
      </c>
      <c r="B102" s="60" t="str">
        <f t="shared" si="1"/>
        <v>Co0.55LaO3V0.45</v>
      </c>
      <c r="C102" s="60" t="str">
        <f>IFERROR(__xludf.DUMMYFUNCTION("REGEXEXTRACT(B102, ""O\d*\.?\d+"")"),"O3")</f>
        <v>O3</v>
      </c>
      <c r="D102" s="60" t="str">
        <f t="shared" si="2"/>
        <v>Co0.55LaV0.45</v>
      </c>
      <c r="E102" s="60" t="str">
        <f t="shared" si="3"/>
        <v>Co0.55LaV0.45O3</v>
      </c>
    </row>
    <row r="103">
      <c r="A103" s="60" t="s">
        <v>1059</v>
      </c>
      <c r="B103" s="60" t="str">
        <f t="shared" si="1"/>
        <v>Co0.5LaO3Ti0.5</v>
      </c>
      <c r="C103" s="60" t="str">
        <f>IFERROR(__xludf.DUMMYFUNCTION("REGEXEXTRACT(B103, ""O\d*\.?\d+"")"),"O3")</f>
        <v>O3</v>
      </c>
      <c r="D103" s="60" t="str">
        <f t="shared" si="2"/>
        <v>Co0.5LaTi0.5</v>
      </c>
      <c r="E103" s="60" t="str">
        <f t="shared" si="3"/>
        <v>Co0.5LaTi0.5O3</v>
      </c>
    </row>
    <row r="104">
      <c r="A104" s="60" t="s">
        <v>1060</v>
      </c>
      <c r="B104" s="60" t="str">
        <f t="shared" si="1"/>
        <v>CaFe0.667O3W0.333</v>
      </c>
      <c r="C104" s="60" t="str">
        <f>IFERROR(__xludf.DUMMYFUNCTION("REGEXEXTRACT(B104, ""O\d*\.?\d+"")"),"O3")</f>
        <v>O3</v>
      </c>
      <c r="D104" s="60" t="str">
        <f t="shared" si="2"/>
        <v>CaFe0.667W0.333</v>
      </c>
      <c r="E104" s="60" t="str">
        <f t="shared" si="3"/>
        <v>CaFe0.667W0.333O3</v>
      </c>
    </row>
    <row r="105">
      <c r="A105" s="60" t="s">
        <v>1061</v>
      </c>
      <c r="B105" s="60" t="str">
        <f t="shared" si="1"/>
        <v>Ce0.075MnO3Sr0.925</v>
      </c>
      <c r="C105" s="60" t="str">
        <f>IFERROR(__xludf.DUMMYFUNCTION("REGEXEXTRACT(B105, ""O\d*\.?\d+"")"),"O3")</f>
        <v>O3</v>
      </c>
      <c r="D105" s="60" t="str">
        <f t="shared" si="2"/>
        <v>Ce0.075MnSr0.925</v>
      </c>
      <c r="E105" s="60" t="str">
        <f t="shared" si="3"/>
        <v>Ce0.075MnSr0.925O3</v>
      </c>
    </row>
    <row r="106">
      <c r="A106" s="60" t="s">
        <v>1062</v>
      </c>
      <c r="B106" s="60" t="str">
        <f t="shared" si="1"/>
        <v>Ce0.1MnO3Sr0.9</v>
      </c>
      <c r="C106" s="60" t="str">
        <f>IFERROR(__xludf.DUMMYFUNCTION("REGEXEXTRACT(B106, ""O\d*\.?\d+"")"),"O3")</f>
        <v>O3</v>
      </c>
      <c r="D106" s="60" t="str">
        <f t="shared" si="2"/>
        <v>Ce0.1MnSr0.9</v>
      </c>
      <c r="E106" s="60" t="str">
        <f t="shared" si="3"/>
        <v>Ce0.1MnSr0.9O3</v>
      </c>
    </row>
    <row r="107">
      <c r="A107" s="60" t="s">
        <v>1063</v>
      </c>
      <c r="B107" s="60" t="str">
        <f t="shared" si="1"/>
        <v>Ce0.15MnO3Sr0.85</v>
      </c>
      <c r="C107" s="60" t="str">
        <f>IFERROR(__xludf.DUMMYFUNCTION("REGEXEXTRACT(B107, ""O\d*\.?\d+"")"),"O3")</f>
        <v>O3</v>
      </c>
      <c r="D107" s="60" t="str">
        <f t="shared" si="2"/>
        <v>Ce0.15MnSr0.85</v>
      </c>
      <c r="E107" s="60" t="str">
        <f t="shared" si="3"/>
        <v>Ce0.15MnSr0.85O3</v>
      </c>
    </row>
    <row r="108">
      <c r="A108" s="60" t="s">
        <v>1064</v>
      </c>
      <c r="B108" s="60" t="str">
        <f t="shared" si="1"/>
        <v>Ce0.2MnO3Sr0.8</v>
      </c>
      <c r="C108" s="60" t="str">
        <f>IFERROR(__xludf.DUMMYFUNCTION("REGEXEXTRACT(B108, ""O\d*\.?\d+"")"),"O3")</f>
        <v>O3</v>
      </c>
      <c r="D108" s="60" t="str">
        <f t="shared" si="2"/>
        <v>Ce0.2MnSr0.8</v>
      </c>
      <c r="E108" s="60" t="str">
        <f t="shared" si="3"/>
        <v>Ce0.2MnSr0.8O3</v>
      </c>
    </row>
    <row r="109">
      <c r="A109" s="60" t="s">
        <v>1065</v>
      </c>
      <c r="B109" s="60" t="str">
        <f t="shared" si="1"/>
        <v>Ce0.3MnO3Sr0.7</v>
      </c>
      <c r="C109" s="60" t="str">
        <f>IFERROR(__xludf.DUMMYFUNCTION("REGEXEXTRACT(B109, ""O\d*\.?\d+"")"),"O3")</f>
        <v>O3</v>
      </c>
      <c r="D109" s="60" t="str">
        <f t="shared" si="2"/>
        <v>Ce0.3MnSr0.7</v>
      </c>
      <c r="E109" s="60" t="str">
        <f t="shared" si="3"/>
        <v>Ce0.3MnSr0.7O3</v>
      </c>
    </row>
    <row r="110">
      <c r="A110" s="60" t="s">
        <v>1066</v>
      </c>
      <c r="B110" s="60" t="str">
        <f t="shared" si="1"/>
        <v>CaMoO3</v>
      </c>
      <c r="C110" s="60" t="str">
        <f>IFERROR(__xludf.DUMMYFUNCTION("REGEXEXTRACT(B110, ""O\d*\.?\d+"")"),"O3")</f>
        <v>O3</v>
      </c>
      <c r="D110" s="60" t="str">
        <f t="shared" si="2"/>
        <v>CaMo</v>
      </c>
      <c r="E110" s="60" t="str">
        <f t="shared" si="3"/>
        <v>CaMoO3</v>
      </c>
    </row>
    <row r="111">
      <c r="A111" s="60" t="s">
        <v>1067</v>
      </c>
      <c r="B111" s="60" t="str">
        <f t="shared" si="1"/>
        <v>BaIn0.667O3U0.333</v>
      </c>
      <c r="C111" s="60" t="str">
        <f>IFERROR(__xludf.DUMMYFUNCTION("REGEXEXTRACT(B111, ""O\d*\.?\d+"")"),"O3")</f>
        <v>O3</v>
      </c>
      <c r="D111" s="60" t="str">
        <f t="shared" si="2"/>
        <v>BaIn0.667U0.333</v>
      </c>
      <c r="E111" s="60" t="str">
        <f t="shared" si="3"/>
        <v>BaIn0.667U0.333O3</v>
      </c>
    </row>
    <row r="112">
      <c r="A112" s="60" t="s">
        <v>1068</v>
      </c>
      <c r="B112" s="60" t="str">
        <f t="shared" si="1"/>
        <v>BaHo0.667Mo0.333O3</v>
      </c>
      <c r="C112" s="60" t="str">
        <f>IFERROR(__xludf.DUMMYFUNCTION("REGEXEXTRACT(B112, ""O\d*\.?\d+"")"),"O3")</f>
        <v>O3</v>
      </c>
      <c r="D112" s="60" t="str">
        <f t="shared" si="2"/>
        <v>BaHo0.667Mo0.333</v>
      </c>
      <c r="E112" s="60" t="str">
        <f t="shared" si="3"/>
        <v>BaHo0.667Mo0.333O3</v>
      </c>
    </row>
    <row r="113">
      <c r="A113" s="60" t="s">
        <v>1069</v>
      </c>
      <c r="B113" s="60" t="str">
        <f t="shared" si="1"/>
        <v>BaEr0.667Mo0.333O3</v>
      </c>
      <c r="C113" s="60" t="str">
        <f>IFERROR(__xludf.DUMMYFUNCTION("REGEXEXTRACT(B113, ""O\d*\.?\d+"")"),"O3")</f>
        <v>O3</v>
      </c>
      <c r="D113" s="60" t="str">
        <f t="shared" si="2"/>
        <v>BaEr0.667Mo0.333</v>
      </c>
      <c r="E113" s="60" t="str">
        <f t="shared" si="3"/>
        <v>BaEr0.667Mo0.333O3</v>
      </c>
    </row>
    <row r="114">
      <c r="A114" s="60" t="s">
        <v>1070</v>
      </c>
      <c r="B114" s="60" t="str">
        <f t="shared" si="1"/>
        <v>MnNa0.21O3Pr0.79</v>
      </c>
      <c r="C114" s="60" t="str">
        <f>IFERROR(__xludf.DUMMYFUNCTION("REGEXEXTRACT(B114, ""O\d*\.?\d+"")"),"O3")</f>
        <v>O3</v>
      </c>
      <c r="D114" s="60" t="str">
        <f t="shared" si="2"/>
        <v>MnNa0.21Pr0.79</v>
      </c>
      <c r="E114" s="60" t="str">
        <f t="shared" si="3"/>
        <v>MnNa0.21Pr0.79O3</v>
      </c>
    </row>
    <row r="115">
      <c r="A115" s="60" t="s">
        <v>1070</v>
      </c>
      <c r="B115" s="60" t="str">
        <f t="shared" si="1"/>
        <v>MnNa0.21O3Pr0.79</v>
      </c>
      <c r="C115" s="60" t="str">
        <f>IFERROR(__xludf.DUMMYFUNCTION("REGEXEXTRACT(B115, ""O\d*\.?\d+"")"),"O3")</f>
        <v>O3</v>
      </c>
      <c r="D115" s="60" t="str">
        <f t="shared" si="2"/>
        <v>MnNa0.21Pr0.79</v>
      </c>
      <c r="E115" s="60" t="str">
        <f t="shared" si="3"/>
        <v>MnNa0.21Pr0.79O3</v>
      </c>
    </row>
    <row r="116">
      <c r="A116" s="60" t="s">
        <v>1070</v>
      </c>
      <c r="B116" s="60" t="str">
        <f t="shared" si="1"/>
        <v>MnNa0.21O3Pr0.79</v>
      </c>
      <c r="C116" s="60" t="str">
        <f>IFERROR(__xludf.DUMMYFUNCTION("REGEXEXTRACT(B116, ""O\d*\.?\d+"")"),"O3")</f>
        <v>O3</v>
      </c>
      <c r="D116" s="60" t="str">
        <f t="shared" si="2"/>
        <v>MnNa0.21Pr0.79</v>
      </c>
      <c r="E116" s="60" t="str">
        <f t="shared" si="3"/>
        <v>MnNa0.21Pr0.79O3</v>
      </c>
    </row>
    <row r="117">
      <c r="A117" s="60" t="s">
        <v>994</v>
      </c>
      <c r="B117" s="60" t="str">
        <f t="shared" si="1"/>
        <v>MgO3Si</v>
      </c>
      <c r="C117" s="60" t="str">
        <f>IFERROR(__xludf.DUMMYFUNCTION("REGEXEXTRACT(B117, ""O\d*\.?\d+"")"),"O3")</f>
        <v>O3</v>
      </c>
      <c r="D117" s="60" t="str">
        <f t="shared" si="2"/>
        <v>MgSi</v>
      </c>
      <c r="E117" s="60" t="str">
        <f t="shared" si="3"/>
        <v>MgSiO3</v>
      </c>
    </row>
    <row r="118">
      <c r="A118" s="60" t="s">
        <v>1071</v>
      </c>
      <c r="B118" s="60" t="str">
        <f t="shared" si="1"/>
        <v>Ca0.5MnO3Tm0.5</v>
      </c>
      <c r="C118" s="60" t="str">
        <f>IFERROR(__xludf.DUMMYFUNCTION("REGEXEXTRACT(B118, ""O\d*\.?\d+"")"),"O3")</f>
        <v>O3</v>
      </c>
      <c r="D118" s="60" t="str">
        <f t="shared" si="2"/>
        <v>Ca0.5MnTm0.5</v>
      </c>
      <c r="E118" s="60" t="str">
        <f t="shared" si="3"/>
        <v>Ca0.5MnTm0.5O3</v>
      </c>
    </row>
    <row r="119">
      <c r="A119" s="60" t="s">
        <v>1072</v>
      </c>
      <c r="B119" s="60" t="str">
        <f t="shared" si="1"/>
        <v>Ba0.69Ca0.17Cd0.114La0.361O3.096Ti0.886</v>
      </c>
      <c r="C119" s="60" t="str">
        <f>IFERROR(__xludf.DUMMYFUNCTION("REGEXEXTRACT(B119, ""O\d*\.?\d+"")"),"O3.096")</f>
        <v>O3.096</v>
      </c>
      <c r="D119" s="60" t="str">
        <f t="shared" si="2"/>
        <v>Ba0.69Ca0.17Cd0.114La0.361Ti0.886</v>
      </c>
      <c r="E119" s="60" t="str">
        <f t="shared" si="3"/>
        <v>Ba0.69Ca0.17Cd0.114La0.361Ti0.886O3.096</v>
      </c>
    </row>
    <row r="120">
      <c r="A120" s="60" t="s">
        <v>1073</v>
      </c>
      <c r="B120" s="60" t="str">
        <f t="shared" si="1"/>
        <v>La0.65MnO3Pb0.35</v>
      </c>
      <c r="C120" s="60" t="str">
        <f>IFERROR(__xludf.DUMMYFUNCTION("REGEXEXTRACT(B120, ""O\d*\.?\d+"")"),"O3")</f>
        <v>O3</v>
      </c>
      <c r="D120" s="60" t="str">
        <f t="shared" si="2"/>
        <v>La0.65MnPb0.35</v>
      </c>
      <c r="E120" s="60" t="str">
        <f t="shared" si="3"/>
        <v>La0.65MnPb0.35O3</v>
      </c>
    </row>
    <row r="121">
      <c r="A121" s="60" t="s">
        <v>1074</v>
      </c>
      <c r="B121" s="60" t="str">
        <f t="shared" si="1"/>
        <v>MnO3Pr0.6Sr0.4</v>
      </c>
      <c r="C121" s="60" t="str">
        <f>IFERROR(__xludf.DUMMYFUNCTION("REGEXEXTRACT(B121, ""O\d*\.?\d+"")"),"O3")</f>
        <v>O3</v>
      </c>
      <c r="D121" s="60" t="str">
        <f t="shared" si="2"/>
        <v>MnPr0.6Sr0.4</v>
      </c>
      <c r="E121" s="60" t="str">
        <f t="shared" si="3"/>
        <v>MnPr0.6Sr0.4O3</v>
      </c>
    </row>
    <row r="122">
      <c r="A122" s="60" t="s">
        <v>1074</v>
      </c>
      <c r="B122" s="60" t="str">
        <f t="shared" si="1"/>
        <v>MnO3Pr0.6Sr0.4</v>
      </c>
      <c r="C122" s="60" t="str">
        <f>IFERROR(__xludf.DUMMYFUNCTION("REGEXEXTRACT(B122, ""O\d*\.?\d+"")"),"O3")</f>
        <v>O3</v>
      </c>
      <c r="D122" s="60" t="str">
        <f t="shared" si="2"/>
        <v>MnPr0.6Sr0.4</v>
      </c>
      <c r="E122" s="60" t="str">
        <f t="shared" si="3"/>
        <v>MnPr0.6Sr0.4O3</v>
      </c>
    </row>
    <row r="123">
      <c r="A123" s="60" t="s">
        <v>1075</v>
      </c>
      <c r="B123" s="60" t="str">
        <f t="shared" si="1"/>
        <v>MnO3Pr0.7Sr0.3</v>
      </c>
      <c r="C123" s="60" t="str">
        <f>IFERROR(__xludf.DUMMYFUNCTION("REGEXEXTRACT(B123, ""O\d*\.?\d+"")"),"O3")</f>
        <v>O3</v>
      </c>
      <c r="D123" s="60" t="str">
        <f t="shared" si="2"/>
        <v>MnPr0.7Sr0.3</v>
      </c>
      <c r="E123" s="60" t="str">
        <f t="shared" si="3"/>
        <v>MnPr0.7Sr0.3O3</v>
      </c>
    </row>
    <row r="124">
      <c r="A124" s="60" t="s">
        <v>1076</v>
      </c>
      <c r="B124" s="60" t="str">
        <f t="shared" si="1"/>
        <v>BaNb0.667O3Ti0.167</v>
      </c>
      <c r="C124" s="60" t="str">
        <f>IFERROR(__xludf.DUMMYFUNCTION("REGEXEXTRACT(B124, ""O\d*\.?\d+"")"),"O3")</f>
        <v>O3</v>
      </c>
      <c r="D124" s="60" t="str">
        <f t="shared" si="2"/>
        <v>BaNb0.667Ti0.167</v>
      </c>
      <c r="E124" s="60" t="str">
        <f t="shared" si="3"/>
        <v>BaNb0.667Ti0.167O3</v>
      </c>
    </row>
    <row r="125">
      <c r="A125" s="60" t="s">
        <v>1077</v>
      </c>
      <c r="B125" s="60" t="str">
        <f t="shared" si="1"/>
        <v>BaNb0.727O3Ti0.091</v>
      </c>
      <c r="C125" s="60" t="str">
        <f>IFERROR(__xludf.DUMMYFUNCTION("REGEXEXTRACT(B125, ""O\d*\.?\d+"")"),"O3")</f>
        <v>O3</v>
      </c>
      <c r="D125" s="60" t="str">
        <f t="shared" si="2"/>
        <v>BaNb0.727Ti0.091</v>
      </c>
      <c r="E125" s="60" t="str">
        <f t="shared" si="3"/>
        <v>BaNb0.727Ti0.091O3</v>
      </c>
    </row>
    <row r="126">
      <c r="A126" s="60" t="s">
        <v>1078</v>
      </c>
      <c r="B126" s="60" t="str">
        <f t="shared" si="1"/>
        <v>Ba11Nb7.59O33Ti1.41</v>
      </c>
      <c r="C126" s="60" t="str">
        <f>IFERROR(__xludf.DUMMYFUNCTION("REGEXEXTRACT(B126, ""O\d*\.?\d+"")"),"O33")</f>
        <v>O33</v>
      </c>
      <c r="D126" s="60" t="str">
        <f t="shared" si="2"/>
        <v>Ba11Nb7.59Ti1.41</v>
      </c>
      <c r="E126" s="60" t="str">
        <f t="shared" si="3"/>
        <v>Ba11Nb7.59Ti1.41O33</v>
      </c>
    </row>
    <row r="127">
      <c r="A127" s="60" t="s">
        <v>1079</v>
      </c>
      <c r="B127" s="60" t="str">
        <f t="shared" si="1"/>
        <v>In0.667O3SrW0.333</v>
      </c>
      <c r="C127" s="60" t="str">
        <f>IFERROR(__xludf.DUMMYFUNCTION("REGEXEXTRACT(B127, ""O\d*\.?\d+"")"),"O3")</f>
        <v>O3</v>
      </c>
      <c r="D127" s="60" t="str">
        <f t="shared" si="2"/>
        <v>In0.667SrW0.333</v>
      </c>
      <c r="E127" s="60" t="str">
        <f t="shared" si="3"/>
        <v>In0.667SrW0.333O3</v>
      </c>
    </row>
    <row r="128">
      <c r="A128" s="60" t="s">
        <v>1080</v>
      </c>
      <c r="B128" s="60" t="str">
        <f t="shared" si="1"/>
        <v>BaMo0.333O3Y0.667</v>
      </c>
      <c r="C128" s="60" t="str">
        <f>IFERROR(__xludf.DUMMYFUNCTION("REGEXEXTRACT(B128, ""O\d*\.?\d+"")"),"O3")</f>
        <v>O3</v>
      </c>
      <c r="D128" s="60" t="str">
        <f t="shared" si="2"/>
        <v>BaMo0.333Y0.667</v>
      </c>
      <c r="E128" s="60" t="str">
        <f t="shared" si="3"/>
        <v>BaMo0.333Y0.667O3</v>
      </c>
    </row>
    <row r="129">
      <c r="A129" s="60" t="s">
        <v>1081</v>
      </c>
      <c r="B129" s="60" t="str">
        <f t="shared" si="1"/>
        <v>BaO3W0.333Y0.667</v>
      </c>
      <c r="C129" s="60" t="str">
        <f>IFERROR(__xludf.DUMMYFUNCTION("REGEXEXTRACT(B129, ""O\d*\.?\d+"")"),"O3")</f>
        <v>O3</v>
      </c>
      <c r="D129" s="60" t="str">
        <f t="shared" si="2"/>
        <v>BaW0.333Y0.667</v>
      </c>
      <c r="E129" s="60" t="str">
        <f t="shared" si="3"/>
        <v>BaW0.333Y0.667O3</v>
      </c>
    </row>
    <row r="130">
      <c r="A130" s="60" t="s">
        <v>1082</v>
      </c>
      <c r="B130" s="60" t="str">
        <f t="shared" si="1"/>
        <v>KNbO3</v>
      </c>
      <c r="C130" s="60" t="str">
        <f>IFERROR(__xludf.DUMMYFUNCTION("REGEXEXTRACT(B130, ""O\d*\.?\d+"")"),"O3")</f>
        <v>O3</v>
      </c>
      <c r="D130" s="60" t="str">
        <f t="shared" si="2"/>
        <v>KNb</v>
      </c>
      <c r="E130" s="60" t="str">
        <f t="shared" si="3"/>
        <v>KNbO3</v>
      </c>
    </row>
    <row r="131">
      <c r="A131" s="60" t="s">
        <v>1083</v>
      </c>
      <c r="B131" s="60" t="str">
        <f t="shared" si="1"/>
        <v>BaIn0.667Mo0.333O3</v>
      </c>
      <c r="C131" s="60" t="str">
        <f>IFERROR(__xludf.DUMMYFUNCTION("REGEXEXTRACT(B131, ""O\d*\.?\d+"")"),"O3")</f>
        <v>O3</v>
      </c>
      <c r="D131" s="60" t="str">
        <f t="shared" si="2"/>
        <v>BaIn0.667Mo0.333</v>
      </c>
      <c r="E131" s="60" t="str">
        <f t="shared" si="3"/>
        <v>BaIn0.667Mo0.333O3</v>
      </c>
    </row>
    <row r="132">
      <c r="A132" s="60" t="s">
        <v>1084</v>
      </c>
      <c r="B132" s="60" t="str">
        <f t="shared" si="1"/>
        <v>BaIn0.667O3W0.333</v>
      </c>
      <c r="C132" s="60" t="str">
        <f>IFERROR(__xludf.DUMMYFUNCTION("REGEXEXTRACT(B132, ""O\d*\.?\d+"")"),"O3")</f>
        <v>O3</v>
      </c>
      <c r="D132" s="60" t="str">
        <f t="shared" si="2"/>
        <v>BaIn0.667W0.333</v>
      </c>
      <c r="E132" s="60" t="str">
        <f t="shared" si="3"/>
        <v>BaIn0.667W0.333O3</v>
      </c>
    </row>
    <row r="133">
      <c r="A133" s="60" t="s">
        <v>1084</v>
      </c>
      <c r="B133" s="60" t="str">
        <f t="shared" si="1"/>
        <v>BaIn0.667O3W0.333</v>
      </c>
      <c r="C133" s="60" t="str">
        <f>IFERROR(__xludf.DUMMYFUNCTION("REGEXEXTRACT(B133, ""O\d*\.?\d+"")"),"O3")</f>
        <v>O3</v>
      </c>
      <c r="D133" s="60" t="str">
        <f t="shared" si="2"/>
        <v>BaIn0.667W0.333</v>
      </c>
      <c r="E133" s="60" t="str">
        <f t="shared" si="3"/>
        <v>BaIn0.667W0.333O3</v>
      </c>
    </row>
    <row r="134">
      <c r="A134" s="60" t="s">
        <v>1085</v>
      </c>
      <c r="B134" s="60" t="str">
        <f t="shared" si="1"/>
        <v>LaMnO3</v>
      </c>
      <c r="C134" s="60" t="str">
        <f>IFERROR(__xludf.DUMMYFUNCTION("REGEXEXTRACT(B134, ""O\d*\.?\d+"")"),"O3")</f>
        <v>O3</v>
      </c>
      <c r="D134" s="60" t="str">
        <f t="shared" si="2"/>
        <v>LaMn</v>
      </c>
      <c r="E134" s="60" t="str">
        <f t="shared" si="3"/>
        <v>LaMnO3</v>
      </c>
    </row>
    <row r="135">
      <c r="A135" s="60" t="s">
        <v>1086</v>
      </c>
      <c r="B135" s="60" t="str">
        <f t="shared" si="1"/>
        <v>La0.88MnO3Pb0.1</v>
      </c>
      <c r="C135" s="60" t="str">
        <f>IFERROR(__xludf.DUMMYFUNCTION("REGEXEXTRACT(B135, ""O\d*\.?\d+"")"),"O3")</f>
        <v>O3</v>
      </c>
      <c r="D135" s="60" t="str">
        <f t="shared" si="2"/>
        <v>La0.88MnPb0.1</v>
      </c>
      <c r="E135" s="60" t="str">
        <f t="shared" si="3"/>
        <v>La0.88MnPb0.1O3</v>
      </c>
    </row>
    <row r="136">
      <c r="A136" s="60" t="s">
        <v>1087</v>
      </c>
      <c r="B136" s="60" t="str">
        <f t="shared" si="1"/>
        <v>La0.78Mn1.17O3.57Pb0.2</v>
      </c>
      <c r="C136" s="60" t="str">
        <f>IFERROR(__xludf.DUMMYFUNCTION("REGEXEXTRACT(B136, ""O\d*\.?\d+"")"),"O3.57")</f>
        <v>O3.57</v>
      </c>
      <c r="D136" s="60" t="str">
        <f t="shared" si="2"/>
        <v>La0.78Mn1.17Pb0.2</v>
      </c>
      <c r="E136" s="60" t="str">
        <f t="shared" si="3"/>
        <v>La0.78Mn1.17Pb0.2O3.57</v>
      </c>
    </row>
    <row r="137">
      <c r="A137" s="60" t="s">
        <v>1088</v>
      </c>
      <c r="B137" s="60" t="str">
        <f t="shared" si="1"/>
        <v>La0.69Mn1.05O3.21Pb0.3</v>
      </c>
      <c r="C137" s="60" t="str">
        <f>IFERROR(__xludf.DUMMYFUNCTION("REGEXEXTRACT(B137, ""O\d*\.?\d+"")"),"O3.21")</f>
        <v>O3.21</v>
      </c>
      <c r="D137" s="60" t="str">
        <f t="shared" si="2"/>
        <v>La0.69Mn1.05Pb0.3</v>
      </c>
      <c r="E137" s="60" t="str">
        <f t="shared" si="3"/>
        <v>La0.69Mn1.05Pb0.3O3.21</v>
      </c>
    </row>
    <row r="138">
      <c r="A138" s="60" t="s">
        <v>1089</v>
      </c>
      <c r="B138" s="60" t="str">
        <f t="shared" si="1"/>
        <v>La0.52Mn1.1O3.12Pb0.41</v>
      </c>
      <c r="C138" s="60" t="str">
        <f>IFERROR(__xludf.DUMMYFUNCTION("REGEXEXTRACT(B138, ""O\d*\.?\d+"")"),"O3.12")</f>
        <v>O3.12</v>
      </c>
      <c r="D138" s="60" t="str">
        <f t="shared" si="2"/>
        <v>La0.52Mn1.1Pb0.41</v>
      </c>
      <c r="E138" s="60" t="str">
        <f t="shared" si="3"/>
        <v>La0.52Mn1.1Pb0.41O3.12</v>
      </c>
    </row>
    <row r="139">
      <c r="A139" s="60" t="s">
        <v>1090</v>
      </c>
      <c r="B139" s="60" t="str">
        <f t="shared" si="1"/>
        <v>La0.49Mn1.07O3.21Pb0.5</v>
      </c>
      <c r="C139" s="60" t="str">
        <f>IFERROR(__xludf.DUMMYFUNCTION("REGEXEXTRACT(B139, ""O\d*\.?\d+"")"),"O3.21")</f>
        <v>O3.21</v>
      </c>
      <c r="D139" s="60" t="str">
        <f t="shared" si="2"/>
        <v>La0.49Mn1.07Pb0.5</v>
      </c>
      <c r="E139" s="60" t="str">
        <f t="shared" si="3"/>
        <v>La0.49Mn1.07Pb0.5O3.21</v>
      </c>
    </row>
    <row r="140">
      <c r="A140" s="60" t="s">
        <v>1091</v>
      </c>
      <c r="B140" s="60" t="str">
        <f t="shared" si="1"/>
        <v>MnNa0.025O3Pr0.975</v>
      </c>
      <c r="C140" s="60" t="str">
        <f>IFERROR(__xludf.DUMMYFUNCTION("REGEXEXTRACT(B140, ""O\d*\.?\d+"")"),"O3")</f>
        <v>O3</v>
      </c>
      <c r="D140" s="60" t="str">
        <f t="shared" si="2"/>
        <v>MnNa0.025Pr0.975</v>
      </c>
      <c r="E140" s="60" t="str">
        <f t="shared" si="3"/>
        <v>MnNa0.025Pr0.975O3</v>
      </c>
    </row>
    <row r="141">
      <c r="A141" s="60" t="s">
        <v>1092</v>
      </c>
      <c r="B141" s="60" t="str">
        <f t="shared" si="1"/>
        <v>MnNa0.05O3Pr0.95</v>
      </c>
      <c r="C141" s="60" t="str">
        <f>IFERROR(__xludf.DUMMYFUNCTION("REGEXEXTRACT(B141, ""O\d*\.?\d+"")"),"O3")</f>
        <v>O3</v>
      </c>
      <c r="D141" s="60" t="str">
        <f t="shared" si="2"/>
        <v>MnNa0.05Pr0.95</v>
      </c>
      <c r="E141" s="60" t="str">
        <f t="shared" si="3"/>
        <v>MnNa0.05Pr0.95O3</v>
      </c>
    </row>
    <row r="142">
      <c r="A142" s="60" t="s">
        <v>1093</v>
      </c>
      <c r="B142" s="60" t="str">
        <f t="shared" si="1"/>
        <v>MnNa0.075O3Pr0.925</v>
      </c>
      <c r="C142" s="60" t="str">
        <f>IFERROR(__xludf.DUMMYFUNCTION("REGEXEXTRACT(B142, ""O\d*\.?\d+"")"),"O3")</f>
        <v>O3</v>
      </c>
      <c r="D142" s="60" t="str">
        <f t="shared" si="2"/>
        <v>MnNa0.075Pr0.925</v>
      </c>
      <c r="E142" s="60" t="str">
        <f t="shared" si="3"/>
        <v>MnNa0.075Pr0.925O3</v>
      </c>
    </row>
    <row r="143">
      <c r="A143" s="60" t="s">
        <v>1094</v>
      </c>
      <c r="B143" s="60" t="str">
        <f t="shared" si="1"/>
        <v>MnNa0.2O3Pr0.8</v>
      </c>
      <c r="C143" s="60" t="str">
        <f>IFERROR(__xludf.DUMMYFUNCTION("REGEXEXTRACT(B143, ""O\d*\.?\d+"")"),"O3")</f>
        <v>O3</v>
      </c>
      <c r="D143" s="60" t="str">
        <f t="shared" si="2"/>
        <v>MnNa0.2Pr0.8</v>
      </c>
      <c r="E143" s="60" t="str">
        <f t="shared" si="3"/>
        <v>MnNa0.2Pr0.8O3</v>
      </c>
    </row>
    <row r="144">
      <c r="A144" s="60" t="s">
        <v>1095</v>
      </c>
      <c r="B144" s="60" t="str">
        <f t="shared" si="1"/>
        <v>LaLi0.333O3Ti0.667</v>
      </c>
      <c r="C144" s="60" t="str">
        <f>IFERROR(__xludf.DUMMYFUNCTION("REGEXEXTRACT(B144, ""O\d*\.?\d+"")"),"O3")</f>
        <v>O3</v>
      </c>
      <c r="D144" s="60" t="str">
        <f t="shared" si="2"/>
        <v>LaLi0.333Ti0.667</v>
      </c>
      <c r="E144" s="60" t="str">
        <f t="shared" si="3"/>
        <v>LaLi0.333Ti0.667O3</v>
      </c>
    </row>
    <row r="145">
      <c r="A145" s="60" t="s">
        <v>1054</v>
      </c>
      <c r="B145" s="60" t="str">
        <f t="shared" si="1"/>
        <v>MnNdO3</v>
      </c>
      <c r="C145" s="60" t="str">
        <f>IFERROR(__xludf.DUMMYFUNCTION("REGEXEXTRACT(B145, ""O\d*\.?\d+"")"),"O3")</f>
        <v>O3</v>
      </c>
      <c r="D145" s="60" t="str">
        <f t="shared" si="2"/>
        <v>MnNd</v>
      </c>
      <c r="E145" s="60" t="str">
        <f t="shared" si="3"/>
        <v>MnNdO3</v>
      </c>
    </row>
    <row r="146">
      <c r="A146" s="60" t="s">
        <v>1096</v>
      </c>
      <c r="B146" s="60" t="str">
        <f t="shared" si="1"/>
        <v>MnO3Sm</v>
      </c>
      <c r="C146" s="60" t="str">
        <f>IFERROR(__xludf.DUMMYFUNCTION("REGEXEXTRACT(B146, ""O\d*\.?\d+"")"),"O3")</f>
        <v>O3</v>
      </c>
      <c r="D146" s="60" t="str">
        <f t="shared" si="2"/>
        <v>MnSm</v>
      </c>
      <c r="E146" s="60" t="str">
        <f t="shared" si="3"/>
        <v>MnSmO3</v>
      </c>
    </row>
    <row r="147">
      <c r="A147" s="60" t="s">
        <v>1097</v>
      </c>
      <c r="B147" s="60" t="str">
        <f t="shared" si="1"/>
        <v>EuMnO3</v>
      </c>
      <c r="C147" s="60" t="str">
        <f>IFERROR(__xludf.DUMMYFUNCTION("REGEXEXTRACT(B147, ""O\d*\.?\d+"")"),"O3")</f>
        <v>O3</v>
      </c>
      <c r="D147" s="60" t="str">
        <f t="shared" si="2"/>
        <v>EuMn</v>
      </c>
      <c r="E147" s="60" t="str">
        <f t="shared" si="3"/>
        <v>EuMnO3</v>
      </c>
    </row>
    <row r="148">
      <c r="A148" s="60" t="s">
        <v>1098</v>
      </c>
      <c r="B148" s="60" t="str">
        <f t="shared" si="1"/>
        <v>GdMnO3</v>
      </c>
      <c r="C148" s="60" t="str">
        <f>IFERROR(__xludf.DUMMYFUNCTION("REGEXEXTRACT(B148, ""O\d*\.?\d+"")"),"O3")</f>
        <v>O3</v>
      </c>
      <c r="D148" s="60" t="str">
        <f t="shared" si="2"/>
        <v>GdMn</v>
      </c>
      <c r="E148" s="60" t="str">
        <f t="shared" si="3"/>
        <v>GdMnO3</v>
      </c>
    </row>
    <row r="149">
      <c r="A149" s="60" t="s">
        <v>1099</v>
      </c>
      <c r="B149" s="60" t="str">
        <f t="shared" si="1"/>
        <v>Ba0.1CoO3Pr0.9</v>
      </c>
      <c r="C149" s="60" t="str">
        <f>IFERROR(__xludf.DUMMYFUNCTION("REGEXEXTRACT(B149, ""O\d*\.?\d+"")"),"O3")</f>
        <v>O3</v>
      </c>
      <c r="D149" s="60" t="str">
        <f t="shared" si="2"/>
        <v>Ba0.1CoPr0.9</v>
      </c>
      <c r="E149" s="60" t="str">
        <f t="shared" si="3"/>
        <v>Ba0.1CoPr0.9O3</v>
      </c>
    </row>
    <row r="150">
      <c r="A150" s="60" t="s">
        <v>1100</v>
      </c>
      <c r="B150" s="60" t="str">
        <f t="shared" si="1"/>
        <v>Ba0.2CoO3Pr0.8</v>
      </c>
      <c r="C150" s="60" t="str">
        <f>IFERROR(__xludf.DUMMYFUNCTION("REGEXEXTRACT(B150, ""O\d*\.?\d+"")"),"O3")</f>
        <v>O3</v>
      </c>
      <c r="D150" s="60" t="str">
        <f t="shared" si="2"/>
        <v>Ba0.2CoPr0.8</v>
      </c>
      <c r="E150" s="60" t="str">
        <f t="shared" si="3"/>
        <v>Ba0.2CoPr0.8O3</v>
      </c>
    </row>
    <row r="151">
      <c r="A151" s="60" t="s">
        <v>1101</v>
      </c>
      <c r="B151" s="60" t="str">
        <f t="shared" si="1"/>
        <v>Ba0.3CoO3Pr0.7</v>
      </c>
      <c r="C151" s="60" t="str">
        <f>IFERROR(__xludf.DUMMYFUNCTION("REGEXEXTRACT(B151, ""O\d*\.?\d+"")"),"O3")</f>
        <v>O3</v>
      </c>
      <c r="D151" s="60" t="str">
        <f t="shared" si="2"/>
        <v>Ba0.3CoPr0.7</v>
      </c>
      <c r="E151" s="60" t="str">
        <f t="shared" si="3"/>
        <v>Ba0.3CoPr0.7O3</v>
      </c>
    </row>
    <row r="152">
      <c r="A152" s="60" t="s">
        <v>1102</v>
      </c>
      <c r="B152" s="60" t="str">
        <f t="shared" si="1"/>
        <v>Ba0.4CoO3Pr0.6</v>
      </c>
      <c r="C152" s="60" t="str">
        <f>IFERROR(__xludf.DUMMYFUNCTION("REGEXEXTRACT(B152, ""O\d*\.?\d+"")"),"O3")</f>
        <v>O3</v>
      </c>
      <c r="D152" s="60" t="str">
        <f t="shared" si="2"/>
        <v>Ba0.4CoPr0.6</v>
      </c>
      <c r="E152" s="60" t="str">
        <f t="shared" si="3"/>
        <v>Ba0.4CoPr0.6O3</v>
      </c>
    </row>
    <row r="153">
      <c r="A153" s="60" t="s">
        <v>1102</v>
      </c>
      <c r="B153" s="60" t="str">
        <f t="shared" si="1"/>
        <v>Ba0.4CoO3Pr0.6</v>
      </c>
      <c r="C153" s="60" t="str">
        <f>IFERROR(__xludf.DUMMYFUNCTION("REGEXEXTRACT(B153, ""O\d*\.?\d+"")"),"O3")</f>
        <v>O3</v>
      </c>
      <c r="D153" s="60" t="str">
        <f t="shared" si="2"/>
        <v>Ba0.4CoPr0.6</v>
      </c>
      <c r="E153" s="60" t="str">
        <f t="shared" si="3"/>
        <v>Ba0.4CoPr0.6O3</v>
      </c>
    </row>
    <row r="154">
      <c r="A154" s="60" t="s">
        <v>1103</v>
      </c>
      <c r="B154" s="60" t="str">
        <f t="shared" si="1"/>
        <v>Ba0.5CoO3Pr0.5</v>
      </c>
      <c r="C154" s="60" t="str">
        <f>IFERROR(__xludf.DUMMYFUNCTION("REGEXEXTRACT(B154, ""O\d*\.?\d+"")"),"O3")</f>
        <v>O3</v>
      </c>
      <c r="D154" s="60" t="str">
        <f t="shared" si="2"/>
        <v>Ba0.5CoPr0.5</v>
      </c>
      <c r="E154" s="60" t="str">
        <f t="shared" si="3"/>
        <v>Ba0.5CoPr0.5O3</v>
      </c>
    </row>
    <row r="155">
      <c r="A155" s="60" t="s">
        <v>1104</v>
      </c>
      <c r="B155" s="60" t="str">
        <f t="shared" si="1"/>
        <v>Ca0.1CoO3Pr0.9</v>
      </c>
      <c r="C155" s="60" t="str">
        <f>IFERROR(__xludf.DUMMYFUNCTION("REGEXEXTRACT(B155, ""O\d*\.?\d+"")"),"O3")</f>
        <v>O3</v>
      </c>
      <c r="D155" s="60" t="str">
        <f t="shared" si="2"/>
        <v>Ca0.1CoPr0.9</v>
      </c>
      <c r="E155" s="60" t="str">
        <f t="shared" si="3"/>
        <v>Ca0.1CoPr0.9O3</v>
      </c>
    </row>
    <row r="156">
      <c r="A156" s="60" t="s">
        <v>1105</v>
      </c>
      <c r="B156" s="60" t="str">
        <f t="shared" si="1"/>
        <v>Ca0.2CoO3Pr0.8</v>
      </c>
      <c r="C156" s="60" t="str">
        <f>IFERROR(__xludf.DUMMYFUNCTION("REGEXEXTRACT(B156, ""O\d*\.?\d+"")"),"O3")</f>
        <v>O3</v>
      </c>
      <c r="D156" s="60" t="str">
        <f t="shared" si="2"/>
        <v>Ca0.2CoPr0.8</v>
      </c>
      <c r="E156" s="60" t="str">
        <f t="shared" si="3"/>
        <v>Ca0.2CoPr0.8O3</v>
      </c>
    </row>
    <row r="157">
      <c r="A157" s="60" t="s">
        <v>982</v>
      </c>
      <c r="B157" s="60" t="str">
        <f t="shared" si="1"/>
        <v>O3Ta0.18W0.82Y0.06</v>
      </c>
      <c r="C157" s="60" t="str">
        <f>IFERROR(__xludf.DUMMYFUNCTION("REGEXEXTRACT(B157, ""O\d*\.?\d+"")"),"O3")</f>
        <v>O3</v>
      </c>
      <c r="D157" s="60" t="str">
        <f t="shared" si="2"/>
        <v>Ta0.18W0.82Y0.06</v>
      </c>
      <c r="E157" s="60" t="str">
        <f t="shared" si="3"/>
        <v>Ta0.18W0.82Y0.06O3</v>
      </c>
    </row>
    <row r="158">
      <c r="A158" s="60" t="s">
        <v>1106</v>
      </c>
      <c r="B158" s="60" t="str">
        <f t="shared" si="1"/>
        <v>Co0.1429O3Rh0.8571</v>
      </c>
      <c r="C158" s="60" t="str">
        <f>IFERROR(__xludf.DUMMYFUNCTION("REGEXEXTRACT(B158, ""O\d*\.?\d+"")"),"O3")</f>
        <v>O3</v>
      </c>
      <c r="D158" s="60" t="str">
        <f t="shared" si="2"/>
        <v>Co0.1429Rh0.8571</v>
      </c>
      <c r="E158" s="60" t="str">
        <f t="shared" si="3"/>
        <v>Co0.1429Rh0.8571O3</v>
      </c>
    </row>
    <row r="159">
      <c r="A159" s="60" t="s">
        <v>1107</v>
      </c>
      <c r="B159" s="60" t="str">
        <f t="shared" si="1"/>
        <v>Ca0.333La0.667O3Ti0.667Zn0.333</v>
      </c>
      <c r="C159" s="60" t="str">
        <f>IFERROR(__xludf.DUMMYFUNCTION("REGEXEXTRACT(B159, ""O\d*\.?\d+"")"),"O3")</f>
        <v>O3</v>
      </c>
      <c r="D159" s="60" t="str">
        <f t="shared" si="2"/>
        <v>Ca0.333La0.667Ti0.667Zn0.333</v>
      </c>
      <c r="E159" s="60" t="str">
        <f t="shared" si="3"/>
        <v>Ca0.333La0.667Ti0.667Zn0.333O3</v>
      </c>
    </row>
    <row r="160">
      <c r="A160" s="60" t="s">
        <v>1108</v>
      </c>
      <c r="B160" s="60" t="str">
        <f t="shared" si="1"/>
        <v>Ca0.333O3Pr0.667Ti0.667Zn0.333</v>
      </c>
      <c r="C160" s="60" t="str">
        <f>IFERROR(__xludf.DUMMYFUNCTION("REGEXEXTRACT(B160, ""O\d*\.?\d+"")"),"O3")</f>
        <v>O3</v>
      </c>
      <c r="D160" s="60" t="str">
        <f t="shared" si="2"/>
        <v>Ca0.333Pr0.667Ti0.667Zn0.333</v>
      </c>
      <c r="E160" s="60" t="str">
        <f t="shared" si="3"/>
        <v>Ca0.333Pr0.667Ti0.667Zn0.333O3</v>
      </c>
    </row>
    <row r="161">
      <c r="A161" s="60" t="s">
        <v>1109</v>
      </c>
      <c r="B161" s="60" t="str">
        <f t="shared" si="1"/>
        <v>Ca0.333Nd0.667O3Ti0.667Zn0.333</v>
      </c>
      <c r="C161" s="60" t="str">
        <f>IFERROR(__xludf.DUMMYFUNCTION("REGEXEXTRACT(B161, ""O\d*\.?\d+"")"),"O3")</f>
        <v>O3</v>
      </c>
      <c r="D161" s="60" t="str">
        <f t="shared" si="2"/>
        <v>Ca0.333Nd0.667Ti0.667Zn0.333</v>
      </c>
      <c r="E161" s="60" t="str">
        <f t="shared" si="3"/>
        <v>Ca0.333Nd0.667Ti0.667Zn0.333O3</v>
      </c>
    </row>
    <row r="162">
      <c r="A162" s="60" t="s">
        <v>1110</v>
      </c>
      <c r="B162" s="60" t="str">
        <f t="shared" si="1"/>
        <v>Ca0.333Eu0.667O3Ti0.667Zn0.333</v>
      </c>
      <c r="C162" s="60" t="str">
        <f>IFERROR(__xludf.DUMMYFUNCTION("REGEXEXTRACT(B162, ""O\d*\.?\d+"")"),"O3")</f>
        <v>O3</v>
      </c>
      <c r="D162" s="60" t="str">
        <f t="shared" si="2"/>
        <v>Ca0.333Eu0.667Ti0.667Zn0.333</v>
      </c>
      <c r="E162" s="60" t="str">
        <f t="shared" si="3"/>
        <v>Ca0.333Eu0.667Ti0.667Zn0.333O3</v>
      </c>
    </row>
    <row r="163">
      <c r="A163" s="60" t="s">
        <v>1111</v>
      </c>
      <c r="B163" s="60" t="str">
        <f t="shared" si="1"/>
        <v>Ca0.666La0.667O3Ti0.667</v>
      </c>
      <c r="C163" s="60" t="str">
        <f>IFERROR(__xludf.DUMMYFUNCTION("REGEXEXTRACT(B163, ""O\d*\.?\d+"")"),"O3")</f>
        <v>O3</v>
      </c>
      <c r="D163" s="60" t="str">
        <f t="shared" si="2"/>
        <v>Ca0.666La0.667Ti0.667</v>
      </c>
      <c r="E163" s="60" t="str">
        <f t="shared" si="3"/>
        <v>Ca0.666La0.667Ti0.667O3</v>
      </c>
    </row>
    <row r="164">
      <c r="A164" s="60" t="s">
        <v>1112</v>
      </c>
      <c r="B164" s="60" t="str">
        <f t="shared" si="1"/>
        <v>Ba12Ca3Mn6Mo3O36</v>
      </c>
      <c r="C164" s="60" t="str">
        <f>IFERROR(__xludf.DUMMYFUNCTION("REGEXEXTRACT(B164, ""O\d*\.?\d+"")"),"O36")</f>
        <v>O36</v>
      </c>
      <c r="D164" s="60" t="str">
        <f t="shared" si="2"/>
        <v>Ba12Ca3Mn6Mo3</v>
      </c>
      <c r="E164" s="60" t="str">
        <f t="shared" si="3"/>
        <v>Ba12Ca3Mn6Mo3O36</v>
      </c>
    </row>
    <row r="165">
      <c r="A165" s="60" t="s">
        <v>1113</v>
      </c>
      <c r="B165" s="60" t="str">
        <f t="shared" si="1"/>
        <v>Ba12In3Mn9O33.66</v>
      </c>
      <c r="C165" s="60" t="str">
        <f>IFERROR(__xludf.DUMMYFUNCTION("REGEXEXTRACT(B165, ""O\d*\.?\d+"")"),"O33.66")</f>
        <v>O33.66</v>
      </c>
      <c r="D165" s="60" t="str">
        <f t="shared" si="2"/>
        <v>Ba12In3Mn9</v>
      </c>
      <c r="E165" s="60" t="str">
        <f t="shared" si="3"/>
        <v>Ba12In3Mn9O33.66</v>
      </c>
    </row>
    <row r="166">
      <c r="A166" s="60" t="s">
        <v>1114</v>
      </c>
      <c r="B166" s="60" t="str">
        <f t="shared" si="1"/>
        <v>Ga0.5LaMn0.5O3</v>
      </c>
      <c r="C166" s="60" t="str">
        <f>IFERROR(__xludf.DUMMYFUNCTION("REGEXEXTRACT(B166, ""O\d*\.?\d+"")"),"O3")</f>
        <v>O3</v>
      </c>
      <c r="D166" s="60" t="str">
        <f t="shared" si="2"/>
        <v>Ga0.5LaMn0.5</v>
      </c>
      <c r="E166" s="60" t="str">
        <f t="shared" si="3"/>
        <v>Ga0.5LaMn0.5O3</v>
      </c>
    </row>
    <row r="167">
      <c r="A167" s="60" t="s">
        <v>1115</v>
      </c>
      <c r="B167" s="60" t="str">
        <f t="shared" si="1"/>
        <v>Fe0.5Ga0.5LaO3</v>
      </c>
      <c r="C167" s="60" t="str">
        <f>IFERROR(__xludf.DUMMYFUNCTION("REGEXEXTRACT(B167, ""O\d*\.?\d+"")"),"O3")</f>
        <v>O3</v>
      </c>
      <c r="D167" s="60" t="str">
        <f t="shared" si="2"/>
        <v>Fe0.5Ga0.5La</v>
      </c>
      <c r="E167" s="60" t="str">
        <f t="shared" si="3"/>
        <v>Fe0.5Ga0.5LaO3</v>
      </c>
    </row>
    <row r="168">
      <c r="A168" s="60" t="s">
        <v>1116</v>
      </c>
      <c r="B168" s="60" t="str">
        <f t="shared" si="1"/>
        <v>Co0.5Ga0.5LaO3</v>
      </c>
      <c r="C168" s="60" t="str">
        <f>IFERROR(__xludf.DUMMYFUNCTION("REGEXEXTRACT(B168, ""O\d*\.?\d+"")"),"O3")</f>
        <v>O3</v>
      </c>
      <c r="D168" s="60" t="str">
        <f t="shared" si="2"/>
        <v>Co0.5Ga0.5La</v>
      </c>
      <c r="E168" s="60" t="str">
        <f t="shared" si="3"/>
        <v>Co0.5Ga0.5LaO3</v>
      </c>
    </row>
    <row r="169">
      <c r="A169" s="60" t="s">
        <v>1117</v>
      </c>
      <c r="B169" s="60" t="str">
        <f t="shared" si="1"/>
        <v>Ga0.5LaNi0.5O3</v>
      </c>
      <c r="C169" s="60" t="str">
        <f>IFERROR(__xludf.DUMMYFUNCTION("REGEXEXTRACT(B169, ""O\d*\.?\d+"")"),"O3")</f>
        <v>O3</v>
      </c>
      <c r="D169" s="60" t="str">
        <f t="shared" si="2"/>
        <v>Ga0.5LaNi0.5</v>
      </c>
      <c r="E169" s="60" t="str">
        <f t="shared" si="3"/>
        <v>Ga0.5LaNi0.5O3</v>
      </c>
    </row>
    <row r="170">
      <c r="A170" s="60" t="s">
        <v>1118</v>
      </c>
      <c r="B170" s="60" t="str">
        <f t="shared" si="1"/>
        <v>BaFe0.02O3Ta0.02Ti0.96</v>
      </c>
      <c r="C170" s="60" t="str">
        <f>IFERROR(__xludf.DUMMYFUNCTION("REGEXEXTRACT(B170, ""O\d*\.?\d+"")"),"O3")</f>
        <v>O3</v>
      </c>
      <c r="D170" s="60" t="str">
        <f t="shared" si="2"/>
        <v>BaFe0.02Ta0.02Ti0.96</v>
      </c>
      <c r="E170" s="60" t="str">
        <f t="shared" si="3"/>
        <v>BaFe0.02Ta0.02Ti0.96O3</v>
      </c>
    </row>
    <row r="171">
      <c r="A171" s="60" t="s">
        <v>1119</v>
      </c>
      <c r="B171" s="60" t="str">
        <f t="shared" si="1"/>
        <v>BaFe0.5O3Ta0.5</v>
      </c>
      <c r="C171" s="60" t="str">
        <f>IFERROR(__xludf.DUMMYFUNCTION("REGEXEXTRACT(B171, ""O\d*\.?\d+"")"),"O3")</f>
        <v>O3</v>
      </c>
      <c r="D171" s="60" t="str">
        <f t="shared" si="2"/>
        <v>BaFe0.5Ta0.5</v>
      </c>
      <c r="E171" s="60" t="str">
        <f t="shared" si="3"/>
        <v>BaFe0.5Ta0.5O3</v>
      </c>
    </row>
    <row r="172">
      <c r="A172" s="60" t="s">
        <v>1119</v>
      </c>
      <c r="B172" s="60" t="str">
        <f t="shared" si="1"/>
        <v>BaFe0.5O3Ta0.5</v>
      </c>
      <c r="C172" s="60" t="str">
        <f>IFERROR(__xludf.DUMMYFUNCTION("REGEXEXTRACT(B172, ""O\d*\.?\d+"")"),"O3")</f>
        <v>O3</v>
      </c>
      <c r="D172" s="60" t="str">
        <f t="shared" si="2"/>
        <v>BaFe0.5Ta0.5</v>
      </c>
      <c r="E172" s="60" t="str">
        <f t="shared" si="3"/>
        <v>BaFe0.5Ta0.5O3</v>
      </c>
    </row>
    <row r="173">
      <c r="A173" s="60" t="s">
        <v>1120</v>
      </c>
      <c r="B173" s="60" t="str">
        <f t="shared" si="1"/>
        <v>LaO3Sc</v>
      </c>
      <c r="C173" s="60" t="str">
        <f>IFERROR(__xludf.DUMMYFUNCTION("REGEXEXTRACT(B173, ""O\d*\.?\d+"")"),"O3")</f>
        <v>O3</v>
      </c>
      <c r="D173" s="60" t="str">
        <f t="shared" si="2"/>
        <v>LaSc</v>
      </c>
      <c r="E173" s="60" t="str">
        <f t="shared" si="3"/>
        <v>LaScO3</v>
      </c>
    </row>
    <row r="174">
      <c r="A174" s="60" t="s">
        <v>1121</v>
      </c>
      <c r="B174" s="60" t="str">
        <f t="shared" si="1"/>
        <v>NdO3Sc</v>
      </c>
      <c r="C174" s="60" t="str">
        <f>IFERROR(__xludf.DUMMYFUNCTION("REGEXEXTRACT(B174, ""O\d*\.?\d+"")"),"O3")</f>
        <v>O3</v>
      </c>
      <c r="D174" s="60" t="str">
        <f t="shared" si="2"/>
        <v>NdSc</v>
      </c>
      <c r="E174" s="60" t="str">
        <f t="shared" si="3"/>
        <v>NdScO3</v>
      </c>
    </row>
    <row r="175">
      <c r="A175" s="60" t="s">
        <v>1122</v>
      </c>
      <c r="B175" s="60" t="str">
        <f t="shared" si="1"/>
        <v>O3ScSm</v>
      </c>
      <c r="C175" s="60" t="str">
        <f>IFERROR(__xludf.DUMMYFUNCTION("REGEXEXTRACT(B175, ""O\d*\.?\d+"")"),"O3")</f>
        <v>O3</v>
      </c>
      <c r="D175" s="60" t="str">
        <f t="shared" si="2"/>
        <v>ScSm</v>
      </c>
      <c r="E175" s="60" t="str">
        <f t="shared" si="3"/>
        <v>ScSmO3</v>
      </c>
    </row>
    <row r="176">
      <c r="A176" s="60" t="s">
        <v>1123</v>
      </c>
      <c r="B176" s="60" t="str">
        <f t="shared" si="1"/>
        <v>Bi0.5K0.1Na0.4O3Ti</v>
      </c>
      <c r="C176" s="60" t="str">
        <f>IFERROR(__xludf.DUMMYFUNCTION("REGEXEXTRACT(B176, ""O\d*\.?\d+"")"),"O3")</f>
        <v>O3</v>
      </c>
      <c r="D176" s="60" t="str">
        <f t="shared" si="2"/>
        <v>Bi0.5K0.1Na0.4Ti</v>
      </c>
      <c r="E176" s="60" t="str">
        <f t="shared" si="3"/>
        <v>Bi0.5K0.1Na0.4TiO3</v>
      </c>
    </row>
    <row r="177">
      <c r="A177" s="60" t="s">
        <v>1123</v>
      </c>
      <c r="B177" s="60" t="str">
        <f t="shared" si="1"/>
        <v>Bi0.5K0.1Na0.4O3Ti</v>
      </c>
      <c r="C177" s="60" t="str">
        <f>IFERROR(__xludf.DUMMYFUNCTION("REGEXEXTRACT(B177, ""O\d*\.?\d+"")"),"O3")</f>
        <v>O3</v>
      </c>
      <c r="D177" s="60" t="str">
        <f t="shared" si="2"/>
        <v>Bi0.5K0.1Na0.4Ti</v>
      </c>
      <c r="E177" s="60" t="str">
        <f t="shared" si="3"/>
        <v>Bi0.5K0.1Na0.4TiO3</v>
      </c>
    </row>
    <row r="178">
      <c r="A178" s="60" t="s">
        <v>1124</v>
      </c>
      <c r="B178" s="60" t="str">
        <f t="shared" si="1"/>
        <v>Bi0.5K0.2Na0.3O3Ti</v>
      </c>
      <c r="C178" s="60" t="str">
        <f>IFERROR(__xludf.DUMMYFUNCTION("REGEXEXTRACT(B178, ""O\d*\.?\d+"")"),"O3")</f>
        <v>O3</v>
      </c>
      <c r="D178" s="60" t="str">
        <f t="shared" si="2"/>
        <v>Bi0.5K0.2Na0.3Ti</v>
      </c>
      <c r="E178" s="60" t="str">
        <f t="shared" si="3"/>
        <v>Bi0.5K0.2Na0.3TiO3</v>
      </c>
    </row>
    <row r="179">
      <c r="A179" s="60" t="s">
        <v>1124</v>
      </c>
      <c r="B179" s="60" t="str">
        <f t="shared" si="1"/>
        <v>Bi0.5K0.2Na0.3O3Ti</v>
      </c>
      <c r="C179" s="60" t="str">
        <f>IFERROR(__xludf.DUMMYFUNCTION("REGEXEXTRACT(B179, ""O\d*\.?\d+"")"),"O3")</f>
        <v>O3</v>
      </c>
      <c r="D179" s="60" t="str">
        <f t="shared" si="2"/>
        <v>Bi0.5K0.2Na0.3Ti</v>
      </c>
      <c r="E179" s="60" t="str">
        <f t="shared" si="3"/>
        <v>Bi0.5K0.2Na0.3TiO3</v>
      </c>
    </row>
    <row r="180">
      <c r="A180" s="60" t="s">
        <v>1125</v>
      </c>
      <c r="B180" s="60" t="str">
        <f t="shared" si="1"/>
        <v>Bi0.5K0.25Na0.25O3Ti</v>
      </c>
      <c r="C180" s="60" t="str">
        <f>IFERROR(__xludf.DUMMYFUNCTION("REGEXEXTRACT(B180, ""O\d*\.?\d+"")"),"O3")</f>
        <v>O3</v>
      </c>
      <c r="D180" s="60" t="str">
        <f t="shared" si="2"/>
        <v>Bi0.5K0.25Na0.25Ti</v>
      </c>
      <c r="E180" s="60" t="str">
        <f t="shared" si="3"/>
        <v>Bi0.5K0.25Na0.25TiO3</v>
      </c>
    </row>
    <row r="181">
      <c r="A181" s="60" t="s">
        <v>1125</v>
      </c>
      <c r="B181" s="60" t="str">
        <f t="shared" si="1"/>
        <v>Bi0.5K0.25Na0.25O3Ti</v>
      </c>
      <c r="C181" s="60" t="str">
        <f>IFERROR(__xludf.DUMMYFUNCTION("REGEXEXTRACT(B181, ""O\d*\.?\d+"")"),"O3")</f>
        <v>O3</v>
      </c>
      <c r="D181" s="60" t="str">
        <f t="shared" si="2"/>
        <v>Bi0.5K0.25Na0.25Ti</v>
      </c>
      <c r="E181" s="60" t="str">
        <f t="shared" si="3"/>
        <v>Bi0.5K0.25Na0.25TiO3</v>
      </c>
    </row>
    <row r="182">
      <c r="A182" s="60" t="s">
        <v>1126</v>
      </c>
      <c r="B182" s="60" t="str">
        <f t="shared" si="1"/>
        <v>Bi0.5K0.3Na0.2O3Ti</v>
      </c>
      <c r="C182" s="60" t="str">
        <f>IFERROR(__xludf.DUMMYFUNCTION("REGEXEXTRACT(B182, ""O\d*\.?\d+"")"),"O3")</f>
        <v>O3</v>
      </c>
      <c r="D182" s="60" t="str">
        <f t="shared" si="2"/>
        <v>Bi0.5K0.3Na0.2Ti</v>
      </c>
      <c r="E182" s="60" t="str">
        <f t="shared" si="3"/>
        <v>Bi0.5K0.3Na0.2TiO3</v>
      </c>
    </row>
    <row r="183">
      <c r="A183" s="60" t="s">
        <v>1127</v>
      </c>
      <c r="B183" s="60" t="str">
        <f t="shared" si="1"/>
        <v>Bi0.5K0.5O3Ti</v>
      </c>
      <c r="C183" s="60" t="str">
        <f>IFERROR(__xludf.DUMMYFUNCTION("REGEXEXTRACT(B183, ""O\d*\.?\d+"")"),"O3")</f>
        <v>O3</v>
      </c>
      <c r="D183" s="60" t="str">
        <f t="shared" si="2"/>
        <v>Bi0.5K0.5Ti</v>
      </c>
      <c r="E183" s="60" t="str">
        <f t="shared" si="3"/>
        <v>Bi0.5K0.5TiO3</v>
      </c>
    </row>
    <row r="184">
      <c r="A184" s="60" t="s">
        <v>1128</v>
      </c>
      <c r="B184" s="60" t="str">
        <f t="shared" si="1"/>
        <v>AlO3Y</v>
      </c>
      <c r="C184" s="60" t="str">
        <f>IFERROR(__xludf.DUMMYFUNCTION("REGEXEXTRACT(B184, ""O\d*\.?\d+"")"),"O3")</f>
        <v>O3</v>
      </c>
      <c r="D184" s="60" t="str">
        <f t="shared" si="2"/>
        <v>AlY</v>
      </c>
      <c r="E184" s="60" t="str">
        <f t="shared" si="3"/>
        <v>AlYO3</v>
      </c>
    </row>
    <row r="185">
      <c r="A185" s="60" t="s">
        <v>1129</v>
      </c>
      <c r="B185" s="60" t="str">
        <f t="shared" si="1"/>
        <v>BaDy0.667Mo0.333O3</v>
      </c>
      <c r="C185" s="60" t="str">
        <f>IFERROR(__xludf.DUMMYFUNCTION("REGEXEXTRACT(B185, ""O\d*\.?\d+"")"),"O3")</f>
        <v>O3</v>
      </c>
      <c r="D185" s="60" t="str">
        <f t="shared" si="2"/>
        <v>BaDy0.667Mo0.333</v>
      </c>
      <c r="E185" s="60" t="str">
        <f t="shared" si="3"/>
        <v>BaDy0.667Mo0.333O3</v>
      </c>
    </row>
    <row r="186">
      <c r="A186" s="60" t="s">
        <v>1130</v>
      </c>
      <c r="B186" s="60" t="str">
        <f t="shared" si="1"/>
        <v>BaDy0.667O3W0.333</v>
      </c>
      <c r="C186" s="60" t="str">
        <f>IFERROR(__xludf.DUMMYFUNCTION("REGEXEXTRACT(B186, ""O\d*\.?\d+"")"),"O3")</f>
        <v>O3</v>
      </c>
      <c r="D186" s="60" t="str">
        <f t="shared" si="2"/>
        <v>BaDy0.667W0.333</v>
      </c>
      <c r="E186" s="60" t="str">
        <f t="shared" si="3"/>
        <v>BaDy0.667W0.333O3</v>
      </c>
    </row>
    <row r="187">
      <c r="A187" s="60" t="s">
        <v>1131</v>
      </c>
      <c r="B187" s="60" t="str">
        <f t="shared" si="1"/>
        <v>BaGd0.667O3W0.333</v>
      </c>
      <c r="C187" s="60" t="str">
        <f>IFERROR(__xludf.DUMMYFUNCTION("REGEXEXTRACT(B187, ""O\d*\.?\d+"")"),"O3")</f>
        <v>O3</v>
      </c>
      <c r="D187" s="60" t="str">
        <f t="shared" si="2"/>
        <v>BaGd0.667W0.333</v>
      </c>
      <c r="E187" s="60" t="str">
        <f t="shared" si="3"/>
        <v>BaGd0.667W0.333O3</v>
      </c>
    </row>
    <row r="188">
      <c r="A188" s="60" t="s">
        <v>1132</v>
      </c>
      <c r="B188" s="60" t="str">
        <f t="shared" si="1"/>
        <v>BaGd0.667Mo0.333O3</v>
      </c>
      <c r="C188" s="60" t="str">
        <f>IFERROR(__xludf.DUMMYFUNCTION("REGEXEXTRACT(B188, ""O\d*\.?\d+"")"),"O3")</f>
        <v>O3</v>
      </c>
      <c r="D188" s="60" t="str">
        <f t="shared" si="2"/>
        <v>BaGd0.667Mo0.333</v>
      </c>
      <c r="E188" s="60" t="str">
        <f t="shared" si="3"/>
        <v>BaGd0.667Mo0.333O3</v>
      </c>
    </row>
    <row r="189">
      <c r="A189" s="60" t="s">
        <v>1133</v>
      </c>
      <c r="B189" s="60" t="str">
        <f t="shared" si="1"/>
        <v>BaO3Sm0.667W0.333</v>
      </c>
      <c r="C189" s="60" t="str">
        <f>IFERROR(__xludf.DUMMYFUNCTION("REGEXEXTRACT(B189, ""O\d*\.?\d+"")"),"O3")</f>
        <v>O3</v>
      </c>
      <c r="D189" s="60" t="str">
        <f t="shared" si="2"/>
        <v>BaSm0.667W0.333</v>
      </c>
      <c r="E189" s="60" t="str">
        <f t="shared" si="3"/>
        <v>BaSm0.667W0.333O3</v>
      </c>
    </row>
    <row r="190">
      <c r="A190" s="60" t="s">
        <v>1134</v>
      </c>
      <c r="B190" s="60" t="str">
        <f t="shared" si="1"/>
        <v>La0.948Mn0.948O3</v>
      </c>
      <c r="C190" s="60" t="str">
        <f>IFERROR(__xludf.DUMMYFUNCTION("REGEXEXTRACT(B190, ""O\d*\.?\d+"")"),"O3")</f>
        <v>O3</v>
      </c>
      <c r="D190" s="60" t="str">
        <f t="shared" si="2"/>
        <v>La0.948Mn0.948</v>
      </c>
      <c r="E190" s="60" t="str">
        <f t="shared" si="3"/>
        <v>La0.948Mn0.948O3</v>
      </c>
    </row>
    <row r="191">
      <c r="A191" s="60" t="s">
        <v>1135</v>
      </c>
      <c r="B191" s="60" t="str">
        <f t="shared" si="1"/>
        <v>La0.932Mn0.932O3</v>
      </c>
      <c r="C191" s="60" t="str">
        <f>IFERROR(__xludf.DUMMYFUNCTION("REGEXEXTRACT(B191, ""O\d*\.?\d+"")"),"O3")</f>
        <v>O3</v>
      </c>
      <c r="D191" s="60" t="str">
        <f t="shared" si="2"/>
        <v>La0.932Mn0.932</v>
      </c>
      <c r="E191" s="60" t="str">
        <f t="shared" si="3"/>
        <v>La0.932Mn0.932O3</v>
      </c>
    </row>
    <row r="192">
      <c r="A192" s="60" t="s">
        <v>1136</v>
      </c>
      <c r="B192" s="60" t="str">
        <f t="shared" si="1"/>
        <v>CoLaO3</v>
      </c>
      <c r="C192" s="60" t="str">
        <f>IFERROR(__xludf.DUMMYFUNCTION("REGEXEXTRACT(B192, ""O\d*\.?\d+"")"),"O3")</f>
        <v>O3</v>
      </c>
      <c r="D192" s="60" t="str">
        <f t="shared" si="2"/>
        <v>CoLa</v>
      </c>
      <c r="E192" s="60" t="str">
        <f t="shared" si="3"/>
        <v>CoLaO3</v>
      </c>
    </row>
    <row r="193">
      <c r="A193" s="60" t="s">
        <v>1137</v>
      </c>
      <c r="B193" s="60" t="str">
        <f t="shared" si="1"/>
        <v>LaMn0.5Ni0.5O3</v>
      </c>
      <c r="C193" s="60" t="str">
        <f>IFERROR(__xludf.DUMMYFUNCTION("REGEXEXTRACT(B193, ""O\d*\.?\d+"")"),"O3")</f>
        <v>O3</v>
      </c>
      <c r="D193" s="60" t="str">
        <f t="shared" si="2"/>
        <v>LaMn0.5Ni0.5</v>
      </c>
      <c r="E193" s="60" t="str">
        <f t="shared" si="3"/>
        <v>LaMn0.5Ni0.5O3</v>
      </c>
    </row>
    <row r="194">
      <c r="A194" s="60" t="s">
        <v>1137</v>
      </c>
      <c r="B194" s="60" t="str">
        <f t="shared" si="1"/>
        <v>LaMn0.5Ni0.5O3</v>
      </c>
      <c r="C194" s="60" t="str">
        <f>IFERROR(__xludf.DUMMYFUNCTION("REGEXEXTRACT(B194, ""O\d*\.?\d+"")"),"O3")</f>
        <v>O3</v>
      </c>
      <c r="D194" s="60" t="str">
        <f t="shared" si="2"/>
        <v>LaMn0.5Ni0.5</v>
      </c>
      <c r="E194" s="60" t="str">
        <f t="shared" si="3"/>
        <v>LaMn0.5Ni0.5O3</v>
      </c>
    </row>
    <row r="195">
      <c r="A195" s="60" t="s">
        <v>1138</v>
      </c>
      <c r="B195" s="60" t="str">
        <f t="shared" si="1"/>
        <v>Ba0.1MnNd0.7O3Sr0.2</v>
      </c>
      <c r="C195" s="60" t="str">
        <f>IFERROR(__xludf.DUMMYFUNCTION("REGEXEXTRACT(B195, ""O\d*\.?\d+"")"),"O3")</f>
        <v>O3</v>
      </c>
      <c r="D195" s="60" t="str">
        <f t="shared" si="2"/>
        <v>Ba0.1MnNd0.7Sr0.2</v>
      </c>
      <c r="E195" s="60" t="str">
        <f t="shared" si="3"/>
        <v>Ba0.1MnNd0.7Sr0.2O3</v>
      </c>
    </row>
    <row r="196">
      <c r="A196" s="60" t="s">
        <v>1139</v>
      </c>
      <c r="B196" s="60" t="str">
        <f t="shared" si="1"/>
        <v>Ba0.2MnNd0.7O3Sr0.1</v>
      </c>
      <c r="C196" s="60" t="str">
        <f>IFERROR(__xludf.DUMMYFUNCTION("REGEXEXTRACT(B196, ""O\d*\.?\d+"")"),"O3")</f>
        <v>O3</v>
      </c>
      <c r="D196" s="60" t="str">
        <f t="shared" si="2"/>
        <v>Ba0.2MnNd0.7Sr0.1</v>
      </c>
      <c r="E196" s="60" t="str">
        <f t="shared" si="3"/>
        <v>Ba0.2MnNd0.7Sr0.1O3</v>
      </c>
    </row>
    <row r="197">
      <c r="A197" s="60" t="s">
        <v>1140</v>
      </c>
      <c r="B197" s="60" t="str">
        <f t="shared" si="1"/>
        <v>Ba0.25MnNd0.7O3Sr0.05</v>
      </c>
      <c r="C197" s="60" t="str">
        <f>IFERROR(__xludf.DUMMYFUNCTION("REGEXEXTRACT(B197, ""O\d*\.?\d+"")"),"O3")</f>
        <v>O3</v>
      </c>
      <c r="D197" s="60" t="str">
        <f t="shared" si="2"/>
        <v>Ba0.25MnNd0.7Sr0.05</v>
      </c>
      <c r="E197" s="60" t="str">
        <f t="shared" si="3"/>
        <v>Ba0.25MnNd0.7Sr0.05O3</v>
      </c>
    </row>
    <row r="198">
      <c r="A198" s="60" t="s">
        <v>1141</v>
      </c>
      <c r="B198" s="60" t="str">
        <f t="shared" si="1"/>
        <v>Ba0.3MnNd0.7O3</v>
      </c>
      <c r="C198" s="60" t="str">
        <f>IFERROR(__xludf.DUMMYFUNCTION("REGEXEXTRACT(B198, ""O\d*\.?\d+"")"),"O3")</f>
        <v>O3</v>
      </c>
      <c r="D198" s="60" t="str">
        <f t="shared" si="2"/>
        <v>Ba0.3MnNd0.7</v>
      </c>
      <c r="E198" s="60" t="str">
        <f t="shared" si="3"/>
        <v>Ba0.3MnNd0.7O3</v>
      </c>
    </row>
    <row r="199">
      <c r="A199" s="60" t="s">
        <v>1142</v>
      </c>
      <c r="B199" s="60" t="str">
        <f t="shared" si="1"/>
        <v>CaMn0.9O3Sb0.1</v>
      </c>
      <c r="C199" s="60" t="str">
        <f>IFERROR(__xludf.DUMMYFUNCTION("REGEXEXTRACT(B199, ""O\d*\.?\d+"")"),"O3")</f>
        <v>O3</v>
      </c>
      <c r="D199" s="60" t="str">
        <f t="shared" si="2"/>
        <v>CaMn0.9Sb0.1</v>
      </c>
      <c r="E199" s="60" t="str">
        <f t="shared" si="3"/>
        <v>CaMn0.9Sb0.1O3</v>
      </c>
    </row>
    <row r="200">
      <c r="A200" s="60" t="s">
        <v>1143</v>
      </c>
      <c r="B200" s="60" t="str">
        <f t="shared" si="1"/>
        <v>CaMn0.5O3Sb0.5</v>
      </c>
      <c r="C200" s="60" t="str">
        <f>IFERROR(__xludf.DUMMYFUNCTION("REGEXEXTRACT(B200, ""O\d*\.?\d+"")"),"O3")</f>
        <v>O3</v>
      </c>
      <c r="D200" s="60" t="str">
        <f t="shared" si="2"/>
        <v>CaMn0.5Sb0.5</v>
      </c>
      <c r="E200" s="60" t="str">
        <f t="shared" si="3"/>
        <v>CaMn0.5Sb0.5O3</v>
      </c>
    </row>
    <row r="201">
      <c r="A201" s="60" t="s">
        <v>1144</v>
      </c>
      <c r="B201" s="60" t="str">
        <f t="shared" si="1"/>
        <v>CaMn0.8O3Sb0.2</v>
      </c>
      <c r="C201" s="60" t="str">
        <f>IFERROR(__xludf.DUMMYFUNCTION("REGEXEXTRACT(B201, ""O\d*\.?\d+"")"),"O3")</f>
        <v>O3</v>
      </c>
      <c r="D201" s="60" t="str">
        <f t="shared" si="2"/>
        <v>CaMn0.8Sb0.2</v>
      </c>
      <c r="E201" s="60" t="str">
        <f t="shared" si="3"/>
        <v>CaMn0.8Sb0.2O3</v>
      </c>
    </row>
    <row r="202">
      <c r="A202" s="60" t="s">
        <v>1145</v>
      </c>
      <c r="B202" s="60" t="str">
        <f t="shared" si="1"/>
        <v>CaMn0.75O3Sb0.25</v>
      </c>
      <c r="C202" s="60" t="str">
        <f>IFERROR(__xludf.DUMMYFUNCTION("REGEXEXTRACT(B202, ""O\d*\.?\d+"")"),"O3")</f>
        <v>O3</v>
      </c>
      <c r="D202" s="60" t="str">
        <f t="shared" si="2"/>
        <v>CaMn0.75Sb0.25</v>
      </c>
      <c r="E202" s="60" t="str">
        <f t="shared" si="3"/>
        <v>CaMn0.75Sb0.25O3</v>
      </c>
    </row>
    <row r="203">
      <c r="A203" s="60" t="s">
        <v>1146</v>
      </c>
      <c r="B203" s="60" t="str">
        <f t="shared" si="1"/>
        <v>O3ScTb</v>
      </c>
      <c r="C203" s="60" t="str">
        <f>IFERROR(__xludf.DUMMYFUNCTION("REGEXEXTRACT(B203, ""O\d*\.?\d+"")"),"O3")</f>
        <v>O3</v>
      </c>
      <c r="D203" s="60" t="str">
        <f t="shared" si="2"/>
        <v>ScTb</v>
      </c>
      <c r="E203" s="60" t="str">
        <f t="shared" si="3"/>
        <v>ScTbO3</v>
      </c>
    </row>
    <row r="204">
      <c r="A204" s="60" t="s">
        <v>1147</v>
      </c>
      <c r="B204" s="60" t="str">
        <f t="shared" si="1"/>
        <v>DyO3Sc</v>
      </c>
      <c r="C204" s="60" t="str">
        <f>IFERROR(__xludf.DUMMYFUNCTION("REGEXEXTRACT(B204, ""O\d*\.?\d+"")"),"O3")</f>
        <v>O3</v>
      </c>
      <c r="D204" s="60" t="str">
        <f t="shared" si="2"/>
        <v>DySc</v>
      </c>
      <c r="E204" s="60" t="str">
        <f t="shared" si="3"/>
        <v>DyScO3</v>
      </c>
    </row>
    <row r="205">
      <c r="A205" s="60" t="s">
        <v>1148</v>
      </c>
      <c r="B205" s="60" t="str">
        <f t="shared" si="1"/>
        <v>HoO3Sc</v>
      </c>
      <c r="C205" s="60" t="str">
        <f>IFERROR(__xludf.DUMMYFUNCTION("REGEXEXTRACT(B205, ""O\d*\.?\d+"")"),"O3")</f>
        <v>O3</v>
      </c>
      <c r="D205" s="60" t="str">
        <f t="shared" si="2"/>
        <v>HoSc</v>
      </c>
      <c r="E205" s="60" t="str">
        <f t="shared" si="3"/>
        <v>HoScO3</v>
      </c>
    </row>
    <row r="206">
      <c r="A206" s="60" t="s">
        <v>1149</v>
      </c>
      <c r="B206" s="60" t="str">
        <f t="shared" si="1"/>
        <v>HoNiO3</v>
      </c>
      <c r="C206" s="60" t="str">
        <f>IFERROR(__xludf.DUMMYFUNCTION("REGEXEXTRACT(B206, ""O\d*\.?\d+"")"),"O3")</f>
        <v>O3</v>
      </c>
      <c r="D206" s="60" t="str">
        <f t="shared" si="2"/>
        <v>HoNi</v>
      </c>
      <c r="E206" s="60" t="str">
        <f t="shared" si="3"/>
        <v>HoNiO3</v>
      </c>
    </row>
    <row r="207">
      <c r="A207" s="60" t="s">
        <v>1150</v>
      </c>
      <c r="B207" s="60" t="str">
        <f t="shared" si="1"/>
        <v>K0.85Li0.15O3Ta</v>
      </c>
      <c r="C207" s="60" t="str">
        <f>IFERROR(__xludf.DUMMYFUNCTION("REGEXEXTRACT(B207, ""O\d*\.?\d+"")"),"O3")</f>
        <v>O3</v>
      </c>
      <c r="D207" s="60" t="str">
        <f t="shared" si="2"/>
        <v>K0.85Li0.15Ta</v>
      </c>
      <c r="E207" s="60" t="str">
        <f t="shared" si="3"/>
        <v>K0.85Li0.15TaO3</v>
      </c>
    </row>
    <row r="208">
      <c r="A208" s="60" t="s">
        <v>1151</v>
      </c>
      <c r="B208" s="60" t="str">
        <f t="shared" si="1"/>
        <v>La0.16O3RuSr0.84</v>
      </c>
      <c r="C208" s="60" t="str">
        <f>IFERROR(__xludf.DUMMYFUNCTION("REGEXEXTRACT(B208, ""O\d*\.?\d+"")"),"O3")</f>
        <v>O3</v>
      </c>
      <c r="D208" s="60" t="str">
        <f t="shared" si="2"/>
        <v>La0.16RuSr0.84</v>
      </c>
      <c r="E208" s="60" t="str">
        <f t="shared" si="3"/>
        <v>La0.16RuSr0.84O3</v>
      </c>
    </row>
    <row r="209">
      <c r="A209" s="60" t="s">
        <v>1152</v>
      </c>
      <c r="B209" s="60" t="str">
        <f t="shared" si="1"/>
        <v>O3SrZr</v>
      </c>
      <c r="C209" s="60" t="str">
        <f>IFERROR(__xludf.DUMMYFUNCTION("REGEXEXTRACT(B209, ""O\d*\.?\d+"")"),"O3")</f>
        <v>O3</v>
      </c>
      <c r="D209" s="60" t="str">
        <f t="shared" si="2"/>
        <v>SrZr</v>
      </c>
      <c r="E209" s="60" t="str">
        <f t="shared" si="3"/>
        <v>SrZrO3</v>
      </c>
    </row>
    <row r="210">
      <c r="A210" s="60" t="s">
        <v>1153</v>
      </c>
      <c r="B210" s="60" t="str">
        <f t="shared" si="1"/>
        <v>O3SnSr</v>
      </c>
      <c r="C210" s="60" t="str">
        <f>IFERROR(__xludf.DUMMYFUNCTION("REGEXEXTRACT(B210, ""O\d*\.?\d+"")"),"O3")</f>
        <v>O3</v>
      </c>
      <c r="D210" s="60" t="str">
        <f t="shared" si="2"/>
        <v>SnSr</v>
      </c>
      <c r="E210" s="60" t="str">
        <f t="shared" si="3"/>
        <v>SnSrO3</v>
      </c>
    </row>
    <row r="211">
      <c r="A211" s="60" t="s">
        <v>1154</v>
      </c>
      <c r="B211" s="60" t="str">
        <f t="shared" si="1"/>
        <v>BaO3Zr</v>
      </c>
      <c r="C211" s="60" t="str">
        <f>IFERROR(__xludf.DUMMYFUNCTION("REGEXEXTRACT(B211, ""O\d*\.?\d+"")"),"O3")</f>
        <v>O3</v>
      </c>
      <c r="D211" s="60" t="str">
        <f t="shared" si="2"/>
        <v>BaZr</v>
      </c>
      <c r="E211" s="60" t="str">
        <f t="shared" si="3"/>
        <v>BaZrO3</v>
      </c>
    </row>
    <row r="212">
      <c r="A212" s="60" t="s">
        <v>1155</v>
      </c>
      <c r="B212" s="60" t="str">
        <f t="shared" si="1"/>
        <v>BaO3Sn</v>
      </c>
      <c r="C212" s="60" t="str">
        <f>IFERROR(__xludf.DUMMYFUNCTION("REGEXEXTRACT(B212, ""O\d*\.?\d+"")"),"O3")</f>
        <v>O3</v>
      </c>
      <c r="D212" s="60" t="str">
        <f t="shared" si="2"/>
        <v>BaSn</v>
      </c>
      <c r="E212" s="60" t="str">
        <f t="shared" si="3"/>
        <v>BaSnO3</v>
      </c>
    </row>
    <row r="213">
      <c r="A213" s="60" t="s">
        <v>1156</v>
      </c>
      <c r="B213" s="60" t="str">
        <f t="shared" si="1"/>
        <v>Co0.67O3SrW0.33</v>
      </c>
      <c r="C213" s="60" t="str">
        <f>IFERROR(__xludf.DUMMYFUNCTION("REGEXEXTRACT(B213, ""O\d*\.?\d+"")"),"O3")</f>
        <v>O3</v>
      </c>
      <c r="D213" s="60" t="str">
        <f t="shared" si="2"/>
        <v>Co0.67SrW0.33</v>
      </c>
      <c r="E213" s="60" t="str">
        <f t="shared" si="3"/>
        <v>Co0.67SrW0.33O3</v>
      </c>
    </row>
    <row r="214">
      <c r="A214" s="60" t="s">
        <v>1157</v>
      </c>
      <c r="B214" s="60" t="str">
        <f t="shared" si="1"/>
        <v>O3SrTa0.5V0.5</v>
      </c>
      <c r="C214" s="60" t="str">
        <f>IFERROR(__xludf.DUMMYFUNCTION("REGEXEXTRACT(B214, ""O\d*\.?\d+"")"),"O3")</f>
        <v>O3</v>
      </c>
      <c r="D214" s="60" t="str">
        <f t="shared" si="2"/>
        <v>SrTa0.5V0.5</v>
      </c>
      <c r="E214" s="60" t="str">
        <f t="shared" si="3"/>
        <v>SrTa0.5V0.5O3</v>
      </c>
    </row>
    <row r="215">
      <c r="A215" s="60" t="s">
        <v>1158</v>
      </c>
      <c r="B215" s="60" t="str">
        <f t="shared" si="1"/>
        <v>FeLaO3</v>
      </c>
      <c r="C215" s="60" t="str">
        <f>IFERROR(__xludf.DUMMYFUNCTION("REGEXEXTRACT(B215, ""O\d*\.?\d+"")"),"O3")</f>
        <v>O3</v>
      </c>
      <c r="D215" s="60" t="str">
        <f t="shared" si="2"/>
        <v>FeLa</v>
      </c>
      <c r="E215" s="60" t="str">
        <f t="shared" si="3"/>
        <v>FeLaO3</v>
      </c>
    </row>
    <row r="216">
      <c r="A216" s="60" t="s">
        <v>1159</v>
      </c>
      <c r="B216" s="60" t="str">
        <f t="shared" si="1"/>
        <v>Fe0.5O3PbV0.5</v>
      </c>
      <c r="C216" s="60" t="str">
        <f>IFERROR(__xludf.DUMMYFUNCTION("REGEXEXTRACT(B216, ""O\d*\.?\d+"")"),"O3")</f>
        <v>O3</v>
      </c>
      <c r="D216" s="60" t="str">
        <f t="shared" si="2"/>
        <v>Fe0.5PbV0.5</v>
      </c>
      <c r="E216" s="60" t="str">
        <f t="shared" si="3"/>
        <v>Fe0.5PbV0.5O3</v>
      </c>
    </row>
    <row r="217">
      <c r="A217" s="60" t="s">
        <v>1160</v>
      </c>
      <c r="B217" s="60" t="str">
        <f t="shared" si="1"/>
        <v>Ba0.96Bi0.86H0.41O3</v>
      </c>
      <c r="C217" s="60" t="str">
        <f>IFERROR(__xludf.DUMMYFUNCTION("REGEXEXTRACT(B217, ""O\d*\.?\d+"")"),"O3")</f>
        <v>O3</v>
      </c>
      <c r="D217" s="60" t="str">
        <f t="shared" si="2"/>
        <v>Ba0.96Bi0.86H0.41</v>
      </c>
      <c r="E217" s="60" t="str">
        <f t="shared" si="3"/>
        <v>Ba0.96Bi0.86H0.41O3</v>
      </c>
    </row>
    <row r="218">
      <c r="A218" s="60" t="s">
        <v>1161</v>
      </c>
      <c r="B218" s="60" t="str">
        <f t="shared" si="1"/>
        <v>AlO3Sc</v>
      </c>
      <c r="C218" s="60" t="str">
        <f>IFERROR(__xludf.DUMMYFUNCTION("REGEXEXTRACT(B218, ""O\d*\.?\d+"")"),"O3")</f>
        <v>O3</v>
      </c>
      <c r="D218" s="60" t="str">
        <f t="shared" si="2"/>
        <v>AlSc</v>
      </c>
      <c r="E218" s="60" t="str">
        <f t="shared" si="3"/>
        <v>AlScO3</v>
      </c>
    </row>
    <row r="219">
      <c r="A219" s="60" t="s">
        <v>1161</v>
      </c>
      <c r="B219" s="60" t="str">
        <f t="shared" si="1"/>
        <v>AlO3Sc</v>
      </c>
      <c r="C219" s="60" t="str">
        <f>IFERROR(__xludf.DUMMYFUNCTION("REGEXEXTRACT(B219, ""O\d*\.?\d+"")"),"O3")</f>
        <v>O3</v>
      </c>
      <c r="D219" s="60" t="str">
        <f t="shared" si="2"/>
        <v>AlSc</v>
      </c>
      <c r="E219" s="60" t="str">
        <f t="shared" si="3"/>
        <v>AlScO3</v>
      </c>
    </row>
    <row r="220">
      <c r="A220" s="60" t="s">
        <v>1161</v>
      </c>
      <c r="B220" s="60" t="str">
        <f t="shared" si="1"/>
        <v>AlO3Sc</v>
      </c>
      <c r="C220" s="60" t="str">
        <f>IFERROR(__xludf.DUMMYFUNCTION("REGEXEXTRACT(B220, ""O\d*\.?\d+"")"),"O3")</f>
        <v>O3</v>
      </c>
      <c r="D220" s="60" t="str">
        <f t="shared" si="2"/>
        <v>AlSc</v>
      </c>
      <c r="E220" s="60" t="str">
        <f t="shared" si="3"/>
        <v>AlScO3</v>
      </c>
    </row>
    <row r="221">
      <c r="A221" s="60" t="s">
        <v>1161</v>
      </c>
      <c r="B221" s="60" t="str">
        <f t="shared" si="1"/>
        <v>AlO3Sc</v>
      </c>
      <c r="C221" s="60" t="str">
        <f>IFERROR(__xludf.DUMMYFUNCTION("REGEXEXTRACT(B221, ""O\d*\.?\d+"")"),"O3")</f>
        <v>O3</v>
      </c>
      <c r="D221" s="60" t="str">
        <f t="shared" si="2"/>
        <v>AlSc</v>
      </c>
      <c r="E221" s="60" t="str">
        <f t="shared" si="3"/>
        <v>AlScO3</v>
      </c>
    </row>
    <row r="222">
      <c r="A222" s="60" t="s">
        <v>1162</v>
      </c>
      <c r="B222" s="60" t="str">
        <f t="shared" si="1"/>
        <v>CaO3Si</v>
      </c>
      <c r="C222" s="60" t="str">
        <f>IFERROR(__xludf.DUMMYFUNCTION("REGEXEXTRACT(B222, ""O\d*\.?\d+"")"),"O3")</f>
        <v>O3</v>
      </c>
      <c r="D222" s="60" t="str">
        <f t="shared" si="2"/>
        <v>CaSi</v>
      </c>
      <c r="E222" s="60" t="str">
        <f t="shared" si="3"/>
        <v>CaSiO3</v>
      </c>
    </row>
    <row r="223">
      <c r="A223" s="60" t="s">
        <v>1163</v>
      </c>
      <c r="B223" s="60" t="str">
        <f t="shared" si="1"/>
        <v>C19.6H23.4CoN6.2O3.2</v>
      </c>
      <c r="C223" s="60" t="str">
        <f>IFERROR(__xludf.DUMMYFUNCTION("REGEXEXTRACT(B223, ""O\d*\.?\d+"")"),"O3.2")</f>
        <v>O3.2</v>
      </c>
      <c r="D223" s="60" t="str">
        <f t="shared" si="2"/>
        <v>C19.6H23.4CoN6.2</v>
      </c>
      <c r="E223" s="60" t="str">
        <f t="shared" si="3"/>
        <v>C19.6H23.4CoN6.2O3.2</v>
      </c>
    </row>
    <row r="224">
      <c r="A224" s="60" t="s">
        <v>1164</v>
      </c>
      <c r="B224" s="60" t="str">
        <f t="shared" si="1"/>
        <v>FeO3Si</v>
      </c>
      <c r="C224" s="60" t="str">
        <f>IFERROR(__xludf.DUMMYFUNCTION("REGEXEXTRACT(B224, ""O\d*\.?\d+"")"),"O3")</f>
        <v>O3</v>
      </c>
      <c r="D224" s="60" t="str">
        <f t="shared" si="2"/>
        <v>FeSi</v>
      </c>
      <c r="E224" s="60" t="str">
        <f t="shared" si="3"/>
        <v>FeSiO3</v>
      </c>
    </row>
    <row r="225">
      <c r="A225" s="60" t="s">
        <v>1165</v>
      </c>
      <c r="B225" s="60" t="str">
        <f t="shared" si="1"/>
        <v>C6H20I3NO3PbS</v>
      </c>
      <c r="C225" s="60" t="str">
        <f>IFERROR(__xludf.DUMMYFUNCTION("REGEXEXTRACT(B225, ""O\d*\.?\d+"")"),"O3")</f>
        <v>O3</v>
      </c>
      <c r="D225" s="60" t="str">
        <f t="shared" si="2"/>
        <v>C6H20I3NPbS</v>
      </c>
      <c r="E225" s="60" t="str">
        <f t="shared" si="3"/>
        <v>C6H20I3NPbSO3</v>
      </c>
    </row>
    <row r="226">
      <c r="A226" s="60" t="s">
        <v>1166</v>
      </c>
      <c r="B226" s="60" t="str">
        <f t="shared" si="1"/>
        <v>GeO3Sr</v>
      </c>
      <c r="C226" s="60" t="str">
        <f>IFERROR(__xludf.DUMMYFUNCTION("REGEXEXTRACT(B226, ""O\d*\.?\d+"")"),"O3")</f>
        <v>O3</v>
      </c>
      <c r="D226" s="60" t="str">
        <f t="shared" si="2"/>
        <v>GeSr</v>
      </c>
      <c r="E226" s="60" t="str">
        <f t="shared" si="3"/>
        <v>GeSrO3</v>
      </c>
    </row>
    <row r="227">
      <c r="A227" s="60" t="s">
        <v>1166</v>
      </c>
      <c r="B227" s="60" t="str">
        <f t="shared" si="1"/>
        <v>GeO3Sr</v>
      </c>
      <c r="C227" s="60" t="str">
        <f>IFERROR(__xludf.DUMMYFUNCTION("REGEXEXTRACT(B227, ""O\d*\.?\d+"")"),"O3")</f>
        <v>O3</v>
      </c>
      <c r="D227" s="60" t="str">
        <f t="shared" si="2"/>
        <v>GeSr</v>
      </c>
      <c r="E227" s="60" t="str">
        <f t="shared" si="3"/>
        <v>GeSrO3</v>
      </c>
    </row>
    <row r="228">
      <c r="A228" s="60" t="s">
        <v>1166</v>
      </c>
      <c r="B228" s="60" t="str">
        <f t="shared" si="1"/>
        <v>GeO3Sr</v>
      </c>
      <c r="C228" s="60" t="str">
        <f>IFERROR(__xludf.DUMMYFUNCTION("REGEXEXTRACT(B228, ""O\d*\.?\d+"")"),"O3")</f>
        <v>O3</v>
      </c>
      <c r="D228" s="60" t="str">
        <f t="shared" si="2"/>
        <v>GeSr</v>
      </c>
      <c r="E228" s="60" t="str">
        <f t="shared" si="3"/>
        <v>GeSrO3</v>
      </c>
    </row>
    <row r="229">
      <c r="A229" s="60" t="s">
        <v>1166</v>
      </c>
      <c r="B229" s="60" t="str">
        <f t="shared" si="1"/>
        <v>GeO3Sr</v>
      </c>
      <c r="C229" s="60" t="str">
        <f>IFERROR(__xludf.DUMMYFUNCTION("REGEXEXTRACT(B229, ""O\d*\.?\d+"")"),"O3")</f>
        <v>O3</v>
      </c>
      <c r="D229" s="60" t="str">
        <f t="shared" si="2"/>
        <v>GeSr</v>
      </c>
      <c r="E229" s="60" t="str">
        <f t="shared" si="3"/>
        <v>GeSrO3</v>
      </c>
    </row>
    <row r="230">
      <c r="A230" s="60" t="s">
        <v>1166</v>
      </c>
      <c r="B230" s="60" t="str">
        <f t="shared" si="1"/>
        <v>GeO3Sr</v>
      </c>
      <c r="C230" s="60" t="str">
        <f>IFERROR(__xludf.DUMMYFUNCTION("REGEXEXTRACT(B230, ""O\d*\.?\d+"")"),"O3")</f>
        <v>O3</v>
      </c>
      <c r="D230" s="60" t="str">
        <f t="shared" si="2"/>
        <v>GeSr</v>
      </c>
      <c r="E230" s="60" t="str">
        <f t="shared" si="3"/>
        <v>GeSrO3</v>
      </c>
    </row>
    <row r="231">
      <c r="A231" s="60" t="s">
        <v>1166</v>
      </c>
      <c r="B231" s="60" t="str">
        <f t="shared" si="1"/>
        <v>GeO3Sr</v>
      </c>
      <c r="C231" s="60" t="str">
        <f>IFERROR(__xludf.DUMMYFUNCTION("REGEXEXTRACT(B231, ""O\d*\.?\d+"")"),"O3")</f>
        <v>O3</v>
      </c>
      <c r="D231" s="60" t="str">
        <f t="shared" si="2"/>
        <v>GeSr</v>
      </c>
      <c r="E231" s="60" t="str">
        <f t="shared" si="3"/>
        <v>GeSrO3</v>
      </c>
    </row>
    <row r="232">
      <c r="A232" s="60" t="s">
        <v>1166</v>
      </c>
      <c r="B232" s="60" t="str">
        <f t="shared" si="1"/>
        <v>GeO3Sr</v>
      </c>
      <c r="C232" s="60" t="str">
        <f>IFERROR(__xludf.DUMMYFUNCTION("REGEXEXTRACT(B232, ""O\d*\.?\d+"")"),"O3")</f>
        <v>O3</v>
      </c>
      <c r="D232" s="60" t="str">
        <f t="shared" si="2"/>
        <v>GeSr</v>
      </c>
      <c r="E232" s="60" t="str">
        <f t="shared" si="3"/>
        <v>GeSrO3</v>
      </c>
    </row>
    <row r="233">
      <c r="A233" s="60" t="s">
        <v>1167</v>
      </c>
      <c r="B233" s="60" t="str">
        <f t="shared" si="1"/>
        <v>CuLaO3</v>
      </c>
      <c r="C233" s="60" t="str">
        <f>IFERROR(__xludf.DUMMYFUNCTION("REGEXEXTRACT(B233, ""O\d*\.?\d+"")"),"O3")</f>
        <v>O3</v>
      </c>
      <c r="D233" s="60" t="str">
        <f t="shared" si="2"/>
        <v>CuLa</v>
      </c>
      <c r="E233" s="60" t="str">
        <f t="shared" si="3"/>
        <v>CuLaO3</v>
      </c>
    </row>
    <row r="234">
      <c r="A234" s="60" t="s">
        <v>1167</v>
      </c>
      <c r="B234" s="60" t="str">
        <f t="shared" si="1"/>
        <v>CuLaO3</v>
      </c>
      <c r="C234" s="60" t="str">
        <f>IFERROR(__xludf.DUMMYFUNCTION("REGEXEXTRACT(B234, ""O\d*\.?\d+"")"),"O3")</f>
        <v>O3</v>
      </c>
      <c r="D234" s="60" t="str">
        <f t="shared" si="2"/>
        <v>CuLa</v>
      </c>
      <c r="E234" s="60" t="str">
        <f t="shared" si="3"/>
        <v>CuLaO3</v>
      </c>
    </row>
    <row r="235">
      <c r="A235" s="60" t="s">
        <v>1168</v>
      </c>
      <c r="B235" s="60" t="str">
        <f t="shared" si="1"/>
        <v>O3SiSr</v>
      </c>
      <c r="C235" s="60" t="str">
        <f>IFERROR(__xludf.DUMMYFUNCTION("REGEXEXTRACT(B235, ""O\d*\.?\d+"")"),"O3")</f>
        <v>O3</v>
      </c>
      <c r="D235" s="60" t="str">
        <f t="shared" si="2"/>
        <v>SiSr</v>
      </c>
      <c r="E235" s="60" t="str">
        <f t="shared" si="3"/>
        <v>SiSrO3</v>
      </c>
    </row>
    <row r="236">
      <c r="A236" s="60" t="s">
        <v>1169</v>
      </c>
      <c r="B236" s="60" t="str">
        <f t="shared" si="1"/>
        <v>Ca0.94Ce0.04Fe0.11Na0.02Nb0.13O3Ti0.76</v>
      </c>
      <c r="C236" s="60" t="str">
        <f>IFERROR(__xludf.DUMMYFUNCTION("REGEXEXTRACT(B236, ""O\d*\.?\d+"")"),"O3")</f>
        <v>O3</v>
      </c>
      <c r="D236" s="60" t="str">
        <f t="shared" si="2"/>
        <v>Ca0.94Ce0.04Fe0.11Na0.02Nb0.13Ti0.76</v>
      </c>
      <c r="E236" s="60" t="str">
        <f t="shared" si="3"/>
        <v>Ca0.94Ce0.04Fe0.11Na0.02Nb0.13Ti0.76O3</v>
      </c>
    </row>
    <row r="237">
      <c r="A237" s="60" t="s">
        <v>1170</v>
      </c>
      <c r="B237" s="60" t="str">
        <f t="shared" si="1"/>
        <v>Ca0.83Ce0.09Fe0.02Na0.08Nb0.02O3Ti0.96</v>
      </c>
      <c r="C237" s="60" t="str">
        <f>IFERROR(__xludf.DUMMYFUNCTION("REGEXEXTRACT(B237, ""O\d*\.?\d+"")"),"O3")</f>
        <v>O3</v>
      </c>
      <c r="D237" s="60" t="str">
        <f t="shared" si="2"/>
        <v>Ca0.83Ce0.09Fe0.02Na0.08Nb0.02Ti0.96</v>
      </c>
      <c r="E237" s="60" t="str">
        <f t="shared" si="3"/>
        <v>Ca0.83Ce0.09Fe0.02Na0.08Nb0.02Ti0.96O3</v>
      </c>
    </row>
    <row r="238">
      <c r="A238" s="60" t="s">
        <v>1171</v>
      </c>
      <c r="B238" s="60" t="str">
        <f t="shared" si="1"/>
        <v>EuNbO3</v>
      </c>
      <c r="C238" s="60" t="str">
        <f>IFERROR(__xludf.DUMMYFUNCTION("REGEXEXTRACT(B238, ""O\d*\.?\d+"")"),"O3")</f>
        <v>O3</v>
      </c>
      <c r="D238" s="60" t="str">
        <f t="shared" si="2"/>
        <v>EuNb</v>
      </c>
      <c r="E238" s="60" t="str">
        <f t="shared" si="3"/>
        <v>EuNbO3</v>
      </c>
    </row>
    <row r="239">
      <c r="A239" s="60" t="s">
        <v>1171</v>
      </c>
      <c r="B239" s="60" t="str">
        <f t="shared" si="1"/>
        <v>EuNbO3</v>
      </c>
      <c r="C239" s="60" t="str">
        <f>IFERROR(__xludf.DUMMYFUNCTION("REGEXEXTRACT(B239, ""O\d*\.?\d+"")"),"O3")</f>
        <v>O3</v>
      </c>
      <c r="D239" s="60" t="str">
        <f t="shared" si="2"/>
        <v>EuNb</v>
      </c>
      <c r="E239" s="60" t="str">
        <f t="shared" si="3"/>
        <v>EuNbO3</v>
      </c>
    </row>
    <row r="240">
      <c r="A240" s="60" t="s">
        <v>1171</v>
      </c>
      <c r="B240" s="60" t="str">
        <f t="shared" si="1"/>
        <v>EuNbO3</v>
      </c>
      <c r="C240" s="60" t="str">
        <f>IFERROR(__xludf.DUMMYFUNCTION("REGEXEXTRACT(B240, ""O\d*\.?\d+"")"),"O3")</f>
        <v>O3</v>
      </c>
      <c r="D240" s="60" t="str">
        <f t="shared" si="2"/>
        <v>EuNb</v>
      </c>
      <c r="E240" s="60" t="str">
        <f t="shared" si="3"/>
        <v>EuNbO3</v>
      </c>
    </row>
    <row r="241">
      <c r="A241" s="60" t="s">
        <v>1171</v>
      </c>
      <c r="B241" s="60" t="str">
        <f t="shared" si="1"/>
        <v>EuNbO3</v>
      </c>
      <c r="C241" s="60" t="str">
        <f>IFERROR(__xludf.DUMMYFUNCTION("REGEXEXTRACT(B241, ""O\d*\.?\d+"")"),"O3")</f>
        <v>O3</v>
      </c>
      <c r="D241" s="60" t="str">
        <f t="shared" si="2"/>
        <v>EuNb</v>
      </c>
      <c r="E241" s="60" t="str">
        <f t="shared" si="3"/>
        <v>EuNbO3</v>
      </c>
    </row>
    <row r="242">
      <c r="A242" s="60" t="s">
        <v>1158</v>
      </c>
      <c r="B242" s="60" t="str">
        <f t="shared" si="1"/>
        <v>FeLaO3</v>
      </c>
      <c r="C242" s="60" t="str">
        <f>IFERROR(__xludf.DUMMYFUNCTION("REGEXEXTRACT(B242, ""O\d*\.?\d+"")"),"O3")</f>
        <v>O3</v>
      </c>
      <c r="D242" s="60" t="str">
        <f t="shared" si="2"/>
        <v>FeLa</v>
      </c>
      <c r="E242" s="60" t="str">
        <f t="shared" si="3"/>
        <v>FeLaO3</v>
      </c>
    </row>
    <row r="243">
      <c r="A243" s="60" t="s">
        <v>1158</v>
      </c>
      <c r="B243" s="60" t="str">
        <f t="shared" si="1"/>
        <v>FeLaO3</v>
      </c>
      <c r="C243" s="60" t="str">
        <f>IFERROR(__xludf.DUMMYFUNCTION("REGEXEXTRACT(B243, ""O\d*\.?\d+"")"),"O3")</f>
        <v>O3</v>
      </c>
      <c r="D243" s="60" t="str">
        <f t="shared" si="2"/>
        <v>FeLa</v>
      </c>
      <c r="E243" s="60" t="str">
        <f t="shared" si="3"/>
        <v>FeLaO3</v>
      </c>
    </row>
    <row r="244">
      <c r="A244" s="60" t="s">
        <v>1158</v>
      </c>
      <c r="B244" s="60" t="str">
        <f t="shared" si="1"/>
        <v>FeLaO3</v>
      </c>
      <c r="C244" s="60" t="str">
        <f>IFERROR(__xludf.DUMMYFUNCTION("REGEXEXTRACT(B244, ""O\d*\.?\d+"")"),"O3")</f>
        <v>O3</v>
      </c>
      <c r="D244" s="60" t="str">
        <f t="shared" si="2"/>
        <v>FeLa</v>
      </c>
      <c r="E244" s="60" t="str">
        <f t="shared" si="3"/>
        <v>FeLaO3</v>
      </c>
    </row>
    <row r="245">
      <c r="A245" s="60" t="s">
        <v>1158</v>
      </c>
      <c r="B245" s="60" t="str">
        <f t="shared" si="1"/>
        <v>FeLaO3</v>
      </c>
      <c r="C245" s="60" t="str">
        <f>IFERROR(__xludf.DUMMYFUNCTION("REGEXEXTRACT(B245, ""O\d*\.?\d+"")"),"O3")</f>
        <v>O3</v>
      </c>
      <c r="D245" s="60" t="str">
        <f t="shared" si="2"/>
        <v>FeLa</v>
      </c>
      <c r="E245" s="60" t="str">
        <f t="shared" si="3"/>
        <v>FeLaO3</v>
      </c>
    </row>
    <row r="246">
      <c r="A246" s="60" t="s">
        <v>1158</v>
      </c>
      <c r="B246" s="60" t="str">
        <f t="shared" si="1"/>
        <v>FeLaO3</v>
      </c>
      <c r="C246" s="60" t="str">
        <f>IFERROR(__xludf.DUMMYFUNCTION("REGEXEXTRACT(B246, ""O\d*\.?\d+"")"),"O3")</f>
        <v>O3</v>
      </c>
      <c r="D246" s="60" t="str">
        <f t="shared" si="2"/>
        <v>FeLa</v>
      </c>
      <c r="E246" s="60" t="str">
        <f t="shared" si="3"/>
        <v>FeLaO3</v>
      </c>
    </row>
    <row r="247">
      <c r="A247" s="60" t="s">
        <v>1172</v>
      </c>
      <c r="B247" s="60" t="str">
        <f t="shared" si="1"/>
        <v>C6H5IO3Sn</v>
      </c>
      <c r="C247" s="60" t="str">
        <f>IFERROR(__xludf.DUMMYFUNCTION("REGEXEXTRACT(B247, ""O\d*\.?\d+"")"),"O3")</f>
        <v>O3</v>
      </c>
      <c r="D247" s="60" t="str">
        <f t="shared" si="2"/>
        <v>C6H5ISn</v>
      </c>
      <c r="E247" s="60" t="str">
        <f t="shared" si="3"/>
        <v>C6H5ISnO3</v>
      </c>
    </row>
    <row r="248">
      <c r="A248" s="60" t="s">
        <v>1173</v>
      </c>
      <c r="B248" s="60" t="str">
        <f t="shared" si="1"/>
        <v>C6H5BrO3Sn</v>
      </c>
      <c r="C248" s="60" t="str">
        <f>IFERROR(__xludf.DUMMYFUNCTION("REGEXEXTRACT(B248, ""O\d*\.?\d+"")"),"O3")</f>
        <v>O3</v>
      </c>
      <c r="D248" s="60" t="str">
        <f t="shared" si="2"/>
        <v>C6H5BrSn</v>
      </c>
      <c r="E248" s="60" t="str">
        <f t="shared" si="3"/>
        <v>C6H5BrSnO3</v>
      </c>
    </row>
    <row r="249">
      <c r="A249" s="60" t="s">
        <v>1174</v>
      </c>
      <c r="B249" s="60" t="str">
        <f t="shared" si="1"/>
        <v>Al0.01Ba0.09Ce0.08Cr0.19Fe0.05K0.5La0.15Mg0.04Nb0.7O3Sr0.13Ti0.01</v>
      </c>
      <c r="C249" s="60" t="str">
        <f>IFERROR(__xludf.DUMMYFUNCTION("REGEXEXTRACT(B249, ""O\d*\.?\d+"")"),"O3")</f>
        <v>O3</v>
      </c>
      <c r="D249" s="60" t="str">
        <f t="shared" si="2"/>
        <v>Al0.01Ba0.09Ce0.08Cr0.19Fe0.05K0.5La0.15Mg0.04Nb0.7Sr0.13Ti0.01</v>
      </c>
      <c r="E249" s="60" t="str">
        <f t="shared" si="3"/>
        <v>Al0.01Ba0.09Ce0.08Cr0.19Fe0.05K0.5La0.15Mg0.04Nb0.7Sr0.13Ti0.01O3</v>
      </c>
    </row>
    <row r="250">
      <c r="A250" s="60" t="s">
        <v>973</v>
      </c>
      <c r="B250" s="60" t="str">
        <f t="shared" si="1"/>
        <v>CaO3Ti</v>
      </c>
      <c r="C250" s="60" t="str">
        <f>IFERROR(__xludf.DUMMYFUNCTION("REGEXEXTRACT(B250, ""O\d*\.?\d+"")"),"O3")</f>
        <v>O3</v>
      </c>
      <c r="D250" s="60" t="str">
        <f t="shared" si="2"/>
        <v>CaTi</v>
      </c>
      <c r="E250" s="60" t="str">
        <f t="shared" si="3"/>
        <v>CaTiO3</v>
      </c>
    </row>
    <row r="251">
      <c r="A251" s="60" t="s">
        <v>973</v>
      </c>
      <c r="B251" s="60" t="str">
        <f t="shared" si="1"/>
        <v>CaO3Ti</v>
      </c>
      <c r="C251" s="60" t="str">
        <f>IFERROR(__xludf.DUMMYFUNCTION("REGEXEXTRACT(B251, ""O\d*\.?\d+"")"),"O3")</f>
        <v>O3</v>
      </c>
      <c r="D251" s="60" t="str">
        <f t="shared" si="2"/>
        <v>CaTi</v>
      </c>
      <c r="E251" s="60" t="str">
        <f t="shared" si="3"/>
        <v>CaTiO3</v>
      </c>
    </row>
    <row r="252">
      <c r="A252" s="60" t="s">
        <v>973</v>
      </c>
      <c r="B252" s="60" t="str">
        <f t="shared" si="1"/>
        <v>CaO3Ti</v>
      </c>
      <c r="C252" s="60" t="str">
        <f>IFERROR(__xludf.DUMMYFUNCTION("REGEXEXTRACT(B252, ""O\d*\.?\d+"")"),"O3")</f>
        <v>O3</v>
      </c>
      <c r="D252" s="60" t="str">
        <f t="shared" si="2"/>
        <v>CaTi</v>
      </c>
      <c r="E252" s="60" t="str">
        <f t="shared" si="3"/>
        <v>CaTiO3</v>
      </c>
    </row>
    <row r="253">
      <c r="A253" s="60" t="s">
        <v>1175</v>
      </c>
      <c r="B253" s="60" t="str">
        <f t="shared" si="1"/>
        <v>Nb0.5O3SrYb0.5</v>
      </c>
      <c r="C253" s="60" t="str">
        <f>IFERROR(__xludf.DUMMYFUNCTION("REGEXEXTRACT(B253, ""O\d*\.?\d+"")"),"O3")</f>
        <v>O3</v>
      </c>
      <c r="D253" s="60" t="str">
        <f t="shared" si="2"/>
        <v>Nb0.5SrYb0.5</v>
      </c>
      <c r="E253" s="60" t="str">
        <f t="shared" si="3"/>
        <v>Nb0.5SrYb0.5O3</v>
      </c>
    </row>
    <row r="254">
      <c r="A254" s="60" t="s">
        <v>1175</v>
      </c>
      <c r="B254" s="60" t="str">
        <f t="shared" si="1"/>
        <v>Nb0.5O3SrYb0.5</v>
      </c>
      <c r="C254" s="60" t="str">
        <f>IFERROR(__xludf.DUMMYFUNCTION("REGEXEXTRACT(B254, ""O\d*\.?\d+"")"),"O3")</f>
        <v>O3</v>
      </c>
      <c r="D254" s="60" t="str">
        <f t="shared" si="2"/>
        <v>Nb0.5SrYb0.5</v>
      </c>
      <c r="E254" s="60" t="str">
        <f t="shared" si="3"/>
        <v>Nb0.5SrYb0.5O3</v>
      </c>
    </row>
    <row r="255">
      <c r="A255" s="60" t="s">
        <v>1176</v>
      </c>
      <c r="B255" s="60" t="str">
        <f t="shared" si="1"/>
        <v>AlGdO3</v>
      </c>
      <c r="C255" s="60" t="str">
        <f>IFERROR(__xludf.DUMMYFUNCTION("REGEXEXTRACT(B255, ""O\d*\.?\d+"")"),"O3")</f>
        <v>O3</v>
      </c>
      <c r="D255" s="60" t="str">
        <f t="shared" si="2"/>
        <v>AlGd</v>
      </c>
      <c r="E255" s="60" t="str">
        <f t="shared" si="3"/>
        <v>AlGdO3</v>
      </c>
    </row>
    <row r="256">
      <c r="A256" s="60" t="s">
        <v>1177</v>
      </c>
      <c r="B256" s="60" t="str">
        <f t="shared" si="1"/>
        <v>Ba0.185La0.815MnO3</v>
      </c>
      <c r="C256" s="60" t="str">
        <f>IFERROR(__xludf.DUMMYFUNCTION("REGEXEXTRACT(B256, ""O\d*\.?\d+"")"),"O3")</f>
        <v>O3</v>
      </c>
      <c r="D256" s="60" t="str">
        <f t="shared" si="2"/>
        <v>Ba0.185La0.815Mn</v>
      </c>
      <c r="E256" s="60" t="str">
        <f t="shared" si="3"/>
        <v>Ba0.185La0.815MnO3</v>
      </c>
    </row>
    <row r="257">
      <c r="A257" s="60" t="s">
        <v>1178</v>
      </c>
      <c r="B257" s="60" t="str">
        <f t="shared" si="1"/>
        <v>Al0.1Nd0.7O3Ti0.9</v>
      </c>
      <c r="C257" s="60" t="str">
        <f>IFERROR(__xludf.DUMMYFUNCTION("REGEXEXTRACT(B257, ""O\d*\.?\d+"")"),"O3")</f>
        <v>O3</v>
      </c>
      <c r="D257" s="60" t="str">
        <f t="shared" si="2"/>
        <v>Al0.1Nd0.7Ti0.9</v>
      </c>
      <c r="E257" s="60" t="str">
        <f t="shared" si="3"/>
        <v>Al0.1Nd0.7Ti0.9O3</v>
      </c>
    </row>
    <row r="258">
      <c r="A258" s="60" t="s">
        <v>1178</v>
      </c>
      <c r="B258" s="60" t="str">
        <f t="shared" si="1"/>
        <v>Al0.1Nd0.7O3Ti0.9</v>
      </c>
      <c r="C258" s="60" t="str">
        <f>IFERROR(__xludf.DUMMYFUNCTION("REGEXEXTRACT(B258, ""O\d*\.?\d+"")"),"O3")</f>
        <v>O3</v>
      </c>
      <c r="D258" s="60" t="str">
        <f t="shared" si="2"/>
        <v>Al0.1Nd0.7Ti0.9</v>
      </c>
      <c r="E258" s="60" t="str">
        <f t="shared" si="3"/>
        <v>Al0.1Nd0.7Ti0.9O3</v>
      </c>
    </row>
    <row r="259">
      <c r="A259" s="60" t="s">
        <v>1179</v>
      </c>
      <c r="B259" s="60" t="str">
        <f t="shared" si="1"/>
        <v>LaO3Ti0.5Zn0.5</v>
      </c>
      <c r="C259" s="60" t="str">
        <f>IFERROR(__xludf.DUMMYFUNCTION("REGEXEXTRACT(B259, ""O\d*\.?\d+"")"),"O3")</f>
        <v>O3</v>
      </c>
      <c r="D259" s="60" t="str">
        <f t="shared" si="2"/>
        <v>LaTi0.5Zn0.5</v>
      </c>
      <c r="E259" s="60" t="str">
        <f t="shared" si="3"/>
        <v>LaTi0.5Zn0.5O3</v>
      </c>
    </row>
    <row r="260">
      <c r="A260" s="60" t="s">
        <v>1180</v>
      </c>
      <c r="B260" s="60" t="str">
        <f t="shared" si="1"/>
        <v>BaBiO3</v>
      </c>
      <c r="C260" s="60" t="str">
        <f>IFERROR(__xludf.DUMMYFUNCTION("REGEXEXTRACT(B260, ""O\d*\.?\d+"")"),"O3")</f>
        <v>O3</v>
      </c>
      <c r="D260" s="60" t="str">
        <f t="shared" si="2"/>
        <v>BaBi</v>
      </c>
      <c r="E260" s="60" t="str">
        <f t="shared" si="3"/>
        <v>BaBiO3</v>
      </c>
    </row>
    <row r="261">
      <c r="A261" s="60" t="s">
        <v>1180</v>
      </c>
      <c r="B261" s="60" t="str">
        <f t="shared" si="1"/>
        <v>BaBiO3</v>
      </c>
      <c r="C261" s="60" t="str">
        <f>IFERROR(__xludf.DUMMYFUNCTION("REGEXEXTRACT(B261, ""O\d*\.?\d+"")"),"O3")</f>
        <v>O3</v>
      </c>
      <c r="D261" s="60" t="str">
        <f t="shared" si="2"/>
        <v>BaBi</v>
      </c>
      <c r="E261" s="60" t="str">
        <f t="shared" si="3"/>
        <v>BaBiO3</v>
      </c>
    </row>
    <row r="262">
      <c r="A262" s="60" t="s">
        <v>1180</v>
      </c>
      <c r="B262" s="60" t="str">
        <f t="shared" si="1"/>
        <v>BaBiO3</v>
      </c>
      <c r="C262" s="60" t="str">
        <f>IFERROR(__xludf.DUMMYFUNCTION("REGEXEXTRACT(B262, ""O\d*\.?\d+"")"),"O3")</f>
        <v>O3</v>
      </c>
      <c r="D262" s="60" t="str">
        <f t="shared" si="2"/>
        <v>BaBi</v>
      </c>
      <c r="E262" s="60" t="str">
        <f t="shared" si="3"/>
        <v>BaBiO3</v>
      </c>
    </row>
    <row r="263">
      <c r="A263" s="60" t="s">
        <v>1180</v>
      </c>
      <c r="B263" s="60" t="str">
        <f t="shared" si="1"/>
        <v>BaBiO3</v>
      </c>
      <c r="C263" s="60" t="str">
        <f>IFERROR(__xludf.DUMMYFUNCTION("REGEXEXTRACT(B263, ""O\d*\.?\d+"")"),"O3")</f>
        <v>O3</v>
      </c>
      <c r="D263" s="60" t="str">
        <f t="shared" si="2"/>
        <v>BaBi</v>
      </c>
      <c r="E263" s="60" t="str">
        <f t="shared" si="3"/>
        <v>BaBiO3</v>
      </c>
    </row>
    <row r="264">
      <c r="A264" s="60" t="s">
        <v>1181</v>
      </c>
      <c r="B264" s="60" t="str">
        <f t="shared" si="1"/>
        <v>O3PbZr</v>
      </c>
      <c r="C264" s="60" t="str">
        <f>IFERROR(__xludf.DUMMYFUNCTION("REGEXEXTRACT(B264, ""O\d*\.?\d+"")"),"O3")</f>
        <v>O3</v>
      </c>
      <c r="D264" s="60" t="str">
        <f t="shared" si="2"/>
        <v>PbZr</v>
      </c>
      <c r="E264" s="60" t="str">
        <f t="shared" si="3"/>
        <v>PbZrO3</v>
      </c>
    </row>
    <row r="265">
      <c r="A265" s="60" t="s">
        <v>1181</v>
      </c>
      <c r="B265" s="60" t="str">
        <f t="shared" si="1"/>
        <v>O3PbZr</v>
      </c>
      <c r="C265" s="60" t="str">
        <f>IFERROR(__xludf.DUMMYFUNCTION("REGEXEXTRACT(B265, ""O\d*\.?\d+"")"),"O3")</f>
        <v>O3</v>
      </c>
      <c r="D265" s="60" t="str">
        <f t="shared" si="2"/>
        <v>PbZr</v>
      </c>
      <c r="E265" s="60" t="str">
        <f t="shared" si="3"/>
        <v>PbZrO3</v>
      </c>
    </row>
    <row r="266">
      <c r="A266" s="60" t="s">
        <v>1182</v>
      </c>
      <c r="B266" s="60" t="str">
        <f t="shared" si="1"/>
        <v>Ce0.33333NbO3</v>
      </c>
      <c r="C266" s="60" t="str">
        <f>IFERROR(__xludf.DUMMYFUNCTION("REGEXEXTRACT(B266, ""O\d*\.?\d+"")"),"O3")</f>
        <v>O3</v>
      </c>
      <c r="D266" s="60" t="str">
        <f t="shared" si="2"/>
        <v>Ce0.33333Nb</v>
      </c>
      <c r="E266" s="60" t="str">
        <f t="shared" si="3"/>
        <v>Ce0.33333NbO3</v>
      </c>
    </row>
    <row r="267">
      <c r="A267" s="60" t="s">
        <v>1183</v>
      </c>
      <c r="B267" s="60" t="str">
        <f t="shared" si="1"/>
        <v>Bi0.5Na0.5O3Ti</v>
      </c>
      <c r="C267" s="60" t="str">
        <f>IFERROR(__xludf.DUMMYFUNCTION("REGEXEXTRACT(B267, ""O\d*\.?\d+"")"),"O3")</f>
        <v>O3</v>
      </c>
      <c r="D267" s="60" t="str">
        <f t="shared" si="2"/>
        <v>Bi0.5Na0.5Ti</v>
      </c>
      <c r="E267" s="60" t="str">
        <f t="shared" si="3"/>
        <v>Bi0.5Na0.5TiO3</v>
      </c>
    </row>
    <row r="268">
      <c r="A268" s="60" t="s">
        <v>1183</v>
      </c>
      <c r="B268" s="60" t="str">
        <f t="shared" si="1"/>
        <v>Bi0.5Na0.5O3Ti</v>
      </c>
      <c r="C268" s="60" t="str">
        <f>IFERROR(__xludf.DUMMYFUNCTION("REGEXEXTRACT(B268, ""O\d*\.?\d+"")"),"O3")</f>
        <v>O3</v>
      </c>
      <c r="D268" s="60" t="str">
        <f t="shared" si="2"/>
        <v>Bi0.5Na0.5Ti</v>
      </c>
      <c r="E268" s="60" t="str">
        <f t="shared" si="3"/>
        <v>Bi0.5Na0.5TiO3</v>
      </c>
    </row>
    <row r="269">
      <c r="A269" s="60" t="s">
        <v>1183</v>
      </c>
      <c r="B269" s="60" t="str">
        <f t="shared" si="1"/>
        <v>Bi0.5Na0.5O3Ti</v>
      </c>
      <c r="C269" s="60" t="str">
        <f>IFERROR(__xludf.DUMMYFUNCTION("REGEXEXTRACT(B269, ""O\d*\.?\d+"")"),"O3")</f>
        <v>O3</v>
      </c>
      <c r="D269" s="60" t="str">
        <f t="shared" si="2"/>
        <v>Bi0.5Na0.5Ti</v>
      </c>
      <c r="E269" s="60" t="str">
        <f t="shared" si="3"/>
        <v>Bi0.5Na0.5TiO3</v>
      </c>
    </row>
    <row r="270">
      <c r="A270" s="60" t="s">
        <v>1183</v>
      </c>
      <c r="B270" s="60" t="str">
        <f t="shared" si="1"/>
        <v>Bi0.5Na0.5O3Ti</v>
      </c>
      <c r="C270" s="60" t="str">
        <f>IFERROR(__xludf.DUMMYFUNCTION("REGEXEXTRACT(B270, ""O\d*\.?\d+"")"),"O3")</f>
        <v>O3</v>
      </c>
      <c r="D270" s="60" t="str">
        <f t="shared" si="2"/>
        <v>Bi0.5Na0.5Ti</v>
      </c>
      <c r="E270" s="60" t="str">
        <f t="shared" si="3"/>
        <v>Bi0.5Na0.5TiO3</v>
      </c>
    </row>
    <row r="271">
      <c r="A271" s="60" t="s">
        <v>1184</v>
      </c>
      <c r="B271" s="60" t="str">
        <f t="shared" si="1"/>
        <v>CrLaO3</v>
      </c>
      <c r="C271" s="60" t="str">
        <f>IFERROR(__xludf.DUMMYFUNCTION("REGEXEXTRACT(B271, ""O\d*\.?\d+"")"),"O3")</f>
        <v>O3</v>
      </c>
      <c r="D271" s="60" t="str">
        <f t="shared" si="2"/>
        <v>CrLa</v>
      </c>
      <c r="E271" s="60" t="str">
        <f t="shared" si="3"/>
        <v>CrLaO3</v>
      </c>
    </row>
    <row r="272">
      <c r="A272" s="60" t="s">
        <v>1185</v>
      </c>
      <c r="B272" s="60" t="str">
        <f t="shared" si="1"/>
        <v>Cr2O3</v>
      </c>
      <c r="C272" s="60" t="str">
        <f>IFERROR(__xludf.DUMMYFUNCTION("REGEXEXTRACT(B272, ""O\d*\.?\d+"")"),"O3")</f>
        <v>O3</v>
      </c>
      <c r="D272" s="60" t="str">
        <f t="shared" si="2"/>
        <v>Cr2</v>
      </c>
      <c r="E272" s="60" t="str">
        <f t="shared" si="3"/>
        <v>Cr2O3</v>
      </c>
    </row>
    <row r="273">
      <c r="A273" s="60" t="s">
        <v>1186</v>
      </c>
      <c r="B273" s="60" t="str">
        <f t="shared" si="1"/>
        <v>Cr0.7LaNi0.3O3</v>
      </c>
      <c r="C273" s="60" t="str">
        <f>IFERROR(__xludf.DUMMYFUNCTION("REGEXEXTRACT(B273, ""O\d*\.?\d+"")"),"O3")</f>
        <v>O3</v>
      </c>
      <c r="D273" s="60" t="str">
        <f t="shared" si="2"/>
        <v>Cr0.7LaNi0.3</v>
      </c>
      <c r="E273" s="60" t="str">
        <f t="shared" si="3"/>
        <v>Cr0.7LaNi0.3O3</v>
      </c>
    </row>
    <row r="274">
      <c r="A274" s="60" t="s">
        <v>1187</v>
      </c>
      <c r="B274" s="60" t="str">
        <f t="shared" si="1"/>
        <v>Cr0.4LaNi0.6O3</v>
      </c>
      <c r="C274" s="60" t="str">
        <f>IFERROR(__xludf.DUMMYFUNCTION("REGEXEXTRACT(B274, ""O\d*\.?\d+"")"),"O3")</f>
        <v>O3</v>
      </c>
      <c r="D274" s="60" t="str">
        <f t="shared" si="2"/>
        <v>Cr0.4LaNi0.6</v>
      </c>
      <c r="E274" s="60" t="str">
        <f t="shared" si="3"/>
        <v>Cr0.4LaNi0.6O3</v>
      </c>
    </row>
    <row r="275">
      <c r="A275" s="60" t="s">
        <v>1188</v>
      </c>
      <c r="B275" s="60" t="str">
        <f t="shared" si="1"/>
        <v>Cr0.3LaNi0.7O3</v>
      </c>
      <c r="C275" s="60" t="str">
        <f>IFERROR(__xludf.DUMMYFUNCTION("REGEXEXTRACT(B275, ""O\d*\.?\d+"")"),"O3")</f>
        <v>O3</v>
      </c>
      <c r="D275" s="60" t="str">
        <f t="shared" si="2"/>
        <v>Cr0.3LaNi0.7</v>
      </c>
      <c r="E275" s="60" t="str">
        <f t="shared" si="3"/>
        <v>Cr0.3LaNi0.7O3</v>
      </c>
    </row>
    <row r="276">
      <c r="A276" s="60" t="s">
        <v>1188</v>
      </c>
      <c r="B276" s="60" t="str">
        <f t="shared" si="1"/>
        <v>Cr0.3LaNi0.7O3</v>
      </c>
      <c r="C276" s="60" t="str">
        <f>IFERROR(__xludf.DUMMYFUNCTION("REGEXEXTRACT(B276, ""O\d*\.?\d+"")"),"O3")</f>
        <v>O3</v>
      </c>
      <c r="D276" s="60" t="str">
        <f t="shared" si="2"/>
        <v>Cr0.3LaNi0.7</v>
      </c>
      <c r="E276" s="60" t="str">
        <f t="shared" si="3"/>
        <v>Cr0.3LaNi0.7O3</v>
      </c>
    </row>
    <row r="277">
      <c r="A277" s="60" t="s">
        <v>1189</v>
      </c>
      <c r="B277" s="60" t="str">
        <f t="shared" si="1"/>
        <v>Cr0.2LaNi0.8O3</v>
      </c>
      <c r="C277" s="60" t="str">
        <f>IFERROR(__xludf.DUMMYFUNCTION("REGEXEXTRACT(B277, ""O\d*\.?\d+"")"),"O3")</f>
        <v>O3</v>
      </c>
      <c r="D277" s="60" t="str">
        <f t="shared" si="2"/>
        <v>Cr0.2LaNi0.8</v>
      </c>
      <c r="E277" s="60" t="str">
        <f t="shared" si="3"/>
        <v>Cr0.2LaNi0.8O3</v>
      </c>
    </row>
    <row r="278">
      <c r="A278" s="60" t="s">
        <v>1190</v>
      </c>
      <c r="B278" s="60" t="str">
        <f t="shared" si="1"/>
        <v>Cr0.1LaNi0.9O3</v>
      </c>
      <c r="C278" s="60" t="str">
        <f>IFERROR(__xludf.DUMMYFUNCTION("REGEXEXTRACT(B278, ""O\d*\.?\d+"")"),"O3")</f>
        <v>O3</v>
      </c>
      <c r="D278" s="60" t="str">
        <f t="shared" si="2"/>
        <v>Cr0.1LaNi0.9</v>
      </c>
      <c r="E278" s="60" t="str">
        <f t="shared" si="3"/>
        <v>Cr0.1LaNi0.9O3</v>
      </c>
    </row>
    <row r="279">
      <c r="A279" s="60" t="s">
        <v>1191</v>
      </c>
      <c r="B279" s="60" t="str">
        <f t="shared" si="1"/>
        <v>LaNiO3</v>
      </c>
      <c r="C279" s="60" t="str">
        <f>IFERROR(__xludf.DUMMYFUNCTION("REGEXEXTRACT(B279, ""O\d*\.?\d+"")"),"O3")</f>
        <v>O3</v>
      </c>
      <c r="D279" s="60" t="str">
        <f t="shared" si="2"/>
        <v>LaNi</v>
      </c>
      <c r="E279" s="60" t="str">
        <f t="shared" si="3"/>
        <v>LaNiO3</v>
      </c>
    </row>
    <row r="280">
      <c r="A280" s="60" t="s">
        <v>1192</v>
      </c>
      <c r="B280" s="60" t="str">
        <f t="shared" si="1"/>
        <v>HfO3Pb</v>
      </c>
      <c r="C280" s="60" t="str">
        <f>IFERROR(__xludf.DUMMYFUNCTION("REGEXEXTRACT(B280, ""O\d*\.?\d+"")"),"O3")</f>
        <v>O3</v>
      </c>
      <c r="D280" s="60" t="str">
        <f t="shared" si="2"/>
        <v>HfPb</v>
      </c>
      <c r="E280" s="60" t="str">
        <f t="shared" si="3"/>
        <v>HfPbO3</v>
      </c>
    </row>
    <row r="281">
      <c r="A281" s="60" t="s">
        <v>1192</v>
      </c>
      <c r="B281" s="60" t="str">
        <f t="shared" si="1"/>
        <v>HfO3Pb</v>
      </c>
      <c r="C281" s="60" t="str">
        <f>IFERROR(__xludf.DUMMYFUNCTION("REGEXEXTRACT(B281, ""O\d*\.?\d+"")"),"O3")</f>
        <v>O3</v>
      </c>
      <c r="D281" s="60" t="str">
        <f t="shared" si="2"/>
        <v>HfPb</v>
      </c>
      <c r="E281" s="60" t="str">
        <f t="shared" si="3"/>
        <v>HfPbO3</v>
      </c>
    </row>
    <row r="282">
      <c r="A282" s="60" t="s">
        <v>1193</v>
      </c>
      <c r="B282" s="60" t="str">
        <f t="shared" si="1"/>
        <v>BaCeO3</v>
      </c>
      <c r="C282" s="60" t="str">
        <f>IFERROR(__xludf.DUMMYFUNCTION("REGEXEXTRACT(B282, ""O\d*\.?\d+"")"),"O3")</f>
        <v>O3</v>
      </c>
      <c r="D282" s="60" t="str">
        <f t="shared" si="2"/>
        <v>BaCe</v>
      </c>
      <c r="E282" s="60" t="str">
        <f t="shared" si="3"/>
        <v>BaCeO3</v>
      </c>
    </row>
    <row r="283">
      <c r="A283" s="60" t="s">
        <v>1194</v>
      </c>
      <c r="B283" s="60" t="str">
        <f t="shared" si="1"/>
        <v>BaO3Pr</v>
      </c>
      <c r="C283" s="60" t="str">
        <f>IFERROR(__xludf.DUMMYFUNCTION("REGEXEXTRACT(B283, ""O\d*\.?\d+"")"),"O3")</f>
        <v>O3</v>
      </c>
      <c r="D283" s="60" t="str">
        <f t="shared" si="2"/>
        <v>BaPr</v>
      </c>
      <c r="E283" s="60" t="str">
        <f t="shared" si="3"/>
        <v>BaPrO3</v>
      </c>
    </row>
    <row r="284">
      <c r="A284" s="60" t="s">
        <v>1195</v>
      </c>
      <c r="B284" s="60" t="str">
        <f t="shared" si="1"/>
        <v>O3PbTi</v>
      </c>
      <c r="C284" s="60" t="str">
        <f>IFERROR(__xludf.DUMMYFUNCTION("REGEXEXTRACT(B284, ""O\d*\.?\d+"")"),"O3")</f>
        <v>O3</v>
      </c>
      <c r="D284" s="60" t="str">
        <f t="shared" si="2"/>
        <v>PbTi</v>
      </c>
      <c r="E284" s="60" t="str">
        <f t="shared" si="3"/>
        <v>PbTiO3</v>
      </c>
    </row>
    <row r="285">
      <c r="A285" s="60" t="s">
        <v>1195</v>
      </c>
      <c r="B285" s="60" t="str">
        <f t="shared" si="1"/>
        <v>O3PbTi</v>
      </c>
      <c r="C285" s="60" t="str">
        <f>IFERROR(__xludf.DUMMYFUNCTION("REGEXEXTRACT(B285, ""O\d*\.?\d+"")"),"O3")</f>
        <v>O3</v>
      </c>
      <c r="D285" s="60" t="str">
        <f t="shared" si="2"/>
        <v>PbTi</v>
      </c>
      <c r="E285" s="60" t="str">
        <f t="shared" si="3"/>
        <v>PbTiO3</v>
      </c>
    </row>
    <row r="286">
      <c r="A286" s="60" t="s">
        <v>1195</v>
      </c>
      <c r="B286" s="60" t="str">
        <f t="shared" si="1"/>
        <v>O3PbTi</v>
      </c>
      <c r="C286" s="60" t="str">
        <f>IFERROR(__xludf.DUMMYFUNCTION("REGEXEXTRACT(B286, ""O\d*\.?\d+"")"),"O3")</f>
        <v>O3</v>
      </c>
      <c r="D286" s="60" t="str">
        <f t="shared" si="2"/>
        <v>PbTi</v>
      </c>
      <c r="E286" s="60" t="str">
        <f t="shared" si="3"/>
        <v>PbTiO3</v>
      </c>
    </row>
    <row r="287">
      <c r="A287" s="60" t="s">
        <v>1195</v>
      </c>
      <c r="B287" s="60" t="str">
        <f t="shared" si="1"/>
        <v>O3PbTi</v>
      </c>
      <c r="C287" s="60" t="str">
        <f>IFERROR(__xludf.DUMMYFUNCTION("REGEXEXTRACT(B287, ""O\d*\.?\d+"")"),"O3")</f>
        <v>O3</v>
      </c>
      <c r="D287" s="60" t="str">
        <f t="shared" si="2"/>
        <v>PbTi</v>
      </c>
      <c r="E287" s="60" t="str">
        <f t="shared" si="3"/>
        <v>PbTiO3</v>
      </c>
    </row>
    <row r="288">
      <c r="A288" s="60" t="s">
        <v>1195</v>
      </c>
      <c r="B288" s="60" t="str">
        <f t="shared" si="1"/>
        <v>O3PbTi</v>
      </c>
      <c r="C288" s="60" t="str">
        <f>IFERROR(__xludf.DUMMYFUNCTION("REGEXEXTRACT(B288, ""O\d*\.?\d+"")"),"O3")</f>
        <v>O3</v>
      </c>
      <c r="D288" s="60" t="str">
        <f t="shared" si="2"/>
        <v>PbTi</v>
      </c>
      <c r="E288" s="60" t="str">
        <f t="shared" si="3"/>
        <v>PbTiO3</v>
      </c>
    </row>
    <row r="289">
      <c r="A289" s="60" t="s">
        <v>1195</v>
      </c>
      <c r="B289" s="60" t="str">
        <f t="shared" si="1"/>
        <v>O3PbTi</v>
      </c>
      <c r="C289" s="60" t="str">
        <f>IFERROR(__xludf.DUMMYFUNCTION("REGEXEXTRACT(B289, ""O\d*\.?\d+"")"),"O3")</f>
        <v>O3</v>
      </c>
      <c r="D289" s="60" t="str">
        <f t="shared" si="2"/>
        <v>PbTi</v>
      </c>
      <c r="E289" s="60" t="str">
        <f t="shared" si="3"/>
        <v>PbTiO3</v>
      </c>
    </row>
    <row r="290">
      <c r="A290" s="60" t="s">
        <v>1195</v>
      </c>
      <c r="B290" s="60" t="str">
        <f t="shared" si="1"/>
        <v>O3PbTi</v>
      </c>
      <c r="C290" s="60" t="str">
        <f>IFERROR(__xludf.DUMMYFUNCTION("REGEXEXTRACT(B290, ""O\d*\.?\d+"")"),"O3")</f>
        <v>O3</v>
      </c>
      <c r="D290" s="60" t="str">
        <f t="shared" si="2"/>
        <v>PbTi</v>
      </c>
      <c r="E290" s="60" t="str">
        <f t="shared" si="3"/>
        <v>PbTiO3</v>
      </c>
    </row>
    <row r="291">
      <c r="A291" s="60" t="s">
        <v>1195</v>
      </c>
      <c r="B291" s="60" t="str">
        <f t="shared" si="1"/>
        <v>O3PbTi</v>
      </c>
      <c r="C291" s="60" t="str">
        <f>IFERROR(__xludf.DUMMYFUNCTION("REGEXEXTRACT(B291, ""O\d*\.?\d+"")"),"O3")</f>
        <v>O3</v>
      </c>
      <c r="D291" s="60" t="str">
        <f t="shared" si="2"/>
        <v>PbTi</v>
      </c>
      <c r="E291" s="60" t="str">
        <f t="shared" si="3"/>
        <v>PbTiO3</v>
      </c>
    </row>
    <row r="292">
      <c r="A292" s="60" t="s">
        <v>1195</v>
      </c>
      <c r="B292" s="60" t="str">
        <f t="shared" si="1"/>
        <v>O3PbTi</v>
      </c>
      <c r="C292" s="60" t="str">
        <f>IFERROR(__xludf.DUMMYFUNCTION("REGEXEXTRACT(B292, ""O\d*\.?\d+"")"),"O3")</f>
        <v>O3</v>
      </c>
      <c r="D292" s="60" t="str">
        <f t="shared" si="2"/>
        <v>PbTi</v>
      </c>
      <c r="E292" s="60" t="str">
        <f t="shared" si="3"/>
        <v>PbTiO3</v>
      </c>
    </row>
    <row r="293">
      <c r="A293" s="60" t="s">
        <v>1195</v>
      </c>
      <c r="B293" s="60" t="str">
        <f t="shared" si="1"/>
        <v>O3PbTi</v>
      </c>
      <c r="C293" s="60" t="str">
        <f>IFERROR(__xludf.DUMMYFUNCTION("REGEXEXTRACT(B293, ""O\d*\.?\d+"")"),"O3")</f>
        <v>O3</v>
      </c>
      <c r="D293" s="60" t="str">
        <f t="shared" si="2"/>
        <v>PbTi</v>
      </c>
      <c r="E293" s="60" t="str">
        <f t="shared" si="3"/>
        <v>PbTiO3</v>
      </c>
    </row>
    <row r="294">
      <c r="A294" s="60" t="s">
        <v>1195</v>
      </c>
      <c r="B294" s="60" t="str">
        <f t="shared" si="1"/>
        <v>O3PbTi</v>
      </c>
      <c r="C294" s="60" t="str">
        <f>IFERROR(__xludf.DUMMYFUNCTION("REGEXEXTRACT(B294, ""O\d*\.?\d+"")"),"O3")</f>
        <v>O3</v>
      </c>
      <c r="D294" s="60" t="str">
        <f t="shared" si="2"/>
        <v>PbTi</v>
      </c>
      <c r="E294" s="60" t="str">
        <f t="shared" si="3"/>
        <v>PbTiO3</v>
      </c>
    </row>
    <row r="295">
      <c r="A295" s="60" t="s">
        <v>1195</v>
      </c>
      <c r="B295" s="60" t="str">
        <f t="shared" si="1"/>
        <v>O3PbTi</v>
      </c>
      <c r="C295" s="60" t="str">
        <f>IFERROR(__xludf.DUMMYFUNCTION("REGEXEXTRACT(B295, ""O\d*\.?\d+"")"),"O3")</f>
        <v>O3</v>
      </c>
      <c r="D295" s="60" t="str">
        <f t="shared" si="2"/>
        <v>PbTi</v>
      </c>
      <c r="E295" s="60" t="str">
        <f t="shared" si="3"/>
        <v>PbTiO3</v>
      </c>
    </row>
    <row r="296">
      <c r="A296" s="60" t="s">
        <v>1195</v>
      </c>
      <c r="B296" s="60" t="str">
        <f t="shared" si="1"/>
        <v>O3PbTi</v>
      </c>
      <c r="C296" s="60" t="str">
        <f>IFERROR(__xludf.DUMMYFUNCTION("REGEXEXTRACT(B296, ""O\d*\.?\d+"")"),"O3")</f>
        <v>O3</v>
      </c>
      <c r="D296" s="60" t="str">
        <f t="shared" si="2"/>
        <v>PbTi</v>
      </c>
      <c r="E296" s="60" t="str">
        <f t="shared" si="3"/>
        <v>PbTiO3</v>
      </c>
    </row>
    <row r="297">
      <c r="A297" s="60" t="s">
        <v>1195</v>
      </c>
      <c r="B297" s="60" t="str">
        <f t="shared" si="1"/>
        <v>O3PbTi</v>
      </c>
      <c r="C297" s="60" t="str">
        <f>IFERROR(__xludf.DUMMYFUNCTION("REGEXEXTRACT(B297, ""O\d*\.?\d+"")"),"O3")</f>
        <v>O3</v>
      </c>
      <c r="D297" s="60" t="str">
        <f t="shared" si="2"/>
        <v>PbTi</v>
      </c>
      <c r="E297" s="60" t="str">
        <f t="shared" si="3"/>
        <v>PbTiO3</v>
      </c>
    </row>
    <row r="298">
      <c r="A298" s="60" t="s">
        <v>1196</v>
      </c>
      <c r="B298" s="60" t="str">
        <f t="shared" si="1"/>
        <v>C0.919Ba2Ca17.621F3.462Na0.379O39.7P2.96Si6</v>
      </c>
      <c r="C298" s="60" t="str">
        <f>IFERROR(__xludf.DUMMYFUNCTION("REGEXEXTRACT(B298, ""O\d*\.?\d+"")"),"O39.7")</f>
        <v>O39.7</v>
      </c>
      <c r="D298" s="60" t="str">
        <f t="shared" si="2"/>
        <v>C0.919Ba2Ca17.621F3.462Na0.379P2.96Si6</v>
      </c>
      <c r="E298" s="60" t="str">
        <f t="shared" si="3"/>
        <v>C0.919Ba2Ca17.621F3.462Na0.379P2.96Si6O39.7</v>
      </c>
    </row>
    <row r="299">
      <c r="A299" s="60" t="s">
        <v>1197</v>
      </c>
      <c r="B299" s="60" t="str">
        <f t="shared" si="1"/>
        <v>Ca0.1FeLa0.9O3</v>
      </c>
      <c r="C299" s="60" t="str">
        <f>IFERROR(__xludf.DUMMYFUNCTION("REGEXEXTRACT(B299, ""O\d*\.?\d+"")"),"O3")</f>
        <v>O3</v>
      </c>
      <c r="D299" s="60" t="str">
        <f t="shared" si="2"/>
        <v>Ca0.1FeLa0.9</v>
      </c>
      <c r="E299" s="60" t="str">
        <f t="shared" si="3"/>
        <v>Ca0.1FeLa0.9O3</v>
      </c>
    </row>
    <row r="300">
      <c r="A300" s="60" t="s">
        <v>1198</v>
      </c>
      <c r="B300" s="60" t="str">
        <f t="shared" si="1"/>
        <v>Ca0.4FeLa0.6O3</v>
      </c>
      <c r="C300" s="60" t="str">
        <f>IFERROR(__xludf.DUMMYFUNCTION("REGEXEXTRACT(B300, ""O\d*\.?\d+"")"),"O3")</f>
        <v>O3</v>
      </c>
      <c r="D300" s="60" t="str">
        <f t="shared" si="2"/>
        <v>Ca0.4FeLa0.6</v>
      </c>
      <c r="E300" s="60" t="str">
        <f t="shared" si="3"/>
        <v>Ca0.4FeLa0.6O3</v>
      </c>
    </row>
    <row r="301">
      <c r="A301" s="60" t="s">
        <v>1199</v>
      </c>
      <c r="B301" s="60" t="str">
        <f t="shared" si="1"/>
        <v>Ca0.1FeNd0.9O3</v>
      </c>
      <c r="C301" s="60" t="str">
        <f>IFERROR(__xludf.DUMMYFUNCTION("REGEXEXTRACT(B301, ""O\d*\.?\d+"")"),"O3")</f>
        <v>O3</v>
      </c>
      <c r="D301" s="60" t="str">
        <f t="shared" si="2"/>
        <v>Ca0.1FeNd0.9</v>
      </c>
      <c r="E301" s="60" t="str">
        <f t="shared" si="3"/>
        <v>Ca0.1FeNd0.9O3</v>
      </c>
    </row>
    <row r="302">
      <c r="A302" s="60" t="s">
        <v>1200</v>
      </c>
      <c r="B302" s="60" t="str">
        <f t="shared" si="1"/>
        <v>Ca0.4FeNd0.6O3</v>
      </c>
      <c r="C302" s="60" t="str">
        <f>IFERROR(__xludf.DUMMYFUNCTION("REGEXEXTRACT(B302, ""O\d*\.?\d+"")"),"O3")</f>
        <v>O3</v>
      </c>
      <c r="D302" s="60" t="str">
        <f t="shared" si="2"/>
        <v>Ca0.4FeNd0.6</v>
      </c>
      <c r="E302" s="60" t="str">
        <f t="shared" si="3"/>
        <v>Ca0.4FeNd0.6O3</v>
      </c>
    </row>
    <row r="303">
      <c r="A303" s="60" t="s">
        <v>1201</v>
      </c>
      <c r="B303" s="60" t="str">
        <f t="shared" si="1"/>
        <v>Ca0.12FeLa0.88O3</v>
      </c>
      <c r="C303" s="60" t="str">
        <f>IFERROR(__xludf.DUMMYFUNCTION("REGEXEXTRACT(B303, ""O\d*\.?\d+"")"),"O3")</f>
        <v>O3</v>
      </c>
      <c r="D303" s="60" t="str">
        <f t="shared" si="2"/>
        <v>Ca0.12FeLa0.88</v>
      </c>
      <c r="E303" s="60" t="str">
        <f t="shared" si="3"/>
        <v>Ca0.12FeLa0.88O3</v>
      </c>
    </row>
    <row r="304">
      <c r="A304" s="60" t="s">
        <v>1202</v>
      </c>
      <c r="B304" s="60" t="str">
        <f t="shared" si="1"/>
        <v>Ca0.5FeLa0.5O3</v>
      </c>
      <c r="C304" s="60" t="str">
        <f>IFERROR(__xludf.DUMMYFUNCTION("REGEXEXTRACT(B304, ""O\d*\.?\d+"")"),"O3")</f>
        <v>O3</v>
      </c>
      <c r="D304" s="60" t="str">
        <f t="shared" si="2"/>
        <v>Ca0.5FeLa0.5</v>
      </c>
      <c r="E304" s="60" t="str">
        <f t="shared" si="3"/>
        <v>Ca0.5FeLa0.5O3</v>
      </c>
    </row>
    <row r="305">
      <c r="A305" s="60" t="s">
        <v>1203</v>
      </c>
      <c r="B305" s="60" t="str">
        <f t="shared" si="1"/>
        <v>Ca0.12FeNd0.88O3</v>
      </c>
      <c r="C305" s="60" t="str">
        <f>IFERROR(__xludf.DUMMYFUNCTION("REGEXEXTRACT(B305, ""O\d*\.?\d+"")"),"O3")</f>
        <v>O3</v>
      </c>
      <c r="D305" s="60" t="str">
        <f t="shared" si="2"/>
        <v>Ca0.12FeNd0.88</v>
      </c>
      <c r="E305" s="60" t="str">
        <f t="shared" si="3"/>
        <v>Ca0.12FeNd0.88O3</v>
      </c>
    </row>
    <row r="306">
      <c r="A306" s="60" t="s">
        <v>1204</v>
      </c>
      <c r="B306" s="60" t="str">
        <f t="shared" si="1"/>
        <v>Ca0.5FeNd0.5O3</v>
      </c>
      <c r="C306" s="60" t="str">
        <f>IFERROR(__xludf.DUMMYFUNCTION("REGEXEXTRACT(B306, ""O\d*\.?\d+"")"),"O3")</f>
        <v>O3</v>
      </c>
      <c r="D306" s="60" t="str">
        <f t="shared" si="2"/>
        <v>Ca0.5FeNd0.5</v>
      </c>
      <c r="E306" s="60" t="str">
        <f t="shared" si="3"/>
        <v>Ca0.5FeNd0.5O3</v>
      </c>
    </row>
    <row r="307">
      <c r="A307" s="60" t="s">
        <v>1205</v>
      </c>
      <c r="B307" s="60" t="str">
        <f t="shared" si="1"/>
        <v>AlLaO3</v>
      </c>
      <c r="C307" s="60" t="str">
        <f>IFERROR(__xludf.DUMMYFUNCTION("REGEXEXTRACT(B307, ""O\d*\.?\d+"")"),"O3")</f>
        <v>O3</v>
      </c>
      <c r="D307" s="60" t="str">
        <f t="shared" si="2"/>
        <v>AlLa</v>
      </c>
      <c r="E307" s="60" t="str">
        <f t="shared" si="3"/>
        <v>AlLaO3</v>
      </c>
    </row>
    <row r="308">
      <c r="A308" s="60" t="s">
        <v>1206</v>
      </c>
      <c r="B308" s="60" t="str">
        <f t="shared" si="1"/>
        <v>Ca0.96Ce0.01Fe0.02Na0.01O3Ti0.98</v>
      </c>
      <c r="C308" s="60" t="str">
        <f>IFERROR(__xludf.DUMMYFUNCTION("REGEXEXTRACT(B308, ""O\d*\.?\d+"")"),"O3")</f>
        <v>O3</v>
      </c>
      <c r="D308" s="60" t="str">
        <f t="shared" si="2"/>
        <v>Ca0.96Ce0.01Fe0.02Na0.01Ti0.98</v>
      </c>
      <c r="E308" s="60" t="str">
        <f t="shared" si="3"/>
        <v>Ca0.96Ce0.01Fe0.02Na0.01Ti0.98O3</v>
      </c>
    </row>
    <row r="309">
      <c r="A309" s="60" t="s">
        <v>1207</v>
      </c>
      <c r="B309" s="60" t="str">
        <f t="shared" si="1"/>
        <v>MnNd0.53O3Sr0.47</v>
      </c>
      <c r="C309" s="60" t="str">
        <f>IFERROR(__xludf.DUMMYFUNCTION("REGEXEXTRACT(B309, ""O\d*\.?\d+"")"),"O3")</f>
        <v>O3</v>
      </c>
      <c r="D309" s="60" t="str">
        <f t="shared" si="2"/>
        <v>MnNd0.53Sr0.47</v>
      </c>
      <c r="E309" s="60" t="str">
        <f t="shared" si="3"/>
        <v>MnNd0.53Sr0.47O3</v>
      </c>
    </row>
    <row r="310">
      <c r="A310" s="60" t="s">
        <v>1166</v>
      </c>
      <c r="B310" s="60" t="str">
        <f t="shared" si="1"/>
        <v>GeO3Sr</v>
      </c>
      <c r="C310" s="60" t="str">
        <f>IFERROR(__xludf.DUMMYFUNCTION("REGEXEXTRACT(B310, ""O\d*\.?\d+"")"),"O3")</f>
        <v>O3</v>
      </c>
      <c r="D310" s="60" t="str">
        <f t="shared" si="2"/>
        <v>GeSr</v>
      </c>
      <c r="E310" s="60" t="str">
        <f t="shared" si="3"/>
        <v>GeSrO3</v>
      </c>
    </row>
    <row r="311">
      <c r="A311" s="60" t="s">
        <v>1208</v>
      </c>
      <c r="B311" s="60" t="str">
        <f t="shared" si="1"/>
        <v>CaIrO3</v>
      </c>
      <c r="C311" s="60" t="str">
        <f>IFERROR(__xludf.DUMMYFUNCTION("REGEXEXTRACT(B311, ""O\d*\.?\d+"")"),"O3")</f>
        <v>O3</v>
      </c>
      <c r="D311" s="60" t="str">
        <f t="shared" si="2"/>
        <v>CaIr</v>
      </c>
      <c r="E311" s="60" t="str">
        <f t="shared" si="3"/>
        <v>CaIrO3</v>
      </c>
    </row>
    <row r="312">
      <c r="A312" s="60" t="s">
        <v>1209</v>
      </c>
      <c r="B312" s="60" t="str">
        <f t="shared" si="1"/>
        <v>Ag0.327La0.673O3Ti</v>
      </c>
      <c r="C312" s="60" t="str">
        <f>IFERROR(__xludf.DUMMYFUNCTION("REGEXEXTRACT(B312, ""O\d*\.?\d+"")"),"O3")</f>
        <v>O3</v>
      </c>
      <c r="D312" s="60" t="str">
        <f t="shared" si="2"/>
        <v>Ag0.327La0.673Ti</v>
      </c>
      <c r="E312" s="60" t="str">
        <f t="shared" si="3"/>
        <v>Ag0.327La0.673TiO3</v>
      </c>
    </row>
    <row r="313">
      <c r="A313" s="60" t="s">
        <v>1210</v>
      </c>
      <c r="B313" s="60" t="str">
        <f t="shared" si="1"/>
        <v>AlHoO3</v>
      </c>
      <c r="C313" s="60" t="str">
        <f>IFERROR(__xludf.DUMMYFUNCTION("REGEXEXTRACT(B313, ""O\d*\.?\d+"")"),"O3")</f>
        <v>O3</v>
      </c>
      <c r="D313" s="60" t="str">
        <f t="shared" si="2"/>
        <v>AlHo</v>
      </c>
      <c r="E313" s="60" t="str">
        <f t="shared" si="3"/>
        <v>AlHoO3</v>
      </c>
    </row>
    <row r="314">
      <c r="A314" s="60" t="s">
        <v>1211</v>
      </c>
      <c r="B314" s="60" t="str">
        <f t="shared" si="1"/>
        <v>Co0.2LaMn0.8O3</v>
      </c>
      <c r="C314" s="60" t="str">
        <f>IFERROR(__xludf.DUMMYFUNCTION("REGEXEXTRACT(B314, ""O\d*\.?\d+"")"),"O3")</f>
        <v>O3</v>
      </c>
      <c r="D314" s="60" t="str">
        <f t="shared" si="2"/>
        <v>Co0.2LaMn0.8</v>
      </c>
      <c r="E314" s="60" t="str">
        <f t="shared" si="3"/>
        <v>Co0.2LaMn0.8O3</v>
      </c>
    </row>
    <row r="315">
      <c r="A315" s="60" t="s">
        <v>1212</v>
      </c>
      <c r="B315" s="60" t="str">
        <f t="shared" si="1"/>
        <v>EuO3Ti</v>
      </c>
      <c r="C315" s="60" t="str">
        <f>IFERROR(__xludf.DUMMYFUNCTION("REGEXEXTRACT(B315, ""O\d*\.?\d+"")"),"O3")</f>
        <v>O3</v>
      </c>
      <c r="D315" s="60" t="str">
        <f t="shared" si="2"/>
        <v>EuTi</v>
      </c>
      <c r="E315" s="60" t="str">
        <f t="shared" si="3"/>
        <v>EuTiO3</v>
      </c>
    </row>
    <row r="316">
      <c r="A316" s="60" t="s">
        <v>1213</v>
      </c>
      <c r="B316" s="60" t="str">
        <f t="shared" si="1"/>
        <v>Cr0.5Fe0.5GdO3</v>
      </c>
      <c r="C316" s="60" t="str">
        <f>IFERROR(__xludf.DUMMYFUNCTION("REGEXEXTRACT(B316, ""O\d*\.?\d+"")"),"O3")</f>
        <v>O3</v>
      </c>
      <c r="D316" s="60" t="str">
        <f t="shared" si="2"/>
        <v>Cr0.5Fe0.5Gd</v>
      </c>
      <c r="E316" s="60" t="str">
        <f t="shared" si="3"/>
        <v>Cr0.5Fe0.5GdO3</v>
      </c>
    </row>
    <row r="317">
      <c r="A317" s="60" t="s">
        <v>1214</v>
      </c>
      <c r="B317" s="60" t="str">
        <f t="shared" si="1"/>
        <v>Cr0.5ErFe0.5O3</v>
      </c>
      <c r="C317" s="60" t="str">
        <f>IFERROR(__xludf.DUMMYFUNCTION("REGEXEXTRACT(B317, ""O\d*\.?\d+"")"),"O3")</f>
        <v>O3</v>
      </c>
      <c r="D317" s="60" t="str">
        <f t="shared" si="2"/>
        <v>Cr0.5ErFe0.5</v>
      </c>
      <c r="E317" s="60" t="str">
        <f t="shared" si="3"/>
        <v>Cr0.5ErFe0.5O3</v>
      </c>
    </row>
    <row r="318">
      <c r="A318" s="60" t="s">
        <v>1215</v>
      </c>
      <c r="B318" s="60" t="str">
        <f t="shared" si="1"/>
        <v>BiFe0.75Mn0.25O3</v>
      </c>
      <c r="C318" s="60" t="str">
        <f>IFERROR(__xludf.DUMMYFUNCTION("REGEXEXTRACT(B318, ""O\d*\.?\d+"")"),"O3")</f>
        <v>O3</v>
      </c>
      <c r="D318" s="60" t="str">
        <f t="shared" si="2"/>
        <v>BiFe0.75Mn0.25</v>
      </c>
      <c r="E318" s="60" t="str">
        <f t="shared" si="3"/>
        <v>BiFe0.75Mn0.25O3</v>
      </c>
    </row>
    <row r="319">
      <c r="A319" s="60" t="s">
        <v>1216</v>
      </c>
      <c r="B319" s="60" t="str">
        <f t="shared" si="1"/>
        <v>O3Ru0.821Sr</v>
      </c>
      <c r="C319" s="60" t="str">
        <f>IFERROR(__xludf.DUMMYFUNCTION("REGEXEXTRACT(B319, ""O\d*\.?\d+"")"),"O3")</f>
        <v>O3</v>
      </c>
      <c r="D319" s="60" t="str">
        <f t="shared" si="2"/>
        <v>Ru0.821Sr</v>
      </c>
      <c r="E319" s="60" t="str">
        <f t="shared" si="3"/>
        <v>Ru0.821SrO3</v>
      </c>
    </row>
    <row r="320">
      <c r="A320" s="60" t="s">
        <v>1217</v>
      </c>
      <c r="B320" s="60" t="str">
        <f t="shared" si="1"/>
        <v>Li0.15Nd0.617O3Ti</v>
      </c>
      <c r="C320" s="60" t="str">
        <f>IFERROR(__xludf.DUMMYFUNCTION("REGEXEXTRACT(B320, ""O\d*\.?\d+"")"),"O3")</f>
        <v>O3</v>
      </c>
      <c r="D320" s="60" t="str">
        <f t="shared" si="2"/>
        <v>Li0.15Nd0.617Ti</v>
      </c>
      <c r="E320" s="60" t="str">
        <f t="shared" si="3"/>
        <v>Li0.15Nd0.617TiO3</v>
      </c>
    </row>
    <row r="321">
      <c r="A321" s="60" t="s">
        <v>1218</v>
      </c>
      <c r="B321" s="60" t="str">
        <f t="shared" si="1"/>
        <v>Cr0.5O3PbRe0.5</v>
      </c>
      <c r="C321" s="60" t="str">
        <f>IFERROR(__xludf.DUMMYFUNCTION("REGEXEXTRACT(B321, ""O\d*\.?\d+"")"),"O3")</f>
        <v>O3</v>
      </c>
      <c r="D321" s="60" t="str">
        <f t="shared" si="2"/>
        <v>Cr0.5PbRe0.5</v>
      </c>
      <c r="E321" s="60" t="str">
        <f t="shared" si="3"/>
        <v>Cr0.5PbRe0.5O3</v>
      </c>
    </row>
    <row r="322">
      <c r="A322" s="60" t="s">
        <v>1219</v>
      </c>
      <c r="B322" s="60" t="str">
        <f t="shared" si="1"/>
        <v>AlBiO3</v>
      </c>
      <c r="C322" s="60" t="str">
        <f>IFERROR(__xludf.DUMMYFUNCTION("REGEXEXTRACT(B322, ""O\d*\.?\d+"")"),"O3")</f>
        <v>O3</v>
      </c>
      <c r="D322" s="60" t="str">
        <f t="shared" si="2"/>
        <v>AlBi</v>
      </c>
      <c r="E322" s="60" t="str">
        <f t="shared" si="3"/>
        <v>AlBiO3</v>
      </c>
    </row>
    <row r="323">
      <c r="A323" s="60" t="s">
        <v>1220</v>
      </c>
      <c r="B323" s="60" t="str">
        <f t="shared" si="1"/>
        <v>BiGaO3</v>
      </c>
      <c r="C323" s="60" t="str">
        <f>IFERROR(__xludf.DUMMYFUNCTION("REGEXEXTRACT(B323, ""O\d*\.?\d+"")"),"O3")</f>
        <v>O3</v>
      </c>
      <c r="D323" s="60" t="str">
        <f t="shared" si="2"/>
        <v>BiGa</v>
      </c>
      <c r="E323" s="60" t="str">
        <f t="shared" si="3"/>
        <v>BiGaO3</v>
      </c>
    </row>
    <row r="324">
      <c r="A324" s="60" t="s">
        <v>1221</v>
      </c>
      <c r="B324" s="60" t="str">
        <f t="shared" si="1"/>
        <v>BiInO3</v>
      </c>
      <c r="C324" s="60" t="str">
        <f>IFERROR(__xludf.DUMMYFUNCTION("REGEXEXTRACT(B324, ""O\d*\.?\d+"")"),"O3")</f>
        <v>O3</v>
      </c>
      <c r="D324" s="60" t="str">
        <f t="shared" si="2"/>
        <v>BiIn</v>
      </c>
      <c r="E324" s="60" t="str">
        <f t="shared" si="3"/>
        <v>BiInO3</v>
      </c>
    </row>
    <row r="325">
      <c r="A325" s="60" t="s">
        <v>1221</v>
      </c>
      <c r="B325" s="60" t="str">
        <f t="shared" si="1"/>
        <v>BiInO3</v>
      </c>
      <c r="C325" s="60" t="str">
        <f>IFERROR(__xludf.DUMMYFUNCTION("REGEXEXTRACT(B325, ""O\d*\.?\d+"")"),"O3")</f>
        <v>O3</v>
      </c>
      <c r="D325" s="60" t="str">
        <f t="shared" si="2"/>
        <v>BiIn</v>
      </c>
      <c r="E325" s="60" t="str">
        <f t="shared" si="3"/>
        <v>BiInO3</v>
      </c>
    </row>
    <row r="326">
      <c r="A326" s="60" t="s">
        <v>1222</v>
      </c>
      <c r="B326" s="60" t="str">
        <f t="shared" si="1"/>
        <v>MnO3Yb</v>
      </c>
      <c r="C326" s="60" t="str">
        <f>IFERROR(__xludf.DUMMYFUNCTION("REGEXEXTRACT(B326, ""O\d*\.?\d+"")"),"O3")</f>
        <v>O3</v>
      </c>
      <c r="D326" s="60" t="str">
        <f t="shared" si="2"/>
        <v>MnYb</v>
      </c>
      <c r="E326" s="60" t="str">
        <f t="shared" si="3"/>
        <v>MnYbO3</v>
      </c>
    </row>
    <row r="327">
      <c r="A327" s="60" t="s">
        <v>1223</v>
      </c>
      <c r="B327" s="60" t="str">
        <f t="shared" si="1"/>
        <v>La0.567Li0.3O3Ti</v>
      </c>
      <c r="C327" s="60" t="str">
        <f>IFERROR(__xludf.DUMMYFUNCTION("REGEXEXTRACT(B327, ""O\d*\.?\d+"")"),"O3")</f>
        <v>O3</v>
      </c>
      <c r="D327" s="60" t="str">
        <f t="shared" si="2"/>
        <v>La0.567Li0.3Ti</v>
      </c>
      <c r="E327" s="60" t="str">
        <f t="shared" si="3"/>
        <v>La0.567Li0.3TiO3</v>
      </c>
    </row>
    <row r="328">
      <c r="A328" s="60" t="s">
        <v>1223</v>
      </c>
      <c r="B328" s="60" t="str">
        <f t="shared" si="1"/>
        <v>La0.567Li0.3O3Ti</v>
      </c>
      <c r="C328" s="60" t="str">
        <f>IFERROR(__xludf.DUMMYFUNCTION("REGEXEXTRACT(B328, ""O\d*\.?\d+"")"),"O3")</f>
        <v>O3</v>
      </c>
      <c r="D328" s="60" t="str">
        <f t="shared" si="2"/>
        <v>La0.567Li0.3Ti</v>
      </c>
      <c r="E328" s="60" t="str">
        <f t="shared" si="3"/>
        <v>La0.567Li0.3TiO3</v>
      </c>
    </row>
    <row r="329">
      <c r="A329" s="60" t="s">
        <v>1224</v>
      </c>
      <c r="B329" s="60" t="str">
        <f t="shared" si="1"/>
        <v>BiO3Ti0.5Zn0.5</v>
      </c>
      <c r="C329" s="60" t="str">
        <f>IFERROR(__xludf.DUMMYFUNCTION("REGEXEXTRACT(B329, ""O\d*\.?\d+"")"),"O3")</f>
        <v>O3</v>
      </c>
      <c r="D329" s="60" t="str">
        <f t="shared" si="2"/>
        <v>BiTi0.5Zn0.5</v>
      </c>
      <c r="E329" s="60" t="str">
        <f t="shared" si="3"/>
        <v>BiTi0.5Zn0.5O3</v>
      </c>
    </row>
    <row r="330">
      <c r="A330" s="60" t="s">
        <v>1225</v>
      </c>
      <c r="B330" s="60" t="str">
        <f t="shared" si="1"/>
        <v>Ba2N0.97O3.03Ta</v>
      </c>
      <c r="C330" s="60" t="str">
        <f>IFERROR(__xludf.DUMMYFUNCTION("REGEXEXTRACT(B330, ""O\d*\.?\d+"")"),"O3.03")</f>
        <v>O3.03</v>
      </c>
      <c r="D330" s="60" t="str">
        <f t="shared" si="2"/>
        <v>Ba2N0.97Ta</v>
      </c>
      <c r="E330" s="60" t="str">
        <f t="shared" si="3"/>
        <v>Ba2N0.97TaO3.03</v>
      </c>
    </row>
    <row r="331">
      <c r="A331" s="60" t="s">
        <v>1226</v>
      </c>
      <c r="B331" s="60" t="str">
        <f t="shared" si="1"/>
        <v>NiO3Tl</v>
      </c>
      <c r="C331" s="60" t="str">
        <f>IFERROR(__xludf.DUMMYFUNCTION("REGEXEXTRACT(B331, ""O\d*\.?\d+"")"),"O3")</f>
        <v>O3</v>
      </c>
      <c r="D331" s="60" t="str">
        <f t="shared" si="2"/>
        <v>NiTl</v>
      </c>
      <c r="E331" s="60" t="str">
        <f t="shared" si="3"/>
        <v>NiTlO3</v>
      </c>
    </row>
    <row r="332">
      <c r="A332" s="60" t="s">
        <v>1227</v>
      </c>
      <c r="B332" s="60" t="str">
        <f t="shared" si="1"/>
        <v>C36H66I22N12O3Pb5</v>
      </c>
      <c r="C332" s="60" t="str">
        <f>IFERROR(__xludf.DUMMYFUNCTION("REGEXEXTRACT(B332, ""O\d*\.?\d+"")"),"O3")</f>
        <v>O3</v>
      </c>
      <c r="D332" s="60" t="str">
        <f t="shared" si="2"/>
        <v>C36H66I22N12Pb5</v>
      </c>
      <c r="E332" s="60" t="str">
        <f t="shared" si="3"/>
        <v>C36H66I22N12Pb5O3</v>
      </c>
    </row>
    <row r="333">
      <c r="A333" s="60" t="s">
        <v>1227</v>
      </c>
      <c r="B333" s="60" t="str">
        <f t="shared" si="1"/>
        <v>C36H66I22N12O3Pb5</v>
      </c>
      <c r="C333" s="60" t="str">
        <f>IFERROR(__xludf.DUMMYFUNCTION("REGEXEXTRACT(B333, ""O\d*\.?\d+"")"),"O3")</f>
        <v>O3</v>
      </c>
      <c r="D333" s="60" t="str">
        <f t="shared" si="2"/>
        <v>C36H66I22N12Pb5</v>
      </c>
      <c r="E333" s="60" t="str">
        <f t="shared" si="3"/>
        <v>C36H66I22N12Pb5O3</v>
      </c>
    </row>
    <row r="334">
      <c r="A334" s="60" t="s">
        <v>1228</v>
      </c>
      <c r="B334" s="60" t="str">
        <f t="shared" si="1"/>
        <v>CuNbO3</v>
      </c>
      <c r="C334" s="60" t="str">
        <f>IFERROR(__xludf.DUMMYFUNCTION("REGEXEXTRACT(B334, ""O\d*\.?\d+"")"),"O3")</f>
        <v>O3</v>
      </c>
      <c r="D334" s="60" t="str">
        <f t="shared" si="2"/>
        <v>CuNb</v>
      </c>
      <c r="E334" s="60" t="str">
        <f t="shared" si="3"/>
        <v>CuNbO3</v>
      </c>
    </row>
    <row r="335">
      <c r="A335" s="60" t="s">
        <v>1229</v>
      </c>
      <c r="B335" s="60" t="str">
        <f t="shared" si="1"/>
        <v>BiCrO3</v>
      </c>
      <c r="C335" s="60" t="str">
        <f>IFERROR(__xludf.DUMMYFUNCTION("REGEXEXTRACT(B335, ""O\d*\.?\d+"")"),"O3")</f>
        <v>O3</v>
      </c>
      <c r="D335" s="60" t="str">
        <f t="shared" si="2"/>
        <v>BiCr</v>
      </c>
      <c r="E335" s="60" t="str">
        <f t="shared" si="3"/>
        <v>BiCrO3</v>
      </c>
    </row>
    <row r="336">
      <c r="A336" s="60" t="s">
        <v>1230</v>
      </c>
      <c r="B336" s="60" t="str">
        <f t="shared" si="1"/>
        <v>O3PbV</v>
      </c>
      <c r="C336" s="60" t="str">
        <f>IFERROR(__xludf.DUMMYFUNCTION("REGEXEXTRACT(B336, ""O\d*\.?\d+"")"),"O3")</f>
        <v>O3</v>
      </c>
      <c r="D336" s="60" t="str">
        <f t="shared" si="2"/>
        <v>PbV</v>
      </c>
      <c r="E336" s="60" t="str">
        <f t="shared" si="3"/>
        <v>PbVO3</v>
      </c>
    </row>
    <row r="337">
      <c r="A337" s="60" t="s">
        <v>1230</v>
      </c>
      <c r="B337" s="60" t="str">
        <f t="shared" si="1"/>
        <v>O3PbV</v>
      </c>
      <c r="C337" s="60" t="str">
        <f>IFERROR(__xludf.DUMMYFUNCTION("REGEXEXTRACT(B337, ""O\d*\.?\d+"")"),"O3")</f>
        <v>O3</v>
      </c>
      <c r="D337" s="60" t="str">
        <f t="shared" si="2"/>
        <v>PbV</v>
      </c>
      <c r="E337" s="60" t="str">
        <f t="shared" si="3"/>
        <v>PbVO3</v>
      </c>
    </row>
    <row r="338">
      <c r="A338" s="60" t="s">
        <v>1230</v>
      </c>
      <c r="B338" s="60" t="str">
        <f t="shared" si="1"/>
        <v>O3PbV</v>
      </c>
      <c r="C338" s="60" t="str">
        <f>IFERROR(__xludf.DUMMYFUNCTION("REGEXEXTRACT(B338, ""O\d*\.?\d+"")"),"O3")</f>
        <v>O3</v>
      </c>
      <c r="D338" s="60" t="str">
        <f t="shared" si="2"/>
        <v>PbV</v>
      </c>
      <c r="E338" s="60" t="str">
        <f t="shared" si="3"/>
        <v>PbVO3</v>
      </c>
    </row>
    <row r="339">
      <c r="A339" s="60" t="s">
        <v>1231</v>
      </c>
      <c r="B339" s="60" t="str">
        <f t="shared" si="1"/>
        <v>Al0.1LaNi0.9O3</v>
      </c>
      <c r="C339" s="60" t="str">
        <f>IFERROR(__xludf.DUMMYFUNCTION("REGEXEXTRACT(B339, ""O\d*\.?\d+"")"),"O3")</f>
        <v>O3</v>
      </c>
      <c r="D339" s="60" t="str">
        <f t="shared" si="2"/>
        <v>Al0.1LaNi0.9</v>
      </c>
      <c r="E339" s="60" t="str">
        <f t="shared" si="3"/>
        <v>Al0.1LaNi0.9O3</v>
      </c>
    </row>
    <row r="340">
      <c r="A340" s="60" t="s">
        <v>1232</v>
      </c>
      <c r="B340" s="60" t="str">
        <f t="shared" si="1"/>
        <v>Al0.5LaNi0.5O3</v>
      </c>
      <c r="C340" s="60" t="str">
        <f>IFERROR(__xludf.DUMMYFUNCTION("REGEXEXTRACT(B340, ""O\d*\.?\d+"")"),"O3")</f>
        <v>O3</v>
      </c>
      <c r="D340" s="60" t="str">
        <f t="shared" si="2"/>
        <v>Al0.5LaNi0.5</v>
      </c>
      <c r="E340" s="60" t="str">
        <f t="shared" si="3"/>
        <v>Al0.5LaNi0.5O3</v>
      </c>
    </row>
    <row r="341">
      <c r="A341" s="60" t="s">
        <v>1233</v>
      </c>
      <c r="B341" s="60" t="str">
        <f t="shared" si="1"/>
        <v>Al0.1NdNi0.9O3</v>
      </c>
      <c r="C341" s="60" t="str">
        <f>IFERROR(__xludf.DUMMYFUNCTION("REGEXEXTRACT(B341, ""O\d*\.?\d+"")"),"O3")</f>
        <v>O3</v>
      </c>
      <c r="D341" s="60" t="str">
        <f t="shared" si="2"/>
        <v>Al0.1NdNi0.9</v>
      </c>
      <c r="E341" s="60" t="str">
        <f t="shared" si="3"/>
        <v>Al0.1NdNi0.9O3</v>
      </c>
    </row>
    <row r="342">
      <c r="A342" s="60" t="s">
        <v>1234</v>
      </c>
      <c r="B342" s="60" t="str">
        <f t="shared" si="1"/>
        <v>Al0.5NdNi0.5O3</v>
      </c>
      <c r="C342" s="60" t="str">
        <f>IFERROR(__xludf.DUMMYFUNCTION("REGEXEXTRACT(B342, ""O\d*\.?\d+"")"),"O3")</f>
        <v>O3</v>
      </c>
      <c r="D342" s="60" t="str">
        <f t="shared" si="2"/>
        <v>Al0.5NdNi0.5</v>
      </c>
      <c r="E342" s="60" t="str">
        <f t="shared" si="3"/>
        <v>Al0.5NdNi0.5O3</v>
      </c>
    </row>
    <row r="343">
      <c r="A343" s="60" t="s">
        <v>1235</v>
      </c>
      <c r="B343" s="60" t="str">
        <f t="shared" si="1"/>
        <v>Ba0.65Bi0.75K0.31La0.29O3</v>
      </c>
      <c r="C343" s="60" t="str">
        <f>IFERROR(__xludf.DUMMYFUNCTION("REGEXEXTRACT(B343, ""O\d*\.?\d+"")"),"O3")</f>
        <v>O3</v>
      </c>
      <c r="D343" s="60" t="str">
        <f t="shared" si="2"/>
        <v>Ba0.65Bi0.75K0.31La0.29</v>
      </c>
      <c r="E343" s="60" t="str">
        <f t="shared" si="3"/>
        <v>Ba0.65Bi0.75K0.31La0.29O3</v>
      </c>
    </row>
    <row r="344">
      <c r="A344" s="60" t="s">
        <v>1236</v>
      </c>
      <c r="B344" s="60" t="str">
        <f t="shared" si="1"/>
        <v>Ba0.64Bi0.7K0.32Nd0.34O3</v>
      </c>
      <c r="C344" s="60" t="str">
        <f>IFERROR(__xludf.DUMMYFUNCTION("REGEXEXTRACT(B344, ""O\d*\.?\d+"")"),"O3")</f>
        <v>O3</v>
      </c>
      <c r="D344" s="60" t="str">
        <f t="shared" si="2"/>
        <v>Ba0.64Bi0.7K0.32Nd0.34</v>
      </c>
      <c r="E344" s="60" t="str">
        <f t="shared" si="3"/>
        <v>Ba0.64Bi0.7K0.32Nd0.34O3</v>
      </c>
    </row>
    <row r="345">
      <c r="A345" s="60" t="s">
        <v>1237</v>
      </c>
      <c r="B345" s="60" t="str">
        <f t="shared" si="1"/>
        <v>Ba0.67Bi0.68K0.31O3Sm0.34</v>
      </c>
      <c r="C345" s="60" t="str">
        <f>IFERROR(__xludf.DUMMYFUNCTION("REGEXEXTRACT(B345, ""O\d*\.?\d+"")"),"O3")</f>
        <v>O3</v>
      </c>
      <c r="D345" s="60" t="str">
        <f t="shared" si="2"/>
        <v>Ba0.67Bi0.68K0.31Sm0.34</v>
      </c>
      <c r="E345" s="60" t="str">
        <f t="shared" si="3"/>
        <v>Ba0.67Bi0.68K0.31Sm0.34O3</v>
      </c>
    </row>
    <row r="346">
      <c r="A346" s="60" t="s">
        <v>1238</v>
      </c>
      <c r="B346" s="60" t="str">
        <f t="shared" si="1"/>
        <v>Ba0.69Bi0.66Gd0.35K0.3O3</v>
      </c>
      <c r="C346" s="60" t="str">
        <f>IFERROR(__xludf.DUMMYFUNCTION("REGEXEXTRACT(B346, ""O\d*\.?\d+"")"),"O3")</f>
        <v>O3</v>
      </c>
      <c r="D346" s="60" t="str">
        <f t="shared" si="2"/>
        <v>Ba0.69Bi0.66Gd0.35K0.3</v>
      </c>
      <c r="E346" s="60" t="str">
        <f t="shared" si="3"/>
        <v>Ba0.69Bi0.66Gd0.35K0.3O3</v>
      </c>
    </row>
    <row r="347">
      <c r="A347" s="60" t="s">
        <v>1239</v>
      </c>
      <c r="B347" s="60" t="str">
        <f t="shared" si="1"/>
        <v>Ba0.7Bi0.67Dy0.35K0.28O3</v>
      </c>
      <c r="C347" s="60" t="str">
        <f>IFERROR(__xludf.DUMMYFUNCTION("REGEXEXTRACT(B347, ""O\d*\.?\d+"")"),"O3")</f>
        <v>O3</v>
      </c>
      <c r="D347" s="60" t="str">
        <f t="shared" si="2"/>
        <v>Ba0.7Bi0.67Dy0.35K0.28</v>
      </c>
      <c r="E347" s="60" t="str">
        <f t="shared" si="3"/>
        <v>Ba0.7Bi0.67Dy0.35K0.28O3</v>
      </c>
    </row>
    <row r="348">
      <c r="A348" s="60" t="s">
        <v>1240</v>
      </c>
      <c r="B348" s="60" t="str">
        <f t="shared" si="1"/>
        <v>Ba0.73Bi0.63Er0.39K0.25O3</v>
      </c>
      <c r="C348" s="60" t="str">
        <f>IFERROR(__xludf.DUMMYFUNCTION("REGEXEXTRACT(B348, ""O\d*\.?\d+"")"),"O3")</f>
        <v>O3</v>
      </c>
      <c r="D348" s="60" t="str">
        <f t="shared" si="2"/>
        <v>Ba0.73Bi0.63Er0.39K0.25</v>
      </c>
      <c r="E348" s="60" t="str">
        <f t="shared" si="3"/>
        <v>Ba0.73Bi0.63Er0.39K0.25O3</v>
      </c>
    </row>
    <row r="349">
      <c r="A349" s="60" t="s">
        <v>1241</v>
      </c>
      <c r="B349" s="60" t="str">
        <f t="shared" si="1"/>
        <v>Ba0.76Bi0.62K0.24O3Yb0.38</v>
      </c>
      <c r="C349" s="60" t="str">
        <f>IFERROR(__xludf.DUMMYFUNCTION("REGEXEXTRACT(B349, ""O\d*\.?\d+"")"),"O3")</f>
        <v>O3</v>
      </c>
      <c r="D349" s="60" t="str">
        <f t="shared" si="2"/>
        <v>Ba0.76Bi0.62K0.24Yb0.38</v>
      </c>
      <c r="E349" s="60" t="str">
        <f t="shared" si="3"/>
        <v>Ba0.76Bi0.62K0.24Yb0.38O3</v>
      </c>
    </row>
    <row r="350">
      <c r="A350" s="60" t="s">
        <v>1242</v>
      </c>
      <c r="B350" s="60" t="str">
        <f t="shared" si="1"/>
        <v>Bi0.8Mg0.5O3Ti0.65</v>
      </c>
      <c r="C350" s="60" t="str">
        <f>IFERROR(__xludf.DUMMYFUNCTION("REGEXEXTRACT(B350, ""O\d*\.?\d+"")"),"O3")</f>
        <v>O3</v>
      </c>
      <c r="D350" s="60" t="str">
        <f t="shared" si="2"/>
        <v>Bi0.8Mg0.5Ti0.65</v>
      </c>
      <c r="E350" s="60" t="str">
        <f t="shared" si="3"/>
        <v>Bi0.8Mg0.5Ti0.65O3</v>
      </c>
    </row>
    <row r="351">
      <c r="A351" s="60" t="s">
        <v>1243</v>
      </c>
      <c r="B351" s="60" t="str">
        <f t="shared" si="1"/>
        <v>C12H12MoN2O3</v>
      </c>
      <c r="C351" s="60" t="str">
        <f>IFERROR(__xludf.DUMMYFUNCTION("REGEXEXTRACT(B351, ""O\d*\.?\d+"")"),"O3")</f>
        <v>O3</v>
      </c>
      <c r="D351" s="60" t="str">
        <f t="shared" si="2"/>
        <v>C12H12MoN2</v>
      </c>
      <c r="E351" s="60" t="str">
        <f t="shared" si="3"/>
        <v>C12H12MoN2O3</v>
      </c>
    </row>
    <row r="352">
      <c r="A352" s="60" t="s">
        <v>1244</v>
      </c>
      <c r="B352" s="60" t="str">
        <f t="shared" si="1"/>
        <v>C5H5MoNO3</v>
      </c>
      <c r="C352" s="60" t="str">
        <f>IFERROR(__xludf.DUMMYFUNCTION("REGEXEXTRACT(B352, ""O\d*\.?\d+"")"),"O3")</f>
        <v>O3</v>
      </c>
      <c r="D352" s="60" t="str">
        <f t="shared" si="2"/>
        <v>C5H5MoN</v>
      </c>
      <c r="E352" s="60" t="str">
        <f t="shared" si="3"/>
        <v>C5H5MoNO3</v>
      </c>
    </row>
    <row r="353">
      <c r="A353" s="60" t="s">
        <v>1245</v>
      </c>
      <c r="B353" s="60" t="str">
        <f t="shared" si="1"/>
        <v>C6H6.28NO3.14W</v>
      </c>
      <c r="C353" s="60" t="str">
        <f>IFERROR(__xludf.DUMMYFUNCTION("REGEXEXTRACT(B353, ""O\d*\.?\d+"")"),"O3.14")</f>
        <v>O3.14</v>
      </c>
      <c r="D353" s="60" t="str">
        <f t="shared" si="2"/>
        <v>C6H6.28NW</v>
      </c>
      <c r="E353" s="60" t="str">
        <f t="shared" si="3"/>
        <v>C6H6.28NWO3.14</v>
      </c>
    </row>
    <row r="354">
      <c r="A354" s="60" t="s">
        <v>1246</v>
      </c>
      <c r="B354" s="60" t="str">
        <f t="shared" si="1"/>
        <v>FeO3Sc</v>
      </c>
      <c r="C354" s="60" t="str">
        <f>IFERROR(__xludf.DUMMYFUNCTION("REGEXEXTRACT(B354, ""O\d*\.?\d+"")"),"O3")</f>
        <v>O3</v>
      </c>
      <c r="D354" s="60" t="str">
        <f t="shared" si="2"/>
        <v>FeSc</v>
      </c>
      <c r="E354" s="60" t="str">
        <f t="shared" si="3"/>
        <v>FeScO3</v>
      </c>
    </row>
    <row r="355">
      <c r="A355" s="60" t="s">
        <v>1247</v>
      </c>
      <c r="B355" s="60" t="str">
        <f t="shared" si="1"/>
        <v>LaO3Pd</v>
      </c>
      <c r="C355" s="60" t="str">
        <f>IFERROR(__xludf.DUMMYFUNCTION("REGEXEXTRACT(B355, ""O\d*\.?\d+"")"),"O3")</f>
        <v>O3</v>
      </c>
      <c r="D355" s="60" t="str">
        <f t="shared" si="2"/>
        <v>LaPd</v>
      </c>
      <c r="E355" s="60" t="str">
        <f t="shared" si="3"/>
        <v>LaPdO3</v>
      </c>
    </row>
    <row r="356">
      <c r="A356" s="60" t="s">
        <v>1248</v>
      </c>
      <c r="B356" s="60" t="str">
        <f t="shared" si="1"/>
        <v>BaIrO3</v>
      </c>
      <c r="C356" s="60" t="str">
        <f>IFERROR(__xludf.DUMMYFUNCTION("REGEXEXTRACT(B356, ""O\d*\.?\d+"")"),"O3")</f>
        <v>O3</v>
      </c>
      <c r="D356" s="60" t="str">
        <f t="shared" si="2"/>
        <v>BaIr</v>
      </c>
      <c r="E356" s="60" t="str">
        <f t="shared" si="3"/>
        <v>BaIrO3</v>
      </c>
    </row>
    <row r="357">
      <c r="A357" s="60" t="s">
        <v>1248</v>
      </c>
      <c r="B357" s="60" t="str">
        <f t="shared" si="1"/>
        <v>BaIrO3</v>
      </c>
      <c r="C357" s="60" t="str">
        <f>IFERROR(__xludf.DUMMYFUNCTION("REGEXEXTRACT(B357, ""O\d*\.?\d+"")"),"O3")</f>
        <v>O3</v>
      </c>
      <c r="D357" s="60" t="str">
        <f t="shared" si="2"/>
        <v>BaIr</v>
      </c>
      <c r="E357" s="60" t="str">
        <f t="shared" si="3"/>
        <v>BaIrO3</v>
      </c>
    </row>
    <row r="358">
      <c r="A358" s="60" t="s">
        <v>1248</v>
      </c>
      <c r="B358" s="60" t="str">
        <f t="shared" si="1"/>
        <v>BaIrO3</v>
      </c>
      <c r="C358" s="60" t="str">
        <f>IFERROR(__xludf.DUMMYFUNCTION("REGEXEXTRACT(B358, ""O\d*\.?\d+"")"),"O3")</f>
        <v>O3</v>
      </c>
      <c r="D358" s="60" t="str">
        <f t="shared" si="2"/>
        <v>BaIr</v>
      </c>
      <c r="E358" s="60" t="str">
        <f t="shared" si="3"/>
        <v>BaIrO3</v>
      </c>
    </row>
    <row r="359">
      <c r="A359" s="60" t="s">
        <v>1249</v>
      </c>
      <c r="B359" s="60" t="str">
        <f t="shared" si="1"/>
        <v>C6H18I2O3S3Sn</v>
      </c>
      <c r="C359" s="60" t="str">
        <f>IFERROR(__xludf.DUMMYFUNCTION("REGEXEXTRACT(B359, ""O\d*\.?\d+"")"),"O3")</f>
        <v>O3</v>
      </c>
      <c r="D359" s="60" t="str">
        <f t="shared" si="2"/>
        <v>C6H18I2S3Sn</v>
      </c>
      <c r="E359" s="60" t="str">
        <f t="shared" si="3"/>
        <v>C6H18I2S3SnO3</v>
      </c>
    </row>
    <row r="360">
      <c r="A360" s="60" t="s">
        <v>1250</v>
      </c>
      <c r="B360" s="60" t="str">
        <f t="shared" si="1"/>
        <v>C1.5H4Mn0.5N0.5O3P1.5</v>
      </c>
      <c r="C360" s="60" t="str">
        <f>IFERROR(__xludf.DUMMYFUNCTION("REGEXEXTRACT(B360, ""O\d*\.?\d+"")"),"O3")</f>
        <v>O3</v>
      </c>
      <c r="D360" s="60" t="str">
        <f t="shared" si="2"/>
        <v>C1.5H4Mn0.5N0.5P1.5</v>
      </c>
      <c r="E360" s="60" t="str">
        <f t="shared" si="3"/>
        <v>C1.5H4Mn0.5N0.5P1.5O3</v>
      </c>
    </row>
    <row r="361">
      <c r="A361" s="60" t="s">
        <v>1251</v>
      </c>
      <c r="B361" s="60" t="str">
        <f t="shared" si="1"/>
        <v>C0.5H6Mn0.5N1.5O3P1.5</v>
      </c>
      <c r="C361" s="60" t="str">
        <f>IFERROR(__xludf.DUMMYFUNCTION("REGEXEXTRACT(B361, ""O\d*\.?\d+"")"),"O3")</f>
        <v>O3</v>
      </c>
      <c r="D361" s="60" t="str">
        <f t="shared" si="2"/>
        <v>C0.5H6Mn0.5N1.5P1.5</v>
      </c>
      <c r="E361" s="60" t="str">
        <f t="shared" si="3"/>
        <v>C0.5H6Mn0.5N1.5P1.5O3</v>
      </c>
    </row>
    <row r="362">
      <c r="A362" s="60" t="s">
        <v>1252</v>
      </c>
      <c r="B362" s="60" t="str">
        <f t="shared" si="1"/>
        <v>NaNbO3</v>
      </c>
      <c r="C362" s="60" t="str">
        <f>IFERROR(__xludf.DUMMYFUNCTION("REGEXEXTRACT(B362, ""O\d*\.?\d+"")"),"O3")</f>
        <v>O3</v>
      </c>
      <c r="D362" s="60" t="str">
        <f t="shared" si="2"/>
        <v>NaNb</v>
      </c>
      <c r="E362" s="60" t="str">
        <f t="shared" si="3"/>
        <v>NaNbO3</v>
      </c>
    </row>
    <row r="363">
      <c r="A363" s="60" t="s">
        <v>1252</v>
      </c>
      <c r="B363" s="60" t="str">
        <f t="shared" si="1"/>
        <v>NaNbO3</v>
      </c>
      <c r="C363" s="60" t="str">
        <f>IFERROR(__xludf.DUMMYFUNCTION("REGEXEXTRACT(B363, ""O\d*\.?\d+"")"),"O3")</f>
        <v>O3</v>
      </c>
      <c r="D363" s="60" t="str">
        <f t="shared" si="2"/>
        <v>NaNb</v>
      </c>
      <c r="E363" s="60" t="str">
        <f t="shared" si="3"/>
        <v>NaNbO3</v>
      </c>
    </row>
    <row r="364">
      <c r="A364" s="60" t="s">
        <v>1252</v>
      </c>
      <c r="B364" s="60" t="str">
        <f t="shared" si="1"/>
        <v>NaNbO3</v>
      </c>
      <c r="C364" s="60" t="str">
        <f>IFERROR(__xludf.DUMMYFUNCTION("REGEXEXTRACT(B364, ""O\d*\.?\d+"")"),"O3")</f>
        <v>O3</v>
      </c>
      <c r="D364" s="60" t="str">
        <f t="shared" si="2"/>
        <v>NaNb</v>
      </c>
      <c r="E364" s="60" t="str">
        <f t="shared" si="3"/>
        <v>NaNbO3</v>
      </c>
    </row>
    <row r="365">
      <c r="A365" s="60" t="s">
        <v>1253</v>
      </c>
      <c r="B365" s="60" t="str">
        <f t="shared" si="1"/>
        <v>CaO3V</v>
      </c>
      <c r="C365" s="60" t="str">
        <f>IFERROR(__xludf.DUMMYFUNCTION("REGEXEXTRACT(B365, ""O\d*\.?\d+"")"),"O3")</f>
        <v>O3</v>
      </c>
      <c r="D365" s="60" t="str">
        <f t="shared" si="2"/>
        <v>CaV</v>
      </c>
      <c r="E365" s="60" t="str">
        <f t="shared" si="3"/>
        <v>CaVO3</v>
      </c>
    </row>
    <row r="366">
      <c r="A366" s="60" t="s">
        <v>1254</v>
      </c>
      <c r="B366" s="60" t="str">
        <f t="shared" si="1"/>
        <v>C24H48Mn6N12O36</v>
      </c>
      <c r="C366" s="60" t="str">
        <f>IFERROR(__xludf.DUMMYFUNCTION("REGEXEXTRACT(B366, ""O\d*\.?\d+"")"),"O36")</f>
        <v>O36</v>
      </c>
      <c r="D366" s="60" t="str">
        <f t="shared" si="2"/>
        <v>C24H48Mn6N12</v>
      </c>
      <c r="E366" s="60" t="str">
        <f t="shared" si="3"/>
        <v>C24H48Mn6N12O36</v>
      </c>
    </row>
    <row r="367">
      <c r="A367" s="60" t="s">
        <v>1255</v>
      </c>
      <c r="B367" s="60" t="str">
        <f t="shared" si="1"/>
        <v>MnO3Tl</v>
      </c>
      <c r="C367" s="60" t="str">
        <f>IFERROR(__xludf.DUMMYFUNCTION("REGEXEXTRACT(B367, ""O\d*\.?\d+"")"),"O3")</f>
        <v>O3</v>
      </c>
      <c r="D367" s="60" t="str">
        <f t="shared" si="2"/>
        <v>MnTl</v>
      </c>
      <c r="E367" s="60" t="str">
        <f t="shared" si="3"/>
        <v>MnTlO3</v>
      </c>
    </row>
    <row r="368">
      <c r="A368" s="60" t="s">
        <v>1256</v>
      </c>
      <c r="B368" s="60" t="str">
        <f t="shared" si="1"/>
        <v>CaO3Pt</v>
      </c>
      <c r="C368" s="60" t="str">
        <f>IFERROR(__xludf.DUMMYFUNCTION("REGEXEXTRACT(B368, ""O\d*\.?\d+"")"),"O3")</f>
        <v>O3</v>
      </c>
      <c r="D368" s="60" t="str">
        <f t="shared" si="2"/>
        <v>CaPt</v>
      </c>
      <c r="E368" s="60" t="str">
        <f t="shared" si="3"/>
        <v>CaPtO3</v>
      </c>
    </row>
    <row r="369">
      <c r="A369" s="60" t="s">
        <v>1257</v>
      </c>
      <c r="B369" s="60" t="str">
        <f t="shared" si="1"/>
        <v>Co0.143O3Rh0.857</v>
      </c>
      <c r="C369" s="60" t="str">
        <f>IFERROR(__xludf.DUMMYFUNCTION("REGEXEXTRACT(B369, ""O\d*\.?\d+"")"),"O3")</f>
        <v>O3</v>
      </c>
      <c r="D369" s="60" t="str">
        <f t="shared" si="2"/>
        <v>Co0.143Rh0.857</v>
      </c>
      <c r="E369" s="60" t="str">
        <f t="shared" si="3"/>
        <v>Co0.143Rh0.857O3</v>
      </c>
    </row>
    <row r="370">
      <c r="A370" s="60" t="s">
        <v>1258</v>
      </c>
      <c r="B370" s="60" t="str">
        <f t="shared" si="1"/>
        <v>Bi10Fe6O38Ti7</v>
      </c>
      <c r="C370" s="60" t="str">
        <f>IFERROR(__xludf.DUMMYFUNCTION("REGEXEXTRACT(B370, ""O\d*\.?\d+"")"),"O38")</f>
        <v>O38</v>
      </c>
      <c r="D370" s="60" t="str">
        <f t="shared" si="2"/>
        <v>Bi10Fe6Ti7</v>
      </c>
      <c r="E370" s="60" t="str">
        <f t="shared" si="3"/>
        <v>Bi10Fe6Ti7O38</v>
      </c>
    </row>
    <row r="371">
      <c r="A371" s="60" t="s">
        <v>1258</v>
      </c>
      <c r="B371" s="60" t="str">
        <f t="shared" si="1"/>
        <v>Bi10Fe6O38Ti7</v>
      </c>
      <c r="C371" s="60" t="str">
        <f>IFERROR(__xludf.DUMMYFUNCTION("REGEXEXTRACT(B371, ""O\d*\.?\d+"")"),"O38")</f>
        <v>O38</v>
      </c>
      <c r="D371" s="60" t="str">
        <f t="shared" si="2"/>
        <v>Bi10Fe6Ti7</v>
      </c>
      <c r="E371" s="60" t="str">
        <f t="shared" si="3"/>
        <v>Bi10Fe6Ti7O38</v>
      </c>
    </row>
    <row r="372">
      <c r="A372" s="60" t="s">
        <v>1259</v>
      </c>
      <c r="B372" s="60" t="str">
        <f t="shared" si="1"/>
        <v>C56H59BN4O3</v>
      </c>
      <c r="C372" s="60" t="str">
        <f>IFERROR(__xludf.DUMMYFUNCTION("REGEXEXTRACT(B372, ""O\d*\.?\d+"")"),"O3")</f>
        <v>O3</v>
      </c>
      <c r="D372" s="60" t="str">
        <f t="shared" si="2"/>
        <v>C56H59BN4</v>
      </c>
      <c r="E372" s="60" t="str">
        <f t="shared" si="3"/>
        <v>C56H59BN4O3</v>
      </c>
    </row>
    <row r="373">
      <c r="A373" s="60" t="s">
        <v>1260</v>
      </c>
      <c r="B373" s="60" t="str">
        <f t="shared" si="1"/>
        <v>C48H43BN4O3</v>
      </c>
      <c r="C373" s="60" t="str">
        <f>IFERROR(__xludf.DUMMYFUNCTION("REGEXEXTRACT(B373, ""O\d*\.?\d+"")"),"O3")</f>
        <v>O3</v>
      </c>
      <c r="D373" s="60" t="str">
        <f t="shared" si="2"/>
        <v>C48H43BN4</v>
      </c>
      <c r="E373" s="60" t="str">
        <f t="shared" si="3"/>
        <v>C48H43BN4O3</v>
      </c>
    </row>
    <row r="374">
      <c r="A374" s="60" t="s">
        <v>1261</v>
      </c>
      <c r="B374" s="60" t="str">
        <f t="shared" si="1"/>
        <v>C47H41BCl2N4O3</v>
      </c>
      <c r="C374" s="60" t="str">
        <f>IFERROR(__xludf.DUMMYFUNCTION("REGEXEXTRACT(B374, ""O\d*\.?\d+"")"),"O3")</f>
        <v>O3</v>
      </c>
      <c r="D374" s="60" t="str">
        <f t="shared" si="2"/>
        <v>C47H41BCl2N4</v>
      </c>
      <c r="E374" s="60" t="str">
        <f t="shared" si="3"/>
        <v>C47H41BCl2N4O3</v>
      </c>
    </row>
    <row r="375">
      <c r="A375" s="60" t="s">
        <v>1262</v>
      </c>
      <c r="B375" s="60" t="str">
        <f t="shared" si="1"/>
        <v>C60H67BN4O3</v>
      </c>
      <c r="C375" s="60" t="str">
        <f>IFERROR(__xludf.DUMMYFUNCTION("REGEXEXTRACT(B375, ""O\d*\.?\d+"")"),"O3")</f>
        <v>O3</v>
      </c>
      <c r="D375" s="60" t="str">
        <f t="shared" si="2"/>
        <v>C60H67BN4</v>
      </c>
      <c r="E375" s="60" t="str">
        <f t="shared" si="3"/>
        <v>C60H67BN4O3</v>
      </c>
    </row>
    <row r="376">
      <c r="A376" s="60" t="s">
        <v>1263</v>
      </c>
      <c r="B376" s="60" t="str">
        <f t="shared" si="1"/>
        <v>NbO3Th0.25</v>
      </c>
      <c r="C376" s="60" t="str">
        <f>IFERROR(__xludf.DUMMYFUNCTION("REGEXEXTRACT(B376, ""O\d*\.?\d+"")"),"O3")</f>
        <v>O3</v>
      </c>
      <c r="D376" s="60" t="str">
        <f t="shared" si="2"/>
        <v>NbTh0.25</v>
      </c>
      <c r="E376" s="60" t="str">
        <f t="shared" si="3"/>
        <v>NbTh0.25O3</v>
      </c>
    </row>
    <row r="377">
      <c r="A377" s="60" t="s">
        <v>1264</v>
      </c>
      <c r="B377" s="60" t="str">
        <f t="shared" si="1"/>
        <v>BiMnO3</v>
      </c>
      <c r="C377" s="60" t="str">
        <f>IFERROR(__xludf.DUMMYFUNCTION("REGEXEXTRACT(B377, ""O\d*\.?\d+"")"),"O3")</f>
        <v>O3</v>
      </c>
      <c r="D377" s="60" t="str">
        <f t="shared" si="2"/>
        <v>BiMn</v>
      </c>
      <c r="E377" s="60" t="str">
        <f t="shared" si="3"/>
        <v>BiMnO3</v>
      </c>
    </row>
    <row r="378">
      <c r="A378" s="60" t="s">
        <v>974</v>
      </c>
      <c r="B378" s="60" t="str">
        <f t="shared" si="1"/>
        <v>La7Mo7O30</v>
      </c>
      <c r="C378" s="60" t="str">
        <f>IFERROR(__xludf.DUMMYFUNCTION("REGEXEXTRACT(B378, ""O\d*\.?\d+"")"),"O30")</f>
        <v>O30</v>
      </c>
      <c r="D378" s="60" t="str">
        <f t="shared" si="2"/>
        <v>La7Mo7</v>
      </c>
      <c r="E378" s="60" t="str">
        <f t="shared" si="3"/>
        <v>La7Mo7O30</v>
      </c>
    </row>
    <row r="379">
      <c r="A379" s="60" t="s">
        <v>1265</v>
      </c>
      <c r="B379" s="60" t="str">
        <f t="shared" si="1"/>
        <v>NbO3Sr0.97</v>
      </c>
      <c r="C379" s="60" t="str">
        <f>IFERROR(__xludf.DUMMYFUNCTION("REGEXEXTRACT(B379, ""O\d*\.?\d+"")"),"O3")</f>
        <v>O3</v>
      </c>
      <c r="D379" s="60" t="str">
        <f t="shared" si="2"/>
        <v>NbSr0.97</v>
      </c>
      <c r="E379" s="60" t="str">
        <f t="shared" si="3"/>
        <v>NbSr0.97O3</v>
      </c>
    </row>
    <row r="380">
      <c r="A380" s="60" t="s">
        <v>1266</v>
      </c>
      <c r="B380" s="60" t="str">
        <f t="shared" si="1"/>
        <v>C123.6H233.2O39.6Sr3Zr6</v>
      </c>
      <c r="C380" s="60" t="str">
        <f>IFERROR(__xludf.DUMMYFUNCTION("REGEXEXTRACT(B380, ""O\d*\.?\d+"")"),"O39.6")</f>
        <v>O39.6</v>
      </c>
      <c r="D380" s="60" t="str">
        <f t="shared" si="2"/>
        <v>C123.6H233.2Sr3Zr6</v>
      </c>
      <c r="E380" s="60" t="str">
        <f t="shared" si="3"/>
        <v>C123.6H233.2Sr3Zr6O39.6</v>
      </c>
    </row>
    <row r="381">
      <c r="A381" s="60" t="s">
        <v>1267</v>
      </c>
      <c r="B381" s="60" t="str">
        <f t="shared" si="1"/>
        <v>C60H124Ba4O32Ta4</v>
      </c>
      <c r="C381" s="60" t="str">
        <f>IFERROR(__xludf.DUMMYFUNCTION("REGEXEXTRACT(B381, ""O\d*\.?\d+"")"),"O32")</f>
        <v>O32</v>
      </c>
      <c r="D381" s="60" t="str">
        <f t="shared" si="2"/>
        <v>C60H124Ba4Ta4</v>
      </c>
      <c r="E381" s="60" t="str">
        <f t="shared" si="3"/>
        <v>C60H124Ba4Ta4O32</v>
      </c>
    </row>
    <row r="382">
      <c r="A382" s="60" t="s">
        <v>1268</v>
      </c>
      <c r="B382" s="60" t="str">
        <f t="shared" si="1"/>
        <v>Nb0.4O3Sr0.8Ti0.48Zr0.12</v>
      </c>
      <c r="C382" s="60" t="str">
        <f>IFERROR(__xludf.DUMMYFUNCTION("REGEXEXTRACT(B382, ""O\d*\.?\d+"")"),"O3")</f>
        <v>O3</v>
      </c>
      <c r="D382" s="60" t="str">
        <f t="shared" si="2"/>
        <v>Nb0.4Sr0.8Ti0.48Zr0.12</v>
      </c>
      <c r="E382" s="60" t="str">
        <f t="shared" si="3"/>
        <v>Nb0.4Sr0.8Ti0.48Zr0.12O3</v>
      </c>
    </row>
    <row r="383">
      <c r="A383" s="60" t="s">
        <v>1269</v>
      </c>
      <c r="B383" s="60" t="str">
        <f t="shared" si="1"/>
        <v>Nb0.4O3Sr0.8Ti0.24Zr0.36</v>
      </c>
      <c r="C383" s="60" t="str">
        <f>IFERROR(__xludf.DUMMYFUNCTION("REGEXEXTRACT(B383, ""O\d*\.?\d+"")"),"O3")</f>
        <v>O3</v>
      </c>
      <c r="D383" s="60" t="str">
        <f t="shared" si="2"/>
        <v>Nb0.4Sr0.8Ti0.24Zr0.36</v>
      </c>
      <c r="E383" s="60" t="str">
        <f t="shared" si="3"/>
        <v>Nb0.4Sr0.8Ti0.24Zr0.36O3</v>
      </c>
    </row>
    <row r="384">
      <c r="A384" s="60" t="s">
        <v>1270</v>
      </c>
      <c r="B384" s="60" t="str">
        <f t="shared" si="1"/>
        <v>Nb0.4O3Sr0.8Ti0.54Zr0.06</v>
      </c>
      <c r="C384" s="60" t="str">
        <f>IFERROR(__xludf.DUMMYFUNCTION("REGEXEXTRACT(B384, ""O\d*\.?\d+"")"),"O3")</f>
        <v>O3</v>
      </c>
      <c r="D384" s="60" t="str">
        <f t="shared" si="2"/>
        <v>Nb0.4Sr0.8Ti0.54Zr0.06</v>
      </c>
      <c r="E384" s="60" t="str">
        <f t="shared" si="3"/>
        <v>Nb0.4Sr0.8Ti0.54Zr0.06O3</v>
      </c>
    </row>
    <row r="385">
      <c r="A385" s="60" t="s">
        <v>1268</v>
      </c>
      <c r="B385" s="60" t="str">
        <f t="shared" si="1"/>
        <v>Nb0.4O3Sr0.8Ti0.48Zr0.12</v>
      </c>
      <c r="C385" s="60" t="str">
        <f>IFERROR(__xludf.DUMMYFUNCTION("REGEXEXTRACT(B385, ""O\d*\.?\d+"")"),"O3")</f>
        <v>O3</v>
      </c>
      <c r="D385" s="60" t="str">
        <f t="shared" si="2"/>
        <v>Nb0.4Sr0.8Ti0.48Zr0.12</v>
      </c>
      <c r="E385" s="60" t="str">
        <f t="shared" si="3"/>
        <v>Nb0.4Sr0.8Ti0.48Zr0.12O3</v>
      </c>
    </row>
    <row r="386">
      <c r="A386" s="60" t="s">
        <v>1271</v>
      </c>
      <c r="B386" s="60" t="str">
        <f t="shared" si="1"/>
        <v>Nb0.4O3Sr0.8Ti0.6</v>
      </c>
      <c r="C386" s="60" t="str">
        <f>IFERROR(__xludf.DUMMYFUNCTION("REGEXEXTRACT(B386, ""O\d*\.?\d+"")"),"O3")</f>
        <v>O3</v>
      </c>
      <c r="D386" s="60" t="str">
        <f t="shared" si="2"/>
        <v>Nb0.4Sr0.8Ti0.6</v>
      </c>
      <c r="E386" s="60" t="str">
        <f t="shared" si="3"/>
        <v>Nb0.4Sr0.8Ti0.6O3</v>
      </c>
    </row>
    <row r="387">
      <c r="A387" s="60" t="s">
        <v>1272</v>
      </c>
      <c r="B387" s="60" t="str">
        <f t="shared" si="1"/>
        <v>Nb0.4O3Sr0.8Ti0.12Zr0.48</v>
      </c>
      <c r="C387" s="60" t="str">
        <f>IFERROR(__xludf.DUMMYFUNCTION("REGEXEXTRACT(B387, ""O\d*\.?\d+"")"),"O3")</f>
        <v>O3</v>
      </c>
      <c r="D387" s="60" t="str">
        <f t="shared" si="2"/>
        <v>Nb0.4Sr0.8Ti0.12Zr0.48</v>
      </c>
      <c r="E387" s="60" t="str">
        <f t="shared" si="3"/>
        <v>Nb0.4Sr0.8Ti0.12Zr0.48O3</v>
      </c>
    </row>
    <row r="388">
      <c r="A388" s="60" t="s">
        <v>1273</v>
      </c>
      <c r="B388" s="60" t="str">
        <f t="shared" si="1"/>
        <v>Nb0.4O3Sr0.8Zr0.6</v>
      </c>
      <c r="C388" s="60" t="str">
        <f>IFERROR(__xludf.DUMMYFUNCTION("REGEXEXTRACT(B388, ""O\d*\.?\d+"")"),"O3")</f>
        <v>O3</v>
      </c>
      <c r="D388" s="60" t="str">
        <f t="shared" si="2"/>
        <v>Nb0.4Sr0.8Zr0.6</v>
      </c>
      <c r="E388" s="60" t="str">
        <f t="shared" si="3"/>
        <v>Nb0.4Sr0.8Zr0.6O3</v>
      </c>
    </row>
    <row r="389">
      <c r="A389" s="60" t="s">
        <v>1271</v>
      </c>
      <c r="B389" s="60" t="str">
        <f t="shared" si="1"/>
        <v>Nb0.4O3Sr0.8Ti0.6</v>
      </c>
      <c r="C389" s="60" t="str">
        <f>IFERROR(__xludf.DUMMYFUNCTION("REGEXEXTRACT(B389, ""O\d*\.?\d+"")"),"O3")</f>
        <v>O3</v>
      </c>
      <c r="D389" s="60" t="str">
        <f t="shared" si="2"/>
        <v>Nb0.4Sr0.8Ti0.6</v>
      </c>
      <c r="E389" s="60" t="str">
        <f t="shared" si="3"/>
        <v>Nb0.4Sr0.8Ti0.6O3</v>
      </c>
    </row>
    <row r="390">
      <c r="A390" s="60" t="s">
        <v>1270</v>
      </c>
      <c r="B390" s="60" t="str">
        <f t="shared" si="1"/>
        <v>Nb0.4O3Sr0.8Ti0.54Zr0.06</v>
      </c>
      <c r="C390" s="60" t="str">
        <f>IFERROR(__xludf.DUMMYFUNCTION("REGEXEXTRACT(B390, ""O\d*\.?\d+"")"),"O3")</f>
        <v>O3</v>
      </c>
      <c r="D390" s="60" t="str">
        <f t="shared" si="2"/>
        <v>Nb0.4Sr0.8Ti0.54Zr0.06</v>
      </c>
      <c r="E390" s="60" t="str">
        <f t="shared" si="3"/>
        <v>Nb0.4Sr0.8Ti0.54Zr0.06O3</v>
      </c>
    </row>
    <row r="391">
      <c r="A391" s="60" t="s">
        <v>1269</v>
      </c>
      <c r="B391" s="60" t="str">
        <f t="shared" si="1"/>
        <v>Nb0.4O3Sr0.8Ti0.24Zr0.36</v>
      </c>
      <c r="C391" s="60" t="str">
        <f>IFERROR(__xludf.DUMMYFUNCTION("REGEXEXTRACT(B391, ""O\d*\.?\d+"")"),"O3")</f>
        <v>O3</v>
      </c>
      <c r="D391" s="60" t="str">
        <f t="shared" si="2"/>
        <v>Nb0.4Sr0.8Ti0.24Zr0.36</v>
      </c>
      <c r="E391" s="60" t="str">
        <f t="shared" si="3"/>
        <v>Nb0.4Sr0.8Ti0.24Zr0.36O3</v>
      </c>
    </row>
    <row r="392">
      <c r="A392" s="60" t="s">
        <v>1273</v>
      </c>
      <c r="B392" s="60" t="str">
        <f t="shared" si="1"/>
        <v>Nb0.4O3Sr0.8Zr0.6</v>
      </c>
      <c r="C392" s="60" t="str">
        <f>IFERROR(__xludf.DUMMYFUNCTION("REGEXEXTRACT(B392, ""O\d*\.?\d+"")"),"O3")</f>
        <v>O3</v>
      </c>
      <c r="D392" s="60" t="str">
        <f t="shared" si="2"/>
        <v>Nb0.4Sr0.8Zr0.6</v>
      </c>
      <c r="E392" s="60" t="str">
        <f t="shared" si="3"/>
        <v>Nb0.4Sr0.8Zr0.6O3</v>
      </c>
    </row>
    <row r="393">
      <c r="A393" s="60" t="s">
        <v>1274</v>
      </c>
      <c r="B393" s="60" t="str">
        <f t="shared" si="1"/>
        <v>Dy0.5MnO3Yb0.5</v>
      </c>
      <c r="C393" s="60" t="str">
        <f>IFERROR(__xludf.DUMMYFUNCTION("REGEXEXTRACT(B393, ""O\d*\.?\d+"")"),"O3")</f>
        <v>O3</v>
      </c>
      <c r="D393" s="60" t="str">
        <f t="shared" si="2"/>
        <v>Dy0.5MnYb0.5</v>
      </c>
      <c r="E393" s="60" t="str">
        <f t="shared" si="3"/>
        <v>Dy0.5MnYb0.5O3</v>
      </c>
    </row>
    <row r="394">
      <c r="A394" s="60" t="s">
        <v>1275</v>
      </c>
      <c r="B394" s="60" t="str">
        <f t="shared" si="1"/>
        <v>C36H5.75I22N12O3Pb5</v>
      </c>
      <c r="C394" s="60" t="str">
        <f>IFERROR(__xludf.DUMMYFUNCTION("REGEXEXTRACT(B394, ""O\d*\.?\d+"")"),"O3")</f>
        <v>O3</v>
      </c>
      <c r="D394" s="60" t="str">
        <f t="shared" si="2"/>
        <v>C36H5.75I22N12Pb5</v>
      </c>
      <c r="E394" s="60" t="str">
        <f t="shared" si="3"/>
        <v>C36H5.75I22N12Pb5O3</v>
      </c>
    </row>
    <row r="395">
      <c r="A395" s="60" t="s">
        <v>1276</v>
      </c>
      <c r="B395" s="60" t="str">
        <f t="shared" si="1"/>
        <v>C3H10I3NO3Pb</v>
      </c>
      <c r="C395" s="60" t="str">
        <f>IFERROR(__xludf.DUMMYFUNCTION("REGEXEXTRACT(B395, ""O\d*\.?\d+"")"),"O3")</f>
        <v>O3</v>
      </c>
      <c r="D395" s="60" t="str">
        <f t="shared" si="2"/>
        <v>C3H10I3NPb</v>
      </c>
      <c r="E395" s="60" t="str">
        <f t="shared" si="3"/>
        <v>C3H10I3NPbO3</v>
      </c>
    </row>
    <row r="396">
      <c r="A396" s="60" t="s">
        <v>1277</v>
      </c>
      <c r="B396" s="60" t="str">
        <f t="shared" si="1"/>
        <v>C3H10Br3NO3Pb</v>
      </c>
      <c r="C396" s="60" t="str">
        <f>IFERROR(__xludf.DUMMYFUNCTION("REGEXEXTRACT(B396, ""O\d*\.?\d+"")"),"O3")</f>
        <v>O3</v>
      </c>
      <c r="D396" s="60" t="str">
        <f t="shared" si="2"/>
        <v>C3H10Br3NPb</v>
      </c>
      <c r="E396" s="60" t="str">
        <f t="shared" si="3"/>
        <v>C3H10Br3NPbO3</v>
      </c>
    </row>
    <row r="397">
      <c r="A397" s="60" t="s">
        <v>1276</v>
      </c>
      <c r="B397" s="60" t="str">
        <f t="shared" si="1"/>
        <v>C3H10I3NO3Pb</v>
      </c>
      <c r="C397" s="60" t="str">
        <f>IFERROR(__xludf.DUMMYFUNCTION("REGEXEXTRACT(B397, ""O\d*\.?\d+"")"),"O3")</f>
        <v>O3</v>
      </c>
      <c r="D397" s="60" t="str">
        <f t="shared" si="2"/>
        <v>C3H10I3NPb</v>
      </c>
      <c r="E397" s="60" t="str">
        <f t="shared" si="3"/>
        <v>C3H10I3NPbO3</v>
      </c>
    </row>
    <row r="398">
      <c r="A398" s="60" t="s">
        <v>1277</v>
      </c>
      <c r="B398" s="60" t="str">
        <f t="shared" si="1"/>
        <v>C3H10Br3NO3Pb</v>
      </c>
      <c r="C398" s="60" t="str">
        <f>IFERROR(__xludf.DUMMYFUNCTION("REGEXEXTRACT(B398, ""O\d*\.?\d+"")"),"O3")</f>
        <v>O3</v>
      </c>
      <c r="D398" s="60" t="str">
        <f t="shared" si="2"/>
        <v>C3H10Br3NPb</v>
      </c>
      <c r="E398" s="60" t="str">
        <f t="shared" si="3"/>
        <v>C3H10Br3NPbO3</v>
      </c>
    </row>
    <row r="399">
      <c r="A399" s="60" t="s">
        <v>1278</v>
      </c>
      <c r="B399" s="60" t="str">
        <f t="shared" si="1"/>
        <v>K0.7Na0.3NbO3</v>
      </c>
      <c r="C399" s="60" t="str">
        <f>IFERROR(__xludf.DUMMYFUNCTION("REGEXEXTRACT(B399, ""O\d*\.?\d+"")"),"O3")</f>
        <v>O3</v>
      </c>
      <c r="D399" s="60" t="str">
        <f t="shared" si="2"/>
        <v>K0.7Na0.3Nb</v>
      </c>
      <c r="E399" s="60" t="str">
        <f t="shared" si="3"/>
        <v>K0.7Na0.3NbO3</v>
      </c>
    </row>
    <row r="400">
      <c r="A400" s="60" t="s">
        <v>1278</v>
      </c>
      <c r="B400" s="60" t="str">
        <f t="shared" si="1"/>
        <v>K0.7Na0.3NbO3</v>
      </c>
      <c r="C400" s="60" t="str">
        <f>IFERROR(__xludf.DUMMYFUNCTION("REGEXEXTRACT(B400, ""O\d*\.?\d+"")"),"O3")</f>
        <v>O3</v>
      </c>
      <c r="D400" s="60" t="str">
        <f t="shared" si="2"/>
        <v>K0.7Na0.3Nb</v>
      </c>
      <c r="E400" s="60" t="str">
        <f t="shared" si="3"/>
        <v>K0.7Na0.3NbO3</v>
      </c>
    </row>
    <row r="401">
      <c r="A401" s="60" t="s">
        <v>1278</v>
      </c>
      <c r="B401" s="60" t="str">
        <f t="shared" si="1"/>
        <v>K0.7Na0.3NbO3</v>
      </c>
      <c r="C401" s="60" t="str">
        <f>IFERROR(__xludf.DUMMYFUNCTION("REGEXEXTRACT(B401, ""O\d*\.?\d+"")"),"O3")</f>
        <v>O3</v>
      </c>
      <c r="D401" s="60" t="str">
        <f t="shared" si="2"/>
        <v>K0.7Na0.3Nb</v>
      </c>
      <c r="E401" s="60" t="str">
        <f t="shared" si="3"/>
        <v>K0.7Na0.3NbO3</v>
      </c>
    </row>
    <row r="402">
      <c r="A402" s="60" t="s">
        <v>1278</v>
      </c>
      <c r="B402" s="60" t="str">
        <f t="shared" si="1"/>
        <v>K0.7Na0.3NbO3</v>
      </c>
      <c r="C402" s="60" t="str">
        <f>IFERROR(__xludf.DUMMYFUNCTION("REGEXEXTRACT(B402, ""O\d*\.?\d+"")"),"O3")</f>
        <v>O3</v>
      </c>
      <c r="D402" s="60" t="str">
        <f t="shared" si="2"/>
        <v>K0.7Na0.3Nb</v>
      </c>
      <c r="E402" s="60" t="str">
        <f t="shared" si="3"/>
        <v>K0.7Na0.3NbO3</v>
      </c>
    </row>
    <row r="403">
      <c r="A403" s="60" t="s">
        <v>1279</v>
      </c>
      <c r="B403" s="60" t="str">
        <f t="shared" si="1"/>
        <v>K0.93Na0.07NbO3</v>
      </c>
      <c r="C403" s="60" t="str">
        <f>IFERROR(__xludf.DUMMYFUNCTION("REGEXEXTRACT(B403, ""O\d*\.?\d+"")"),"O3")</f>
        <v>O3</v>
      </c>
      <c r="D403" s="60" t="str">
        <f t="shared" si="2"/>
        <v>K0.93Na0.07Nb</v>
      </c>
      <c r="E403" s="60" t="str">
        <f t="shared" si="3"/>
        <v>K0.93Na0.07NbO3</v>
      </c>
    </row>
    <row r="404">
      <c r="A404" s="60" t="s">
        <v>1280</v>
      </c>
      <c r="B404" s="60" t="str">
        <f t="shared" si="1"/>
        <v>K0.903Na0.097NbO3</v>
      </c>
      <c r="C404" s="60" t="str">
        <f>IFERROR(__xludf.DUMMYFUNCTION("REGEXEXTRACT(B404, ""O\d*\.?\d+"")"),"O3")</f>
        <v>O3</v>
      </c>
      <c r="D404" s="60" t="str">
        <f t="shared" si="2"/>
        <v>K0.903Na0.097Nb</v>
      </c>
      <c r="E404" s="60" t="str">
        <f t="shared" si="3"/>
        <v>K0.903Na0.097NbO3</v>
      </c>
    </row>
    <row r="405">
      <c r="A405" s="60" t="s">
        <v>1281</v>
      </c>
      <c r="B405" s="60" t="str">
        <f t="shared" si="1"/>
        <v>K0.86Na0.14NbO3</v>
      </c>
      <c r="C405" s="60" t="str">
        <f>IFERROR(__xludf.DUMMYFUNCTION("REGEXEXTRACT(B405, ""O\d*\.?\d+"")"),"O3")</f>
        <v>O3</v>
      </c>
      <c r="D405" s="60" t="str">
        <f t="shared" si="2"/>
        <v>K0.86Na0.14Nb</v>
      </c>
      <c r="E405" s="60" t="str">
        <f t="shared" si="3"/>
        <v>K0.86Na0.14NbO3</v>
      </c>
    </row>
    <row r="406">
      <c r="A406" s="60" t="s">
        <v>1282</v>
      </c>
      <c r="B406" s="60" t="str">
        <f t="shared" si="1"/>
        <v>K0.84Na0.16NbO3</v>
      </c>
      <c r="C406" s="60" t="str">
        <f>IFERROR(__xludf.DUMMYFUNCTION("REGEXEXTRACT(B406, ""O\d*\.?\d+"")"),"O3")</f>
        <v>O3</v>
      </c>
      <c r="D406" s="60" t="str">
        <f t="shared" si="2"/>
        <v>K0.84Na0.16Nb</v>
      </c>
      <c r="E406" s="60" t="str">
        <f t="shared" si="3"/>
        <v>K0.84Na0.16NbO3</v>
      </c>
    </row>
    <row r="407">
      <c r="A407" s="60" t="s">
        <v>1283</v>
      </c>
      <c r="B407" s="60" t="str">
        <f t="shared" si="1"/>
        <v>K0.83Na0.17NbO3</v>
      </c>
      <c r="C407" s="60" t="str">
        <f>IFERROR(__xludf.DUMMYFUNCTION("REGEXEXTRACT(B407, ""O\d*\.?\d+"")"),"O3")</f>
        <v>O3</v>
      </c>
      <c r="D407" s="60" t="str">
        <f t="shared" si="2"/>
        <v>K0.83Na0.17Nb</v>
      </c>
      <c r="E407" s="60" t="str">
        <f t="shared" si="3"/>
        <v>K0.83Na0.17NbO3</v>
      </c>
    </row>
    <row r="408">
      <c r="A408" s="60" t="s">
        <v>1284</v>
      </c>
      <c r="B408" s="60" t="str">
        <f t="shared" si="1"/>
        <v>K0.77Na0.23NbO3</v>
      </c>
      <c r="C408" s="60" t="str">
        <f>IFERROR(__xludf.DUMMYFUNCTION("REGEXEXTRACT(B408, ""O\d*\.?\d+"")"),"O3")</f>
        <v>O3</v>
      </c>
      <c r="D408" s="60" t="str">
        <f t="shared" si="2"/>
        <v>K0.77Na0.23Nb</v>
      </c>
      <c r="E408" s="60" t="str">
        <f t="shared" si="3"/>
        <v>K0.77Na0.23NbO3</v>
      </c>
    </row>
    <row r="409">
      <c r="A409" s="60" t="s">
        <v>1285</v>
      </c>
      <c r="B409" s="60" t="str">
        <f t="shared" si="1"/>
        <v>K0.73Na0.27NbO3</v>
      </c>
      <c r="C409" s="60" t="str">
        <f>IFERROR(__xludf.DUMMYFUNCTION("REGEXEXTRACT(B409, ""O\d*\.?\d+"")"),"O3")</f>
        <v>O3</v>
      </c>
      <c r="D409" s="60" t="str">
        <f t="shared" si="2"/>
        <v>K0.73Na0.27Nb</v>
      </c>
      <c r="E409" s="60" t="str">
        <f t="shared" si="3"/>
        <v>K0.73Na0.27NbO3</v>
      </c>
    </row>
    <row r="410">
      <c r="A410" s="60" t="s">
        <v>1286</v>
      </c>
      <c r="B410" s="60" t="str">
        <f t="shared" si="1"/>
        <v>K0.75Na0.25NbO3</v>
      </c>
      <c r="C410" s="60" t="str">
        <f>IFERROR(__xludf.DUMMYFUNCTION("REGEXEXTRACT(B410, ""O\d*\.?\d+"")"),"O3")</f>
        <v>O3</v>
      </c>
      <c r="D410" s="60" t="str">
        <f t="shared" si="2"/>
        <v>K0.75Na0.25Nb</v>
      </c>
      <c r="E410" s="60" t="str">
        <f t="shared" si="3"/>
        <v>K0.75Na0.25NbO3</v>
      </c>
    </row>
    <row r="411">
      <c r="A411" s="60" t="s">
        <v>1287</v>
      </c>
      <c r="B411" s="60" t="str">
        <f t="shared" si="1"/>
        <v>K0.72Na0.28NbO3</v>
      </c>
      <c r="C411" s="60" t="str">
        <f>IFERROR(__xludf.DUMMYFUNCTION("REGEXEXTRACT(B411, ""O\d*\.?\d+"")"),"O3")</f>
        <v>O3</v>
      </c>
      <c r="D411" s="60" t="str">
        <f t="shared" si="2"/>
        <v>K0.72Na0.28Nb</v>
      </c>
      <c r="E411" s="60" t="str">
        <f t="shared" si="3"/>
        <v>K0.72Na0.28NbO3</v>
      </c>
    </row>
    <row r="412">
      <c r="A412" s="60" t="s">
        <v>1288</v>
      </c>
      <c r="B412" s="60" t="str">
        <f t="shared" si="1"/>
        <v>K0.06La0.85MnNa0.09O3</v>
      </c>
      <c r="C412" s="60" t="str">
        <f>IFERROR(__xludf.DUMMYFUNCTION("REGEXEXTRACT(B412, ""O\d*\.?\d+"")"),"O3")</f>
        <v>O3</v>
      </c>
      <c r="D412" s="60" t="str">
        <f t="shared" si="2"/>
        <v>K0.06La0.85MnNa0.09</v>
      </c>
      <c r="E412" s="60" t="str">
        <f t="shared" si="3"/>
        <v>K0.06La0.85MnNa0.09O3</v>
      </c>
    </row>
    <row r="413">
      <c r="A413" s="60" t="s">
        <v>1289</v>
      </c>
      <c r="B413" s="60" t="str">
        <f t="shared" si="1"/>
        <v>K0.15La0.85MnO3</v>
      </c>
      <c r="C413" s="60" t="str">
        <f>IFERROR(__xludf.DUMMYFUNCTION("REGEXEXTRACT(B413, ""O\d*\.?\d+"")"),"O3")</f>
        <v>O3</v>
      </c>
      <c r="D413" s="60" t="str">
        <f t="shared" si="2"/>
        <v>K0.15La0.85Mn</v>
      </c>
      <c r="E413" s="60" t="str">
        <f t="shared" si="3"/>
        <v>K0.15La0.85MnO3</v>
      </c>
    </row>
    <row r="414">
      <c r="A414" s="60" t="s">
        <v>1226</v>
      </c>
      <c r="B414" s="60" t="str">
        <f t="shared" si="1"/>
        <v>NiO3Tl</v>
      </c>
      <c r="C414" s="60" t="str">
        <f>IFERROR(__xludf.DUMMYFUNCTION("REGEXEXTRACT(B414, ""O\d*\.?\d+"")"),"O3")</f>
        <v>O3</v>
      </c>
      <c r="D414" s="60" t="str">
        <f t="shared" si="2"/>
        <v>NiTl</v>
      </c>
      <c r="E414" s="60" t="str">
        <f t="shared" si="3"/>
        <v>NiTlO3</v>
      </c>
    </row>
    <row r="415">
      <c r="A415" s="60" t="s">
        <v>1290</v>
      </c>
      <c r="B415" s="60" t="str">
        <f t="shared" si="1"/>
        <v>CoO3Pr</v>
      </c>
      <c r="C415" s="60" t="str">
        <f>IFERROR(__xludf.DUMMYFUNCTION("REGEXEXTRACT(B415, ""O\d*\.?\d+"")"),"O3")</f>
        <v>O3</v>
      </c>
      <c r="D415" s="60" t="str">
        <f t="shared" si="2"/>
        <v>CoPr</v>
      </c>
      <c r="E415" s="60" t="str">
        <f t="shared" si="3"/>
        <v>CoPrO3</v>
      </c>
    </row>
    <row r="416">
      <c r="A416" s="60" t="s">
        <v>1291</v>
      </c>
      <c r="B416" s="60" t="str">
        <f t="shared" si="1"/>
        <v>CoO3Tb</v>
      </c>
      <c r="C416" s="60" t="str">
        <f>IFERROR(__xludf.DUMMYFUNCTION("REGEXEXTRACT(B416, ""O\d*\.?\d+"")"),"O3")</f>
        <v>O3</v>
      </c>
      <c r="D416" s="60" t="str">
        <f t="shared" si="2"/>
        <v>CoTb</v>
      </c>
      <c r="E416" s="60" t="str">
        <f t="shared" si="3"/>
        <v>CoTbO3</v>
      </c>
    </row>
    <row r="417">
      <c r="A417" s="60" t="s">
        <v>1292</v>
      </c>
      <c r="B417" s="60" t="str">
        <f t="shared" si="1"/>
        <v>CoDyO3</v>
      </c>
      <c r="C417" s="60" t="str">
        <f>IFERROR(__xludf.DUMMYFUNCTION("REGEXEXTRACT(B417, ""O\d*\.?\d+"")"),"O3")</f>
        <v>O3</v>
      </c>
      <c r="D417" s="60" t="str">
        <f t="shared" si="2"/>
        <v>CoDy</v>
      </c>
      <c r="E417" s="60" t="str">
        <f t="shared" si="3"/>
        <v>CoDyO3</v>
      </c>
    </row>
    <row r="418">
      <c r="A418" s="60" t="s">
        <v>1293</v>
      </c>
      <c r="B418" s="60" t="str">
        <f t="shared" si="1"/>
        <v>CoHoO3</v>
      </c>
      <c r="C418" s="60" t="str">
        <f>IFERROR(__xludf.DUMMYFUNCTION("REGEXEXTRACT(B418, ""O\d*\.?\d+"")"),"O3")</f>
        <v>O3</v>
      </c>
      <c r="D418" s="60" t="str">
        <f t="shared" si="2"/>
        <v>CoHo</v>
      </c>
      <c r="E418" s="60" t="str">
        <f t="shared" si="3"/>
        <v>CoHoO3</v>
      </c>
    </row>
    <row r="419">
      <c r="A419" s="60" t="s">
        <v>1294</v>
      </c>
      <c r="B419" s="60" t="str">
        <f t="shared" si="1"/>
        <v>CoErO3</v>
      </c>
      <c r="C419" s="60" t="str">
        <f>IFERROR(__xludf.DUMMYFUNCTION("REGEXEXTRACT(B419, ""O\d*\.?\d+"")"),"O3")</f>
        <v>O3</v>
      </c>
      <c r="D419" s="60" t="str">
        <f t="shared" si="2"/>
        <v>CoEr</v>
      </c>
      <c r="E419" s="60" t="str">
        <f t="shared" si="3"/>
        <v>CoErO3</v>
      </c>
    </row>
    <row r="420">
      <c r="A420" s="60" t="s">
        <v>1295</v>
      </c>
      <c r="B420" s="60" t="str">
        <f t="shared" si="1"/>
        <v>CoO3Tm</v>
      </c>
      <c r="C420" s="60" t="str">
        <f>IFERROR(__xludf.DUMMYFUNCTION("REGEXEXTRACT(B420, ""O\d*\.?\d+"")"),"O3")</f>
        <v>O3</v>
      </c>
      <c r="D420" s="60" t="str">
        <f t="shared" si="2"/>
        <v>CoTm</v>
      </c>
      <c r="E420" s="60" t="str">
        <f t="shared" si="3"/>
        <v>CoTmO3</v>
      </c>
    </row>
    <row r="421">
      <c r="A421" s="60" t="s">
        <v>1296</v>
      </c>
      <c r="B421" s="60" t="str">
        <f t="shared" si="1"/>
        <v>CoO3Yb</v>
      </c>
      <c r="C421" s="60" t="str">
        <f>IFERROR(__xludf.DUMMYFUNCTION("REGEXEXTRACT(B421, ""O\d*\.?\d+"")"),"O3")</f>
        <v>O3</v>
      </c>
      <c r="D421" s="60" t="str">
        <f t="shared" si="2"/>
        <v>CoYb</v>
      </c>
      <c r="E421" s="60" t="str">
        <f t="shared" si="3"/>
        <v>CoYbO3</v>
      </c>
    </row>
    <row r="422">
      <c r="A422" s="60" t="s">
        <v>1297</v>
      </c>
      <c r="B422" s="60" t="str">
        <f t="shared" si="1"/>
        <v>CoLuO3</v>
      </c>
      <c r="C422" s="60" t="str">
        <f>IFERROR(__xludf.DUMMYFUNCTION("REGEXEXTRACT(B422, ""O\d*\.?\d+"")"),"O3")</f>
        <v>O3</v>
      </c>
      <c r="D422" s="60" t="str">
        <f t="shared" si="2"/>
        <v>CoLu</v>
      </c>
      <c r="E422" s="60" t="str">
        <f t="shared" si="3"/>
        <v>CoLuO3</v>
      </c>
    </row>
    <row r="423">
      <c r="A423" s="60" t="s">
        <v>1298</v>
      </c>
      <c r="B423" s="60" t="str">
        <f t="shared" si="1"/>
        <v>Ba0.9CoO3Sr0.1</v>
      </c>
      <c r="C423" s="60" t="str">
        <f>IFERROR(__xludf.DUMMYFUNCTION("REGEXEXTRACT(B423, ""O\d*\.?\d+"")"),"O3")</f>
        <v>O3</v>
      </c>
      <c r="D423" s="60" t="str">
        <f t="shared" si="2"/>
        <v>Ba0.9CoSr0.1</v>
      </c>
      <c r="E423" s="60" t="str">
        <f t="shared" si="3"/>
        <v>Ba0.9CoSr0.1O3</v>
      </c>
    </row>
    <row r="424">
      <c r="A424" s="60" t="s">
        <v>1299</v>
      </c>
      <c r="B424" s="60" t="str">
        <f t="shared" si="1"/>
        <v>Ba0.8CoO3Sr0.2</v>
      </c>
      <c r="C424" s="60" t="str">
        <f>IFERROR(__xludf.DUMMYFUNCTION("REGEXEXTRACT(B424, ""O\d*\.?\d+"")"),"O3")</f>
        <v>O3</v>
      </c>
      <c r="D424" s="60" t="str">
        <f t="shared" si="2"/>
        <v>Ba0.8CoSr0.2</v>
      </c>
      <c r="E424" s="60" t="str">
        <f t="shared" si="3"/>
        <v>Ba0.8CoSr0.2O3</v>
      </c>
    </row>
    <row r="425">
      <c r="A425" s="60" t="s">
        <v>1300</v>
      </c>
      <c r="B425" s="60" t="str">
        <f t="shared" si="1"/>
        <v>Ba0.5CoO3Sr0.5</v>
      </c>
      <c r="C425" s="60" t="str">
        <f>IFERROR(__xludf.DUMMYFUNCTION("REGEXEXTRACT(B425, ""O\d*\.?\d+"")"),"O3")</f>
        <v>O3</v>
      </c>
      <c r="D425" s="60" t="str">
        <f t="shared" si="2"/>
        <v>Ba0.5CoSr0.5</v>
      </c>
      <c r="E425" s="60" t="str">
        <f t="shared" si="3"/>
        <v>Ba0.5CoSr0.5O3</v>
      </c>
    </row>
    <row r="426">
      <c r="A426" s="60" t="s">
        <v>1301</v>
      </c>
      <c r="B426" s="60" t="str">
        <f t="shared" si="1"/>
        <v>Ba0.3CoO3Sr0.7</v>
      </c>
      <c r="C426" s="60" t="str">
        <f>IFERROR(__xludf.DUMMYFUNCTION("REGEXEXTRACT(B426, ""O\d*\.?\d+"")"),"O3")</f>
        <v>O3</v>
      </c>
      <c r="D426" s="60" t="str">
        <f t="shared" si="2"/>
        <v>Ba0.3CoSr0.7</v>
      </c>
      <c r="E426" s="60" t="str">
        <f t="shared" si="3"/>
        <v>Ba0.3CoSr0.7O3</v>
      </c>
    </row>
    <row r="427">
      <c r="A427" s="60" t="s">
        <v>1302</v>
      </c>
      <c r="B427" s="60" t="str">
        <f t="shared" si="1"/>
        <v>Ba0.2CoO3Sr0.8</v>
      </c>
      <c r="C427" s="60" t="str">
        <f>IFERROR(__xludf.DUMMYFUNCTION("REGEXEXTRACT(B427, ""O\d*\.?\d+"")"),"O3")</f>
        <v>O3</v>
      </c>
      <c r="D427" s="60" t="str">
        <f t="shared" si="2"/>
        <v>Ba0.2CoSr0.8</v>
      </c>
      <c r="E427" s="60" t="str">
        <f t="shared" si="3"/>
        <v>Ba0.2CoSr0.8O3</v>
      </c>
    </row>
    <row r="428">
      <c r="A428" s="60" t="s">
        <v>1303</v>
      </c>
      <c r="B428" s="60" t="str">
        <f t="shared" si="1"/>
        <v>Bi0.5Co0.5O3Ru0.5Sr0.5</v>
      </c>
      <c r="C428" s="60" t="str">
        <f>IFERROR(__xludf.DUMMYFUNCTION("REGEXEXTRACT(B428, ""O\d*\.?\d+"")"),"O3")</f>
        <v>O3</v>
      </c>
      <c r="D428" s="60" t="str">
        <f t="shared" si="2"/>
        <v>Bi0.5Co0.5Ru0.5Sr0.5</v>
      </c>
      <c r="E428" s="60" t="str">
        <f t="shared" si="3"/>
        <v>Bi0.5Co0.5Ru0.5Sr0.5O3</v>
      </c>
    </row>
    <row r="429">
      <c r="A429" s="60" t="s">
        <v>1304</v>
      </c>
      <c r="B429" s="60" t="str">
        <f t="shared" si="1"/>
        <v>Mn0.5Nb0.5O3Sr</v>
      </c>
      <c r="C429" s="60" t="str">
        <f>IFERROR(__xludf.DUMMYFUNCTION("REGEXEXTRACT(B429, ""O\d*\.?\d+"")"),"O3")</f>
        <v>O3</v>
      </c>
      <c r="D429" s="60" t="str">
        <f t="shared" si="2"/>
        <v>Mn0.5Nb0.5Sr</v>
      </c>
      <c r="E429" s="60" t="str">
        <f t="shared" si="3"/>
        <v>Mn0.5Nb0.5SrO3</v>
      </c>
    </row>
    <row r="430">
      <c r="A430" s="60" t="s">
        <v>1305</v>
      </c>
      <c r="B430" s="60" t="str">
        <f t="shared" si="1"/>
        <v>BiNiO3</v>
      </c>
      <c r="C430" s="60" t="str">
        <f>IFERROR(__xludf.DUMMYFUNCTION("REGEXEXTRACT(B430, ""O\d*\.?\d+"")"),"O3")</f>
        <v>O3</v>
      </c>
      <c r="D430" s="60" t="str">
        <f t="shared" si="2"/>
        <v>BiNi</v>
      </c>
      <c r="E430" s="60" t="str">
        <f t="shared" si="3"/>
        <v>BiNiO3</v>
      </c>
    </row>
    <row r="431">
      <c r="A431" s="60" t="s">
        <v>1306</v>
      </c>
      <c r="B431" s="60" t="str">
        <f t="shared" si="1"/>
        <v>BaFe0.425Ir0.575O3</v>
      </c>
      <c r="C431" s="60" t="str">
        <f>IFERROR(__xludf.DUMMYFUNCTION("REGEXEXTRACT(B431, ""O\d*\.?\d+"")"),"O3")</f>
        <v>O3</v>
      </c>
      <c r="D431" s="60" t="str">
        <f t="shared" si="2"/>
        <v>BaFe0.425Ir0.575</v>
      </c>
      <c r="E431" s="60" t="str">
        <f t="shared" si="3"/>
        <v>BaFe0.425Ir0.575O3</v>
      </c>
    </row>
    <row r="432">
      <c r="A432" s="60" t="s">
        <v>1307</v>
      </c>
      <c r="B432" s="60" t="str">
        <f t="shared" si="1"/>
        <v>BaIr0.3Mn0.7O3</v>
      </c>
      <c r="C432" s="60" t="str">
        <f>IFERROR(__xludf.DUMMYFUNCTION("REGEXEXTRACT(B432, ""O\d*\.?\d+"")"),"O3")</f>
        <v>O3</v>
      </c>
      <c r="D432" s="60" t="str">
        <f t="shared" si="2"/>
        <v>BaIr0.3Mn0.7</v>
      </c>
      <c r="E432" s="60" t="str">
        <f t="shared" si="3"/>
        <v>BaIr0.3Mn0.7O3</v>
      </c>
    </row>
    <row r="433">
      <c r="A433" s="60" t="s">
        <v>1308</v>
      </c>
      <c r="B433" s="60" t="str">
        <f t="shared" si="1"/>
        <v>BaIr0.4Mn0.6O3</v>
      </c>
      <c r="C433" s="60" t="str">
        <f>IFERROR(__xludf.DUMMYFUNCTION("REGEXEXTRACT(B433, ""O\d*\.?\d+"")"),"O3")</f>
        <v>O3</v>
      </c>
      <c r="D433" s="60" t="str">
        <f t="shared" si="2"/>
        <v>BaIr0.4Mn0.6</v>
      </c>
      <c r="E433" s="60" t="str">
        <f t="shared" si="3"/>
        <v>BaIr0.4Mn0.6O3</v>
      </c>
    </row>
    <row r="434">
      <c r="A434" s="60" t="s">
        <v>1309</v>
      </c>
      <c r="B434" s="60" t="str">
        <f t="shared" si="1"/>
        <v>BaIr0.5Mn0.5O3</v>
      </c>
      <c r="C434" s="60" t="str">
        <f>IFERROR(__xludf.DUMMYFUNCTION("REGEXEXTRACT(B434, ""O\d*\.?\d+"")"),"O3")</f>
        <v>O3</v>
      </c>
      <c r="D434" s="60" t="str">
        <f t="shared" si="2"/>
        <v>BaIr0.5Mn0.5</v>
      </c>
      <c r="E434" s="60" t="str">
        <f t="shared" si="3"/>
        <v>BaIr0.5Mn0.5O3</v>
      </c>
    </row>
    <row r="435">
      <c r="A435" s="60" t="s">
        <v>1310</v>
      </c>
      <c r="B435" s="60" t="str">
        <f t="shared" si="1"/>
        <v>CH12Cd3Cl7NO3</v>
      </c>
      <c r="C435" s="60" t="str">
        <f>IFERROR(__xludf.DUMMYFUNCTION("REGEXEXTRACT(B435, ""O\d*\.?\d+"")"),"O3")</f>
        <v>O3</v>
      </c>
      <c r="D435" s="60" t="str">
        <f t="shared" si="2"/>
        <v>CH12Cd3Cl7N</v>
      </c>
      <c r="E435" s="60" t="str">
        <f t="shared" si="3"/>
        <v>CH12Cd3Cl7NO3</v>
      </c>
    </row>
    <row r="436">
      <c r="A436" s="60" t="s">
        <v>1311</v>
      </c>
      <c r="B436" s="60" t="str">
        <f t="shared" si="1"/>
        <v>CaNb0.761O3.33333Ti0.193333</v>
      </c>
      <c r="C436" s="60" t="str">
        <f>IFERROR(__xludf.DUMMYFUNCTION("REGEXEXTRACT(B436, ""O\d*\.?\d+"")"),"O3.33333")</f>
        <v>O3.33333</v>
      </c>
      <c r="D436" s="60" t="str">
        <f t="shared" si="2"/>
        <v>CaNb0.761Ti0.193333</v>
      </c>
      <c r="E436" s="60" t="str">
        <f t="shared" si="3"/>
        <v>CaNb0.761Ti0.193333O3.33333</v>
      </c>
    </row>
    <row r="437">
      <c r="A437" s="60" t="s">
        <v>1312</v>
      </c>
      <c r="B437" s="60" t="str">
        <f t="shared" si="1"/>
        <v>CaGeO3</v>
      </c>
      <c r="C437" s="60" t="str">
        <f>IFERROR(__xludf.DUMMYFUNCTION("REGEXEXTRACT(B437, ""O\d*\.?\d+"")"),"O3")</f>
        <v>O3</v>
      </c>
      <c r="D437" s="60" t="str">
        <f t="shared" si="2"/>
        <v>CaGe</v>
      </c>
      <c r="E437" s="60" t="str">
        <f t="shared" si="3"/>
        <v>CaGeO3</v>
      </c>
    </row>
    <row r="438">
      <c r="A438" s="60" t="s">
        <v>994</v>
      </c>
      <c r="B438" s="60" t="str">
        <f t="shared" si="1"/>
        <v>MgO3Si</v>
      </c>
      <c r="C438" s="60" t="str">
        <f>IFERROR(__xludf.DUMMYFUNCTION("REGEXEXTRACT(B438, ""O\d*\.?\d+"")"),"O3")</f>
        <v>O3</v>
      </c>
      <c r="D438" s="60" t="str">
        <f t="shared" si="2"/>
        <v>MgSi</v>
      </c>
      <c r="E438" s="60" t="str">
        <f t="shared" si="3"/>
        <v>MgSiO3</v>
      </c>
    </row>
    <row r="439">
      <c r="A439" s="60" t="s">
        <v>1313</v>
      </c>
      <c r="B439" s="60" t="str">
        <f t="shared" si="1"/>
        <v>Fe0.05Mg0.95O3Si</v>
      </c>
      <c r="C439" s="60" t="str">
        <f>IFERROR(__xludf.DUMMYFUNCTION("REGEXEXTRACT(B439, ""O\d*\.?\d+"")"),"O3")</f>
        <v>O3</v>
      </c>
      <c r="D439" s="60" t="str">
        <f t="shared" si="2"/>
        <v>Fe0.05Mg0.95Si</v>
      </c>
      <c r="E439" s="60" t="str">
        <f t="shared" si="3"/>
        <v>Fe0.05Mg0.95SiO3</v>
      </c>
    </row>
    <row r="440">
      <c r="A440" s="60" t="s">
        <v>1314</v>
      </c>
      <c r="B440" s="60" t="str">
        <f t="shared" si="1"/>
        <v>Fe0.06Mg0.96O3Si</v>
      </c>
      <c r="C440" s="60" t="str">
        <f>IFERROR(__xludf.DUMMYFUNCTION("REGEXEXTRACT(B440, ""O\d*\.?\d+"")"),"O3")</f>
        <v>O3</v>
      </c>
      <c r="D440" s="60" t="str">
        <f t="shared" si="2"/>
        <v>Fe0.06Mg0.96Si</v>
      </c>
      <c r="E440" s="60" t="str">
        <f t="shared" si="3"/>
        <v>Fe0.06Mg0.96SiO3</v>
      </c>
    </row>
    <row r="441">
      <c r="A441" s="60" t="s">
        <v>1315</v>
      </c>
      <c r="B441" s="60" t="str">
        <f t="shared" si="1"/>
        <v>K0.69O3Th0.31Ti</v>
      </c>
      <c r="C441" s="60" t="str">
        <f>IFERROR(__xludf.DUMMYFUNCTION("REGEXEXTRACT(B441, ""O\d*\.?\d+"")"),"O3")</f>
        <v>O3</v>
      </c>
      <c r="D441" s="60" t="str">
        <f t="shared" si="2"/>
        <v>K0.69Th0.31Ti</v>
      </c>
      <c r="E441" s="60" t="str">
        <f t="shared" si="3"/>
        <v>K0.69Th0.31TiO3</v>
      </c>
    </row>
    <row r="442">
      <c r="A442" s="60" t="s">
        <v>973</v>
      </c>
      <c r="B442" s="60" t="str">
        <f t="shared" si="1"/>
        <v>CaO3Ti</v>
      </c>
      <c r="C442" s="60" t="str">
        <f>IFERROR(__xludf.DUMMYFUNCTION("REGEXEXTRACT(B442, ""O\d*\.?\d+"")"),"O3")</f>
        <v>O3</v>
      </c>
      <c r="D442" s="60" t="str">
        <f t="shared" si="2"/>
        <v>CaTi</v>
      </c>
      <c r="E442" s="60" t="str">
        <f t="shared" si="3"/>
        <v>CaTiO3</v>
      </c>
    </row>
    <row r="443">
      <c r="A443" s="60" t="s">
        <v>1316</v>
      </c>
      <c r="B443" s="60" t="str">
        <f t="shared" si="1"/>
        <v>Ca0.75O3Sr0.25Ti</v>
      </c>
      <c r="C443" s="60" t="str">
        <f>IFERROR(__xludf.DUMMYFUNCTION("REGEXEXTRACT(B443, ""O\d*\.?\d+"")"),"O3")</f>
        <v>O3</v>
      </c>
      <c r="D443" s="60" t="str">
        <f t="shared" si="2"/>
        <v>Ca0.75Sr0.25Ti</v>
      </c>
      <c r="E443" s="60" t="str">
        <f t="shared" si="3"/>
        <v>Ca0.75Sr0.25TiO3</v>
      </c>
    </row>
    <row r="444">
      <c r="A444" s="60" t="s">
        <v>1032</v>
      </c>
      <c r="B444" s="60" t="str">
        <f t="shared" si="1"/>
        <v>Ca0.5O3Sr0.5Ti</v>
      </c>
      <c r="C444" s="60" t="str">
        <f>IFERROR(__xludf.DUMMYFUNCTION("REGEXEXTRACT(B444, ""O\d*\.?\d+"")"),"O3")</f>
        <v>O3</v>
      </c>
      <c r="D444" s="60" t="str">
        <f t="shared" si="2"/>
        <v>Ca0.5Sr0.5Ti</v>
      </c>
      <c r="E444" s="60" t="str">
        <f t="shared" si="3"/>
        <v>Ca0.5Sr0.5TiO3</v>
      </c>
    </row>
    <row r="445">
      <c r="A445" s="60" t="s">
        <v>1317</v>
      </c>
      <c r="B445" s="60" t="str">
        <f t="shared" si="1"/>
        <v>Ca0.4O3Sr0.6Ti</v>
      </c>
      <c r="C445" s="60" t="str">
        <f>IFERROR(__xludf.DUMMYFUNCTION("REGEXEXTRACT(B445, ""O\d*\.?\d+"")"),"O3")</f>
        <v>O3</v>
      </c>
      <c r="D445" s="60" t="str">
        <f t="shared" si="2"/>
        <v>Ca0.4Sr0.6Ti</v>
      </c>
      <c r="E445" s="60" t="str">
        <f t="shared" si="3"/>
        <v>Ca0.4Sr0.6TiO3</v>
      </c>
    </row>
    <row r="446">
      <c r="A446" s="60" t="s">
        <v>1318</v>
      </c>
      <c r="B446" s="60" t="str">
        <f t="shared" si="1"/>
        <v>Ca0.35O3Sr0.65Ti</v>
      </c>
      <c r="C446" s="60" t="str">
        <f>IFERROR(__xludf.DUMMYFUNCTION("REGEXEXTRACT(B446, ""O\d*\.?\d+"")"),"O3")</f>
        <v>O3</v>
      </c>
      <c r="D446" s="60" t="str">
        <f t="shared" si="2"/>
        <v>Ca0.35Sr0.65Ti</v>
      </c>
      <c r="E446" s="60" t="str">
        <f t="shared" si="3"/>
        <v>Ca0.35Sr0.65TiO3</v>
      </c>
    </row>
    <row r="447">
      <c r="A447" s="60" t="s">
        <v>1319</v>
      </c>
      <c r="B447" s="60" t="str">
        <f t="shared" si="1"/>
        <v>O3SrTi</v>
      </c>
      <c r="C447" s="60" t="str">
        <f>IFERROR(__xludf.DUMMYFUNCTION("REGEXEXTRACT(B447, ""O\d*\.?\d+"")"),"O3")</f>
        <v>O3</v>
      </c>
      <c r="D447" s="60" t="str">
        <f t="shared" si="2"/>
        <v>SrTi</v>
      </c>
      <c r="E447" s="60" t="str">
        <f t="shared" si="3"/>
        <v>SrTiO3</v>
      </c>
    </row>
    <row r="448">
      <c r="A448" s="60" t="s">
        <v>1318</v>
      </c>
      <c r="B448" s="60" t="str">
        <f t="shared" si="1"/>
        <v>Ca0.35O3Sr0.65Ti</v>
      </c>
      <c r="C448" s="60" t="str">
        <f>IFERROR(__xludf.DUMMYFUNCTION("REGEXEXTRACT(B448, ""O\d*\.?\d+"")"),"O3")</f>
        <v>O3</v>
      </c>
      <c r="D448" s="60" t="str">
        <f t="shared" si="2"/>
        <v>Ca0.35Sr0.65Ti</v>
      </c>
      <c r="E448" s="60" t="str">
        <f t="shared" si="3"/>
        <v>Ca0.35Sr0.65TiO3</v>
      </c>
    </row>
    <row r="449">
      <c r="A449" s="60" t="s">
        <v>1318</v>
      </c>
      <c r="B449" s="60" t="str">
        <f t="shared" si="1"/>
        <v>Ca0.35O3Sr0.65Ti</v>
      </c>
      <c r="C449" s="60" t="str">
        <f>IFERROR(__xludf.DUMMYFUNCTION("REGEXEXTRACT(B449, ""O\d*\.?\d+"")"),"O3")</f>
        <v>O3</v>
      </c>
      <c r="D449" s="60" t="str">
        <f t="shared" si="2"/>
        <v>Ca0.35Sr0.65Ti</v>
      </c>
      <c r="E449" s="60" t="str">
        <f t="shared" si="3"/>
        <v>Ca0.35Sr0.65TiO3</v>
      </c>
    </row>
    <row r="450">
      <c r="A450" s="60" t="s">
        <v>994</v>
      </c>
      <c r="B450" s="60" t="str">
        <f t="shared" si="1"/>
        <v>MgO3Si</v>
      </c>
      <c r="C450" s="60" t="str">
        <f>IFERROR(__xludf.DUMMYFUNCTION("REGEXEXTRACT(B450, ""O\d*\.?\d+"")"),"O3")</f>
        <v>O3</v>
      </c>
      <c r="D450" s="60" t="str">
        <f t="shared" si="2"/>
        <v>MgSi</v>
      </c>
      <c r="E450" s="60" t="str">
        <f t="shared" si="3"/>
        <v>MgSiO3</v>
      </c>
    </row>
    <row r="451">
      <c r="A451" s="60" t="s">
        <v>1320</v>
      </c>
      <c r="B451" s="60" t="str">
        <f t="shared" si="1"/>
        <v>GeMgO3</v>
      </c>
      <c r="C451" s="60" t="str">
        <f>IFERROR(__xludf.DUMMYFUNCTION("REGEXEXTRACT(B451, ""O\d*\.?\d+"")"),"O3")</f>
        <v>O3</v>
      </c>
      <c r="D451" s="60" t="str">
        <f t="shared" si="2"/>
        <v>GeMg</v>
      </c>
      <c r="E451" s="60" t="str">
        <f t="shared" si="3"/>
        <v>GeMgO3</v>
      </c>
    </row>
    <row r="452">
      <c r="A452" s="60" t="s">
        <v>1320</v>
      </c>
      <c r="B452" s="60" t="str">
        <f t="shared" si="1"/>
        <v>GeMgO3</v>
      </c>
      <c r="C452" s="60" t="str">
        <f>IFERROR(__xludf.DUMMYFUNCTION("REGEXEXTRACT(B452, ""O\d*\.?\d+"")"),"O3")</f>
        <v>O3</v>
      </c>
      <c r="D452" s="60" t="str">
        <f t="shared" si="2"/>
        <v>GeMg</v>
      </c>
      <c r="E452" s="60" t="str">
        <f t="shared" si="3"/>
        <v>GeMgO3</v>
      </c>
    </row>
    <row r="453">
      <c r="A453" s="60" t="s">
        <v>994</v>
      </c>
      <c r="B453" s="60" t="str">
        <f t="shared" si="1"/>
        <v>MgO3Si</v>
      </c>
      <c r="C453" s="60" t="str">
        <f>IFERROR(__xludf.DUMMYFUNCTION("REGEXEXTRACT(B453, ""O\d*\.?\d+"")"),"O3")</f>
        <v>O3</v>
      </c>
      <c r="D453" s="60" t="str">
        <f t="shared" si="2"/>
        <v>MgSi</v>
      </c>
      <c r="E453" s="60" t="str">
        <f t="shared" si="3"/>
        <v>MgSiO3</v>
      </c>
    </row>
    <row r="454">
      <c r="A454" s="60" t="s">
        <v>994</v>
      </c>
      <c r="B454" s="60" t="str">
        <f t="shared" si="1"/>
        <v>MgO3Si</v>
      </c>
      <c r="C454" s="60" t="str">
        <f>IFERROR(__xludf.DUMMYFUNCTION("REGEXEXTRACT(B454, ""O\d*\.?\d+"")"),"O3")</f>
        <v>O3</v>
      </c>
      <c r="D454" s="60" t="str">
        <f t="shared" si="2"/>
        <v>MgSi</v>
      </c>
      <c r="E454" s="60" t="str">
        <f t="shared" si="3"/>
        <v>MgSiO3</v>
      </c>
    </row>
    <row r="455">
      <c r="A455" s="60" t="s">
        <v>994</v>
      </c>
      <c r="B455" s="60" t="str">
        <f t="shared" si="1"/>
        <v>MgO3Si</v>
      </c>
      <c r="C455" s="60" t="str">
        <f>IFERROR(__xludf.DUMMYFUNCTION("REGEXEXTRACT(B455, ""O\d*\.?\d+"")"),"O3")</f>
        <v>O3</v>
      </c>
      <c r="D455" s="60" t="str">
        <f t="shared" si="2"/>
        <v>MgSi</v>
      </c>
      <c r="E455" s="60" t="str">
        <f t="shared" si="3"/>
        <v>MgSiO3</v>
      </c>
    </row>
    <row r="456">
      <c r="A456" s="60" t="s">
        <v>994</v>
      </c>
      <c r="B456" s="60" t="str">
        <f t="shared" si="1"/>
        <v>MgO3Si</v>
      </c>
      <c r="C456" s="60" t="str">
        <f>IFERROR(__xludf.DUMMYFUNCTION("REGEXEXTRACT(B456, ""O\d*\.?\d+"")"),"O3")</f>
        <v>O3</v>
      </c>
      <c r="D456" s="60" t="str">
        <f t="shared" si="2"/>
        <v>MgSi</v>
      </c>
      <c r="E456" s="60" t="str">
        <f t="shared" si="3"/>
        <v>MgSiO3</v>
      </c>
    </row>
    <row r="457">
      <c r="A457" s="60" t="s">
        <v>973</v>
      </c>
      <c r="B457" s="60" t="str">
        <f t="shared" si="1"/>
        <v>CaO3Ti</v>
      </c>
      <c r="C457" s="60" t="str">
        <f>IFERROR(__xludf.DUMMYFUNCTION("REGEXEXTRACT(B457, ""O\d*\.?\d+"")"),"O3")</f>
        <v>O3</v>
      </c>
      <c r="D457" s="60" t="str">
        <f t="shared" si="2"/>
        <v>CaTi</v>
      </c>
      <c r="E457" s="60" t="str">
        <f t="shared" si="3"/>
        <v>CaTiO3</v>
      </c>
    </row>
    <row r="458">
      <c r="A458" s="60" t="s">
        <v>994</v>
      </c>
      <c r="B458" s="60" t="str">
        <f t="shared" si="1"/>
        <v>MgO3Si</v>
      </c>
      <c r="C458" s="60" t="str">
        <f>IFERROR(__xludf.DUMMYFUNCTION("REGEXEXTRACT(B458, ""O\d*\.?\d+"")"),"O3")</f>
        <v>O3</v>
      </c>
      <c r="D458" s="60" t="str">
        <f t="shared" si="2"/>
        <v>MgSi</v>
      </c>
      <c r="E458" s="60" t="str">
        <f t="shared" si="3"/>
        <v>MgSiO3</v>
      </c>
    </row>
    <row r="459">
      <c r="A459" s="60" t="s">
        <v>994</v>
      </c>
      <c r="B459" s="60" t="str">
        <f t="shared" si="1"/>
        <v>MgO3Si</v>
      </c>
      <c r="C459" s="60" t="str">
        <f>IFERROR(__xludf.DUMMYFUNCTION("REGEXEXTRACT(B459, ""O\d*\.?\d+"")"),"O3")</f>
        <v>O3</v>
      </c>
      <c r="D459" s="60" t="str">
        <f t="shared" si="2"/>
        <v>MgSi</v>
      </c>
      <c r="E459" s="60" t="str">
        <f t="shared" si="3"/>
        <v>MgSiO3</v>
      </c>
    </row>
    <row r="460">
      <c r="A460" s="60" t="s">
        <v>994</v>
      </c>
      <c r="B460" s="60" t="str">
        <f t="shared" si="1"/>
        <v>MgO3Si</v>
      </c>
      <c r="C460" s="60" t="str">
        <f>IFERROR(__xludf.DUMMYFUNCTION("REGEXEXTRACT(B460, ""O\d*\.?\d+"")"),"O3")</f>
        <v>O3</v>
      </c>
      <c r="D460" s="60" t="str">
        <f t="shared" si="2"/>
        <v>MgSi</v>
      </c>
      <c r="E460" s="60" t="str">
        <f t="shared" si="3"/>
        <v>MgSiO3</v>
      </c>
    </row>
    <row r="461">
      <c r="A461" s="60" t="s">
        <v>1321</v>
      </c>
      <c r="B461" s="60" t="str">
        <f t="shared" si="1"/>
        <v>MnO3Ti</v>
      </c>
      <c r="C461" s="60" t="str">
        <f>IFERROR(__xludf.DUMMYFUNCTION("REGEXEXTRACT(B461, ""O\d*\.?\d+"")"),"O3")</f>
        <v>O3</v>
      </c>
      <c r="D461" s="60" t="str">
        <f t="shared" si="2"/>
        <v>MnTi</v>
      </c>
      <c r="E461" s="60" t="str">
        <f t="shared" si="3"/>
        <v>MnTiO3</v>
      </c>
    </row>
    <row r="462">
      <c r="A462" s="60" t="s">
        <v>1322</v>
      </c>
      <c r="B462" s="60" t="str">
        <f t="shared" si="1"/>
        <v>CdGeO3</v>
      </c>
      <c r="C462" s="60" t="str">
        <f>IFERROR(__xludf.DUMMYFUNCTION("REGEXEXTRACT(B462, ""O\d*\.?\d+"")"),"O3")</f>
        <v>O3</v>
      </c>
      <c r="D462" s="60" t="str">
        <f t="shared" si="2"/>
        <v>CdGe</v>
      </c>
      <c r="E462" s="60" t="str">
        <f t="shared" si="3"/>
        <v>CdGeO3</v>
      </c>
    </row>
    <row r="463">
      <c r="A463" s="60" t="s">
        <v>1161</v>
      </c>
      <c r="B463" s="60" t="str">
        <f t="shared" si="1"/>
        <v>AlO3Sc</v>
      </c>
      <c r="C463" s="60" t="str">
        <f>IFERROR(__xludf.DUMMYFUNCTION("REGEXEXTRACT(B463, ""O\d*\.?\d+"")"),"O3")</f>
        <v>O3</v>
      </c>
      <c r="D463" s="60" t="str">
        <f t="shared" si="2"/>
        <v>AlSc</v>
      </c>
      <c r="E463" s="60" t="str">
        <f t="shared" si="3"/>
        <v>AlScO3</v>
      </c>
    </row>
    <row r="464">
      <c r="A464" s="60" t="s">
        <v>1161</v>
      </c>
      <c r="B464" s="60" t="str">
        <f t="shared" si="1"/>
        <v>AlO3Sc</v>
      </c>
      <c r="C464" s="60" t="str">
        <f>IFERROR(__xludf.DUMMYFUNCTION("REGEXEXTRACT(B464, ""O\d*\.?\d+"")"),"O3")</f>
        <v>O3</v>
      </c>
      <c r="D464" s="60" t="str">
        <f t="shared" si="2"/>
        <v>AlSc</v>
      </c>
      <c r="E464" s="60" t="str">
        <f t="shared" si="3"/>
        <v>AlScO3</v>
      </c>
    </row>
    <row r="465">
      <c r="A465" s="60" t="s">
        <v>1161</v>
      </c>
      <c r="B465" s="60" t="str">
        <f t="shared" si="1"/>
        <v>AlO3Sc</v>
      </c>
      <c r="C465" s="60" t="str">
        <f>IFERROR(__xludf.DUMMYFUNCTION("REGEXEXTRACT(B465, ""O\d*\.?\d+"")"),"O3")</f>
        <v>O3</v>
      </c>
      <c r="D465" s="60" t="str">
        <f t="shared" si="2"/>
        <v>AlSc</v>
      </c>
      <c r="E465" s="60" t="str">
        <f t="shared" si="3"/>
        <v>AlScO3</v>
      </c>
    </row>
    <row r="466">
      <c r="A466" s="60" t="s">
        <v>1161</v>
      </c>
      <c r="B466" s="60" t="str">
        <f t="shared" si="1"/>
        <v>AlO3Sc</v>
      </c>
      <c r="C466" s="60" t="str">
        <f>IFERROR(__xludf.DUMMYFUNCTION("REGEXEXTRACT(B466, ""O\d*\.?\d+"")"),"O3")</f>
        <v>O3</v>
      </c>
      <c r="D466" s="60" t="str">
        <f t="shared" si="2"/>
        <v>AlSc</v>
      </c>
      <c r="E466" s="60" t="str">
        <f t="shared" si="3"/>
        <v>AlScO3</v>
      </c>
    </row>
    <row r="467">
      <c r="A467" s="60" t="s">
        <v>994</v>
      </c>
      <c r="B467" s="60" t="str">
        <f t="shared" si="1"/>
        <v>MgO3Si</v>
      </c>
      <c r="C467" s="60" t="str">
        <f>IFERROR(__xludf.DUMMYFUNCTION("REGEXEXTRACT(B467, ""O\d*\.?\d+"")"),"O3")</f>
        <v>O3</v>
      </c>
      <c r="D467" s="60" t="str">
        <f t="shared" si="2"/>
        <v>MgSi</v>
      </c>
      <c r="E467" s="60" t="str">
        <f t="shared" si="3"/>
        <v>MgSiO3</v>
      </c>
    </row>
    <row r="468">
      <c r="A468" s="60" t="s">
        <v>994</v>
      </c>
      <c r="B468" s="60" t="str">
        <f t="shared" si="1"/>
        <v>MgO3Si</v>
      </c>
      <c r="C468" s="60" t="str">
        <f>IFERROR(__xludf.DUMMYFUNCTION("REGEXEXTRACT(B468, ""O\d*\.?\d+"")"),"O3")</f>
        <v>O3</v>
      </c>
      <c r="D468" s="60" t="str">
        <f t="shared" si="2"/>
        <v>MgSi</v>
      </c>
      <c r="E468" s="60" t="str">
        <f t="shared" si="3"/>
        <v>MgSiO3</v>
      </c>
    </row>
    <row r="469">
      <c r="A469" s="60" t="s">
        <v>994</v>
      </c>
      <c r="B469" s="60" t="str">
        <f t="shared" si="1"/>
        <v>MgO3Si</v>
      </c>
      <c r="C469" s="60" t="str">
        <f>IFERROR(__xludf.DUMMYFUNCTION("REGEXEXTRACT(B469, ""O\d*\.?\d+"")"),"O3")</f>
        <v>O3</v>
      </c>
      <c r="D469" s="60" t="str">
        <f t="shared" si="2"/>
        <v>MgSi</v>
      </c>
      <c r="E469" s="60" t="str">
        <f t="shared" si="3"/>
        <v>MgSiO3</v>
      </c>
    </row>
    <row r="470">
      <c r="A470" s="60" t="s">
        <v>994</v>
      </c>
      <c r="B470" s="60" t="str">
        <f t="shared" si="1"/>
        <v>MgO3Si</v>
      </c>
      <c r="C470" s="60" t="str">
        <f>IFERROR(__xludf.DUMMYFUNCTION("REGEXEXTRACT(B470, ""O\d*\.?\d+"")"),"O3")</f>
        <v>O3</v>
      </c>
      <c r="D470" s="60" t="str">
        <f t="shared" si="2"/>
        <v>MgSi</v>
      </c>
      <c r="E470" s="60" t="str">
        <f t="shared" si="3"/>
        <v>MgSiO3</v>
      </c>
    </row>
    <row r="471">
      <c r="A471" s="60" t="s">
        <v>994</v>
      </c>
      <c r="B471" s="60" t="str">
        <f t="shared" si="1"/>
        <v>MgO3Si</v>
      </c>
      <c r="C471" s="60" t="str">
        <f>IFERROR(__xludf.DUMMYFUNCTION("REGEXEXTRACT(B471, ""O\d*\.?\d+"")"),"O3")</f>
        <v>O3</v>
      </c>
      <c r="D471" s="60" t="str">
        <f t="shared" si="2"/>
        <v>MgSi</v>
      </c>
      <c r="E471" s="60" t="str">
        <f t="shared" si="3"/>
        <v>MgSiO3</v>
      </c>
    </row>
    <row r="472">
      <c r="A472" s="60" t="s">
        <v>994</v>
      </c>
      <c r="B472" s="60" t="str">
        <f t="shared" si="1"/>
        <v>MgO3Si</v>
      </c>
      <c r="C472" s="60" t="str">
        <f>IFERROR(__xludf.DUMMYFUNCTION("REGEXEXTRACT(B472, ""O\d*\.?\d+"")"),"O3")</f>
        <v>O3</v>
      </c>
      <c r="D472" s="60" t="str">
        <f t="shared" si="2"/>
        <v>MgSi</v>
      </c>
      <c r="E472" s="60" t="str">
        <f t="shared" si="3"/>
        <v>MgSiO3</v>
      </c>
    </row>
    <row r="473">
      <c r="A473" s="60" t="s">
        <v>973</v>
      </c>
      <c r="B473" s="60" t="str">
        <f t="shared" si="1"/>
        <v>CaO3Ti</v>
      </c>
      <c r="C473" s="60" t="str">
        <f>IFERROR(__xludf.DUMMYFUNCTION("REGEXEXTRACT(B473, ""O\d*\.?\d+"")"),"O3")</f>
        <v>O3</v>
      </c>
      <c r="D473" s="60" t="str">
        <f t="shared" si="2"/>
        <v>CaTi</v>
      </c>
      <c r="E473" s="60" t="str">
        <f t="shared" si="3"/>
        <v>CaTiO3</v>
      </c>
    </row>
    <row r="474">
      <c r="A474" s="60" t="s">
        <v>973</v>
      </c>
      <c r="B474" s="60" t="str">
        <f t="shared" si="1"/>
        <v>CaO3Ti</v>
      </c>
      <c r="C474" s="60" t="str">
        <f>IFERROR(__xludf.DUMMYFUNCTION("REGEXEXTRACT(B474, ""O\d*\.?\d+"")"),"O3")</f>
        <v>O3</v>
      </c>
      <c r="D474" s="60" t="str">
        <f t="shared" si="2"/>
        <v>CaTi</v>
      </c>
      <c r="E474" s="60" t="str">
        <f t="shared" si="3"/>
        <v>CaTiO3</v>
      </c>
    </row>
    <row r="475">
      <c r="A475" s="60" t="s">
        <v>973</v>
      </c>
      <c r="B475" s="60" t="str">
        <f t="shared" si="1"/>
        <v>CaO3Ti</v>
      </c>
      <c r="C475" s="60" t="str">
        <f>IFERROR(__xludf.DUMMYFUNCTION("REGEXEXTRACT(B475, ""O\d*\.?\d+"")"),"O3")</f>
        <v>O3</v>
      </c>
      <c r="D475" s="60" t="str">
        <f t="shared" si="2"/>
        <v>CaTi</v>
      </c>
      <c r="E475" s="60" t="str">
        <f t="shared" si="3"/>
        <v>CaTiO3</v>
      </c>
    </row>
    <row r="476">
      <c r="A476" s="60" t="s">
        <v>973</v>
      </c>
      <c r="B476" s="60" t="str">
        <f t="shared" si="1"/>
        <v>CaO3Ti</v>
      </c>
      <c r="C476" s="60" t="str">
        <f>IFERROR(__xludf.DUMMYFUNCTION("REGEXEXTRACT(B476, ""O\d*\.?\d+"")"),"O3")</f>
        <v>O3</v>
      </c>
      <c r="D476" s="60" t="str">
        <f t="shared" si="2"/>
        <v>CaTi</v>
      </c>
      <c r="E476" s="60" t="str">
        <f t="shared" si="3"/>
        <v>CaTiO3</v>
      </c>
    </row>
    <row r="477">
      <c r="A477" s="60" t="s">
        <v>973</v>
      </c>
      <c r="B477" s="60" t="str">
        <f t="shared" si="1"/>
        <v>CaO3Ti</v>
      </c>
      <c r="C477" s="60" t="str">
        <f>IFERROR(__xludf.DUMMYFUNCTION("REGEXEXTRACT(B477, ""O\d*\.?\d+"")"),"O3")</f>
        <v>O3</v>
      </c>
      <c r="D477" s="60" t="str">
        <f t="shared" si="2"/>
        <v>CaTi</v>
      </c>
      <c r="E477" s="60" t="str">
        <f t="shared" si="3"/>
        <v>CaTiO3</v>
      </c>
    </row>
    <row r="478">
      <c r="A478" s="60" t="s">
        <v>1323</v>
      </c>
      <c r="B478" s="60" t="str">
        <f t="shared" si="1"/>
        <v>FeO3Ti</v>
      </c>
      <c r="C478" s="60" t="str">
        <f>IFERROR(__xludf.DUMMYFUNCTION("REGEXEXTRACT(B478, ""O\d*\.?\d+"")"),"O3")</f>
        <v>O3</v>
      </c>
      <c r="D478" s="60" t="str">
        <f t="shared" si="2"/>
        <v>FeTi</v>
      </c>
      <c r="E478" s="60" t="str">
        <f t="shared" si="3"/>
        <v>FeTiO3</v>
      </c>
    </row>
    <row r="479">
      <c r="A479" s="60" t="s">
        <v>1161</v>
      </c>
      <c r="B479" s="60" t="str">
        <f t="shared" si="1"/>
        <v>AlO3Sc</v>
      </c>
      <c r="C479" s="60" t="str">
        <f>IFERROR(__xludf.DUMMYFUNCTION("REGEXEXTRACT(B479, ""O\d*\.?\d+"")"),"O3")</f>
        <v>O3</v>
      </c>
      <c r="D479" s="60" t="str">
        <f t="shared" si="2"/>
        <v>AlSc</v>
      </c>
      <c r="E479" s="60" t="str">
        <f t="shared" si="3"/>
        <v>AlScO3</v>
      </c>
    </row>
    <row r="480">
      <c r="A480" s="60" t="s">
        <v>1161</v>
      </c>
      <c r="B480" s="60" t="str">
        <f t="shared" si="1"/>
        <v>AlO3Sc</v>
      </c>
      <c r="C480" s="60" t="str">
        <f>IFERROR(__xludf.DUMMYFUNCTION("REGEXEXTRACT(B480, ""O\d*\.?\d+"")"),"O3")</f>
        <v>O3</v>
      </c>
      <c r="D480" s="60" t="str">
        <f t="shared" si="2"/>
        <v>AlSc</v>
      </c>
      <c r="E480" s="60" t="str">
        <f t="shared" si="3"/>
        <v>AlScO3</v>
      </c>
    </row>
    <row r="481">
      <c r="A481" s="60" t="s">
        <v>1161</v>
      </c>
      <c r="B481" s="60" t="str">
        <f t="shared" si="1"/>
        <v>AlO3Sc</v>
      </c>
      <c r="C481" s="60" t="str">
        <f>IFERROR(__xludf.DUMMYFUNCTION("REGEXEXTRACT(B481, ""O\d*\.?\d+"")"),"O3")</f>
        <v>O3</v>
      </c>
      <c r="D481" s="60" t="str">
        <f t="shared" si="2"/>
        <v>AlSc</v>
      </c>
      <c r="E481" s="60" t="str">
        <f t="shared" si="3"/>
        <v>AlScO3</v>
      </c>
    </row>
    <row r="482">
      <c r="A482" s="60" t="s">
        <v>1161</v>
      </c>
      <c r="B482" s="60" t="str">
        <f t="shared" si="1"/>
        <v>AlO3Sc</v>
      </c>
      <c r="C482" s="60" t="str">
        <f>IFERROR(__xludf.DUMMYFUNCTION("REGEXEXTRACT(B482, ""O\d*\.?\d+"")"),"O3")</f>
        <v>O3</v>
      </c>
      <c r="D482" s="60" t="str">
        <f t="shared" si="2"/>
        <v>AlSc</v>
      </c>
      <c r="E482" s="60" t="str">
        <f t="shared" si="3"/>
        <v>AlScO3</v>
      </c>
    </row>
    <row r="483">
      <c r="A483" s="60" t="s">
        <v>1324</v>
      </c>
      <c r="B483" s="60" t="str">
        <f t="shared" si="1"/>
        <v>La0.25Na0.25O3Sr0.5Ti</v>
      </c>
      <c r="C483" s="60" t="str">
        <f>IFERROR(__xludf.DUMMYFUNCTION("REGEXEXTRACT(B483, ""O\d*\.?\d+"")"),"O3")</f>
        <v>O3</v>
      </c>
      <c r="D483" s="60" t="str">
        <f t="shared" si="2"/>
        <v>La0.25Na0.25Sr0.5Ti</v>
      </c>
      <c r="E483" s="60" t="str">
        <f t="shared" si="3"/>
        <v>La0.25Na0.25Sr0.5TiO3</v>
      </c>
    </row>
    <row r="484">
      <c r="A484" s="60" t="s">
        <v>1319</v>
      </c>
      <c r="B484" s="60" t="str">
        <f t="shared" si="1"/>
        <v>O3SrTi</v>
      </c>
      <c r="C484" s="60" t="str">
        <f>IFERROR(__xludf.DUMMYFUNCTION("REGEXEXTRACT(B484, ""O\d*\.?\d+"")"),"O3")</f>
        <v>O3</v>
      </c>
      <c r="D484" s="60" t="str">
        <f t="shared" si="2"/>
        <v>SrTi</v>
      </c>
      <c r="E484" s="60" t="str">
        <f t="shared" si="3"/>
        <v>SrTiO3</v>
      </c>
    </row>
    <row r="485">
      <c r="A485" s="60" t="s">
        <v>1325</v>
      </c>
      <c r="B485" s="60" t="str">
        <f t="shared" si="1"/>
        <v>La0.05Na0.05O3Sr0.9Ti</v>
      </c>
      <c r="C485" s="60" t="str">
        <f>IFERROR(__xludf.DUMMYFUNCTION("REGEXEXTRACT(B485, ""O\d*\.?\d+"")"),"O3")</f>
        <v>O3</v>
      </c>
      <c r="D485" s="60" t="str">
        <f t="shared" si="2"/>
        <v>La0.05Na0.05Sr0.9Ti</v>
      </c>
      <c r="E485" s="60" t="str">
        <f t="shared" si="3"/>
        <v>La0.05Na0.05Sr0.9TiO3</v>
      </c>
    </row>
    <row r="486">
      <c r="A486" s="60" t="s">
        <v>1326</v>
      </c>
      <c r="B486" s="60" t="str">
        <f t="shared" si="1"/>
        <v>La0.1Na0.1O3Sr0.8Ti</v>
      </c>
      <c r="C486" s="60" t="str">
        <f>IFERROR(__xludf.DUMMYFUNCTION("REGEXEXTRACT(B486, ""O\d*\.?\d+"")"),"O3")</f>
        <v>O3</v>
      </c>
      <c r="D486" s="60" t="str">
        <f t="shared" si="2"/>
        <v>La0.1Na0.1Sr0.8Ti</v>
      </c>
      <c r="E486" s="60" t="str">
        <f t="shared" si="3"/>
        <v>La0.1Na0.1Sr0.8TiO3</v>
      </c>
    </row>
    <row r="487">
      <c r="A487" s="60" t="s">
        <v>1327</v>
      </c>
      <c r="B487" s="60" t="str">
        <f t="shared" si="1"/>
        <v>La0.15Na0.15O3Sr0.7Ti</v>
      </c>
      <c r="C487" s="60" t="str">
        <f>IFERROR(__xludf.DUMMYFUNCTION("REGEXEXTRACT(B487, ""O\d*\.?\d+"")"),"O3")</f>
        <v>O3</v>
      </c>
      <c r="D487" s="60" t="str">
        <f t="shared" si="2"/>
        <v>La0.15Na0.15Sr0.7Ti</v>
      </c>
      <c r="E487" s="60" t="str">
        <f t="shared" si="3"/>
        <v>La0.15Na0.15Sr0.7TiO3</v>
      </c>
    </row>
    <row r="488">
      <c r="A488" s="60" t="s">
        <v>1328</v>
      </c>
      <c r="B488" s="60" t="str">
        <f t="shared" si="1"/>
        <v>La0.2Na0.2O3Sr0.6Ti</v>
      </c>
      <c r="C488" s="60" t="str">
        <f>IFERROR(__xludf.DUMMYFUNCTION("REGEXEXTRACT(B488, ""O\d*\.?\d+"")"),"O3")</f>
        <v>O3</v>
      </c>
      <c r="D488" s="60" t="str">
        <f t="shared" si="2"/>
        <v>La0.2Na0.2Sr0.6Ti</v>
      </c>
      <c r="E488" s="60" t="str">
        <f t="shared" si="3"/>
        <v>La0.2Na0.2Sr0.6TiO3</v>
      </c>
    </row>
    <row r="489">
      <c r="A489" s="60" t="s">
        <v>1324</v>
      </c>
      <c r="B489" s="60" t="str">
        <f t="shared" si="1"/>
        <v>La0.25Na0.25O3Sr0.5Ti</v>
      </c>
      <c r="C489" s="60" t="str">
        <f>IFERROR(__xludf.DUMMYFUNCTION("REGEXEXTRACT(B489, ""O\d*\.?\d+"")"),"O3")</f>
        <v>O3</v>
      </c>
      <c r="D489" s="60" t="str">
        <f t="shared" si="2"/>
        <v>La0.25Na0.25Sr0.5Ti</v>
      </c>
      <c r="E489" s="60" t="str">
        <f t="shared" si="3"/>
        <v>La0.25Na0.25Sr0.5TiO3</v>
      </c>
    </row>
    <row r="490">
      <c r="A490" s="60" t="s">
        <v>1329</v>
      </c>
      <c r="B490" s="60" t="str">
        <f t="shared" si="1"/>
        <v>La0.3Na0.3O3Sr0.4Ti</v>
      </c>
      <c r="C490" s="60" t="str">
        <f>IFERROR(__xludf.DUMMYFUNCTION("REGEXEXTRACT(B490, ""O\d*\.?\d+"")"),"O3")</f>
        <v>O3</v>
      </c>
      <c r="D490" s="60" t="str">
        <f t="shared" si="2"/>
        <v>La0.3Na0.3Sr0.4Ti</v>
      </c>
      <c r="E490" s="60" t="str">
        <f t="shared" si="3"/>
        <v>La0.3Na0.3Sr0.4TiO3</v>
      </c>
    </row>
    <row r="491">
      <c r="A491" s="60" t="s">
        <v>1330</v>
      </c>
      <c r="B491" s="60" t="str">
        <f t="shared" si="1"/>
        <v>La0.35Na0.35O3Sr0.3Ti</v>
      </c>
      <c r="C491" s="60" t="str">
        <f>IFERROR(__xludf.DUMMYFUNCTION("REGEXEXTRACT(B491, ""O\d*\.?\d+"")"),"O3")</f>
        <v>O3</v>
      </c>
      <c r="D491" s="60" t="str">
        <f t="shared" si="2"/>
        <v>La0.35Na0.35Sr0.3Ti</v>
      </c>
      <c r="E491" s="60" t="str">
        <f t="shared" si="3"/>
        <v>La0.35Na0.35Sr0.3TiO3</v>
      </c>
    </row>
    <row r="492">
      <c r="A492" s="60" t="s">
        <v>1331</v>
      </c>
      <c r="B492" s="60" t="str">
        <f t="shared" si="1"/>
        <v>La0.4Na0.4O3Sr0.2Ti</v>
      </c>
      <c r="C492" s="60" t="str">
        <f>IFERROR(__xludf.DUMMYFUNCTION("REGEXEXTRACT(B492, ""O\d*\.?\d+"")"),"O3")</f>
        <v>O3</v>
      </c>
      <c r="D492" s="60" t="str">
        <f t="shared" si="2"/>
        <v>La0.4Na0.4Sr0.2Ti</v>
      </c>
      <c r="E492" s="60" t="str">
        <f t="shared" si="3"/>
        <v>La0.4Na0.4Sr0.2TiO3</v>
      </c>
    </row>
    <row r="493">
      <c r="A493" s="60" t="s">
        <v>1332</v>
      </c>
      <c r="B493" s="60" t="str">
        <f t="shared" si="1"/>
        <v>La0.45Na0.45O3Sr0.1Ti</v>
      </c>
      <c r="C493" s="60" t="str">
        <f>IFERROR(__xludf.DUMMYFUNCTION("REGEXEXTRACT(B493, ""O\d*\.?\d+"")"),"O3")</f>
        <v>O3</v>
      </c>
      <c r="D493" s="60" t="str">
        <f t="shared" si="2"/>
        <v>La0.45Na0.45Sr0.1Ti</v>
      </c>
      <c r="E493" s="60" t="str">
        <f t="shared" si="3"/>
        <v>La0.45Na0.45Sr0.1TiO3</v>
      </c>
    </row>
    <row r="494">
      <c r="A494" s="60" t="s">
        <v>1333</v>
      </c>
      <c r="B494" s="60" t="str">
        <f t="shared" si="1"/>
        <v>La0.5Na0.5O3Ti</v>
      </c>
      <c r="C494" s="60" t="str">
        <f>IFERROR(__xludf.DUMMYFUNCTION("REGEXEXTRACT(B494, ""O\d*\.?\d+"")"),"O3")</f>
        <v>O3</v>
      </c>
      <c r="D494" s="60" t="str">
        <f t="shared" si="2"/>
        <v>La0.5Na0.5Ti</v>
      </c>
      <c r="E494" s="60" t="str">
        <f t="shared" si="3"/>
        <v>La0.5Na0.5TiO3</v>
      </c>
    </row>
    <row r="495">
      <c r="A495" s="60" t="s">
        <v>1205</v>
      </c>
      <c r="B495" s="60" t="str">
        <f t="shared" si="1"/>
        <v>AlLaO3</v>
      </c>
      <c r="C495" s="60" t="str">
        <f>IFERROR(__xludf.DUMMYFUNCTION("REGEXEXTRACT(B495, ""O\d*\.?\d+"")"),"O3")</f>
        <v>O3</v>
      </c>
      <c r="D495" s="60" t="str">
        <f t="shared" si="2"/>
        <v>AlLa</v>
      </c>
      <c r="E495" s="60" t="str">
        <f t="shared" si="3"/>
        <v>AlLaO3</v>
      </c>
    </row>
    <row r="496">
      <c r="A496" s="60" t="s">
        <v>1161</v>
      </c>
      <c r="B496" s="60" t="str">
        <f t="shared" si="1"/>
        <v>AlO3Sc</v>
      </c>
      <c r="C496" s="60" t="str">
        <f>IFERROR(__xludf.DUMMYFUNCTION("REGEXEXTRACT(B496, ""O\d*\.?\d+"")"),"O3")</f>
        <v>O3</v>
      </c>
      <c r="D496" s="60" t="str">
        <f t="shared" si="2"/>
        <v>AlSc</v>
      </c>
      <c r="E496" s="60" t="str">
        <f t="shared" si="3"/>
        <v>AlScO3</v>
      </c>
    </row>
    <row r="497">
      <c r="A497" s="60" t="s">
        <v>994</v>
      </c>
      <c r="B497" s="60" t="str">
        <f t="shared" si="1"/>
        <v>MgO3Si</v>
      </c>
      <c r="C497" s="60" t="str">
        <f>IFERROR(__xludf.DUMMYFUNCTION("REGEXEXTRACT(B497, ""O\d*\.?\d+"")"),"O3")</f>
        <v>O3</v>
      </c>
      <c r="D497" s="60" t="str">
        <f t="shared" si="2"/>
        <v>MgSi</v>
      </c>
      <c r="E497" s="60" t="str">
        <f t="shared" si="3"/>
        <v>MgSiO3</v>
      </c>
    </row>
    <row r="498">
      <c r="A498" s="60" t="s">
        <v>1334</v>
      </c>
      <c r="B498" s="60" t="str">
        <f t="shared" si="1"/>
        <v>BaO3Si</v>
      </c>
      <c r="C498" s="60" t="str">
        <f>IFERROR(__xludf.DUMMYFUNCTION("REGEXEXTRACT(B498, ""O\d*\.?\d+"")"),"O3")</f>
        <v>O3</v>
      </c>
      <c r="D498" s="60" t="str">
        <f t="shared" si="2"/>
        <v>BaSi</v>
      </c>
      <c r="E498" s="60" t="str">
        <f t="shared" si="3"/>
        <v>BaSiO3</v>
      </c>
    </row>
    <row r="499">
      <c r="A499" s="60" t="s">
        <v>1334</v>
      </c>
      <c r="B499" s="60" t="str">
        <f t="shared" si="1"/>
        <v>BaO3Si</v>
      </c>
      <c r="C499" s="60" t="str">
        <f>IFERROR(__xludf.DUMMYFUNCTION("REGEXEXTRACT(B499, ""O\d*\.?\d+"")"),"O3")</f>
        <v>O3</v>
      </c>
      <c r="D499" s="60" t="str">
        <f t="shared" si="2"/>
        <v>BaSi</v>
      </c>
      <c r="E499" s="60" t="str">
        <f t="shared" si="3"/>
        <v>BaSiO3</v>
      </c>
    </row>
    <row r="500">
      <c r="A500" s="60" t="s">
        <v>1208</v>
      </c>
      <c r="B500" s="60" t="str">
        <f t="shared" si="1"/>
        <v>CaIrO3</v>
      </c>
      <c r="C500" s="60" t="str">
        <f>IFERROR(__xludf.DUMMYFUNCTION("REGEXEXTRACT(B500, ""O\d*\.?\d+"")"),"O3")</f>
        <v>O3</v>
      </c>
      <c r="D500" s="60" t="str">
        <f t="shared" si="2"/>
        <v>CaIr</v>
      </c>
      <c r="E500" s="60" t="str">
        <f t="shared" si="3"/>
        <v>CaIrO3</v>
      </c>
    </row>
    <row r="501">
      <c r="A501" s="60" t="s">
        <v>1208</v>
      </c>
      <c r="B501" s="60" t="str">
        <f t="shared" si="1"/>
        <v>CaIrO3</v>
      </c>
      <c r="C501" s="60" t="str">
        <f>IFERROR(__xludf.DUMMYFUNCTION("REGEXEXTRACT(B501, ""O\d*\.?\d+"")"),"O3")</f>
        <v>O3</v>
      </c>
      <c r="D501" s="60" t="str">
        <f t="shared" si="2"/>
        <v>CaIr</v>
      </c>
      <c r="E501" s="60" t="str">
        <f t="shared" si="3"/>
        <v>CaIrO3</v>
      </c>
    </row>
    <row r="502">
      <c r="A502" s="60" t="s">
        <v>1208</v>
      </c>
      <c r="B502" s="60" t="str">
        <f t="shared" si="1"/>
        <v>CaIrO3</v>
      </c>
      <c r="C502" s="60" t="str">
        <f>IFERROR(__xludf.DUMMYFUNCTION("REGEXEXTRACT(B502, ""O\d*\.?\d+"")"),"O3")</f>
        <v>O3</v>
      </c>
      <c r="D502" s="60" t="str">
        <f t="shared" si="2"/>
        <v>CaIr</v>
      </c>
      <c r="E502" s="60" t="str">
        <f t="shared" si="3"/>
        <v>CaIrO3</v>
      </c>
    </row>
    <row r="503">
      <c r="A503" s="60" t="s">
        <v>1208</v>
      </c>
      <c r="B503" s="60" t="str">
        <f t="shared" si="1"/>
        <v>CaIrO3</v>
      </c>
      <c r="C503" s="60" t="str">
        <f>IFERROR(__xludf.DUMMYFUNCTION("REGEXEXTRACT(B503, ""O\d*\.?\d+"")"),"O3")</f>
        <v>O3</v>
      </c>
      <c r="D503" s="60" t="str">
        <f t="shared" si="2"/>
        <v>CaIr</v>
      </c>
      <c r="E503" s="60" t="str">
        <f t="shared" si="3"/>
        <v>CaIrO3</v>
      </c>
    </row>
    <row r="504">
      <c r="A504" s="60" t="s">
        <v>1208</v>
      </c>
      <c r="B504" s="60" t="str">
        <f t="shared" si="1"/>
        <v>CaIrO3</v>
      </c>
      <c r="C504" s="60" t="str">
        <f>IFERROR(__xludf.DUMMYFUNCTION("REGEXEXTRACT(B504, ""O\d*\.?\d+"")"),"O3")</f>
        <v>O3</v>
      </c>
      <c r="D504" s="60" t="str">
        <f t="shared" si="2"/>
        <v>CaIr</v>
      </c>
      <c r="E504" s="60" t="str">
        <f t="shared" si="3"/>
        <v>CaIrO3</v>
      </c>
    </row>
    <row r="505">
      <c r="A505" s="60" t="s">
        <v>1208</v>
      </c>
      <c r="B505" s="60" t="str">
        <f t="shared" si="1"/>
        <v>CaIrO3</v>
      </c>
      <c r="C505" s="60" t="str">
        <f>IFERROR(__xludf.DUMMYFUNCTION("REGEXEXTRACT(B505, ""O\d*\.?\d+"")"),"O3")</f>
        <v>O3</v>
      </c>
      <c r="D505" s="60" t="str">
        <f t="shared" si="2"/>
        <v>CaIr</v>
      </c>
      <c r="E505" s="60" t="str">
        <f t="shared" si="3"/>
        <v>CaIrO3</v>
      </c>
    </row>
    <row r="506">
      <c r="A506" s="60" t="s">
        <v>1208</v>
      </c>
      <c r="B506" s="60" t="str">
        <f t="shared" si="1"/>
        <v>CaIrO3</v>
      </c>
      <c r="C506" s="60" t="str">
        <f>IFERROR(__xludf.DUMMYFUNCTION("REGEXEXTRACT(B506, ""O\d*\.?\d+"")"),"O3")</f>
        <v>O3</v>
      </c>
      <c r="D506" s="60" t="str">
        <f t="shared" si="2"/>
        <v>CaIr</v>
      </c>
      <c r="E506" s="60" t="str">
        <f t="shared" si="3"/>
        <v>CaIrO3</v>
      </c>
    </row>
    <row r="507">
      <c r="A507" s="60" t="s">
        <v>1208</v>
      </c>
      <c r="B507" s="60" t="str">
        <f t="shared" si="1"/>
        <v>CaIrO3</v>
      </c>
      <c r="C507" s="60" t="str">
        <f>IFERROR(__xludf.DUMMYFUNCTION("REGEXEXTRACT(B507, ""O\d*\.?\d+"")"),"O3")</f>
        <v>O3</v>
      </c>
      <c r="D507" s="60" t="str">
        <f t="shared" si="2"/>
        <v>CaIr</v>
      </c>
      <c r="E507" s="60" t="str">
        <f t="shared" si="3"/>
        <v>CaIrO3</v>
      </c>
    </row>
    <row r="508">
      <c r="A508" s="60" t="s">
        <v>1208</v>
      </c>
      <c r="B508" s="60" t="str">
        <f t="shared" si="1"/>
        <v>CaIrO3</v>
      </c>
      <c r="C508" s="60" t="str">
        <f>IFERROR(__xludf.DUMMYFUNCTION("REGEXEXTRACT(B508, ""O\d*\.?\d+"")"),"O3")</f>
        <v>O3</v>
      </c>
      <c r="D508" s="60" t="str">
        <f t="shared" si="2"/>
        <v>CaIr</v>
      </c>
      <c r="E508" s="60" t="str">
        <f t="shared" si="3"/>
        <v>CaIrO3</v>
      </c>
    </row>
    <row r="509">
      <c r="A509" s="60" t="s">
        <v>1208</v>
      </c>
      <c r="B509" s="60" t="str">
        <f t="shared" si="1"/>
        <v>CaIrO3</v>
      </c>
      <c r="C509" s="60" t="str">
        <f>IFERROR(__xludf.DUMMYFUNCTION("REGEXEXTRACT(B509, ""O\d*\.?\d+"")"),"O3")</f>
        <v>O3</v>
      </c>
      <c r="D509" s="60" t="str">
        <f t="shared" si="2"/>
        <v>CaIr</v>
      </c>
      <c r="E509" s="60" t="str">
        <f t="shared" si="3"/>
        <v>CaIrO3</v>
      </c>
    </row>
    <row r="510">
      <c r="A510" s="60" t="s">
        <v>1208</v>
      </c>
      <c r="B510" s="60" t="str">
        <f t="shared" si="1"/>
        <v>CaIrO3</v>
      </c>
      <c r="C510" s="60" t="str">
        <f>IFERROR(__xludf.DUMMYFUNCTION("REGEXEXTRACT(B510, ""O\d*\.?\d+"")"),"O3")</f>
        <v>O3</v>
      </c>
      <c r="D510" s="60" t="str">
        <f t="shared" si="2"/>
        <v>CaIr</v>
      </c>
      <c r="E510" s="60" t="str">
        <f t="shared" si="3"/>
        <v>CaIrO3</v>
      </c>
    </row>
    <row r="511">
      <c r="A511" s="60" t="s">
        <v>1208</v>
      </c>
      <c r="B511" s="60" t="str">
        <f t="shared" si="1"/>
        <v>CaIrO3</v>
      </c>
      <c r="C511" s="60" t="str">
        <f>IFERROR(__xludf.DUMMYFUNCTION("REGEXEXTRACT(B511, ""O\d*\.?\d+"")"),"O3")</f>
        <v>O3</v>
      </c>
      <c r="D511" s="60" t="str">
        <f t="shared" si="2"/>
        <v>CaIr</v>
      </c>
      <c r="E511" s="60" t="str">
        <f t="shared" si="3"/>
        <v>CaIrO3</v>
      </c>
    </row>
    <row r="512">
      <c r="A512" s="60" t="s">
        <v>1208</v>
      </c>
      <c r="B512" s="60" t="str">
        <f t="shared" si="1"/>
        <v>CaIrO3</v>
      </c>
      <c r="C512" s="60" t="str">
        <f>IFERROR(__xludf.DUMMYFUNCTION("REGEXEXTRACT(B512, ""O\d*\.?\d+"")"),"O3")</f>
        <v>O3</v>
      </c>
      <c r="D512" s="60" t="str">
        <f t="shared" si="2"/>
        <v>CaIr</v>
      </c>
      <c r="E512" s="60" t="str">
        <f t="shared" si="3"/>
        <v>CaIrO3</v>
      </c>
    </row>
    <row r="513">
      <c r="A513" s="60" t="s">
        <v>994</v>
      </c>
      <c r="B513" s="60" t="str">
        <f t="shared" si="1"/>
        <v>MgO3Si</v>
      </c>
      <c r="C513" s="60" t="str">
        <f>IFERROR(__xludf.DUMMYFUNCTION("REGEXEXTRACT(B513, ""O\d*\.?\d+"")"),"O3")</f>
        <v>O3</v>
      </c>
      <c r="D513" s="60" t="str">
        <f t="shared" si="2"/>
        <v>MgSi</v>
      </c>
      <c r="E513" s="60" t="str">
        <f t="shared" si="3"/>
        <v>MgSiO3</v>
      </c>
    </row>
    <row r="514">
      <c r="A514" s="60" t="s">
        <v>994</v>
      </c>
      <c r="B514" s="60" t="str">
        <f t="shared" si="1"/>
        <v>MgO3Si</v>
      </c>
      <c r="C514" s="60" t="str">
        <f>IFERROR(__xludf.DUMMYFUNCTION("REGEXEXTRACT(B514, ""O\d*\.?\d+"")"),"O3")</f>
        <v>O3</v>
      </c>
      <c r="D514" s="60" t="str">
        <f t="shared" si="2"/>
        <v>MgSi</v>
      </c>
      <c r="E514" s="60" t="str">
        <f t="shared" si="3"/>
        <v>MgSiO3</v>
      </c>
    </row>
    <row r="515">
      <c r="A515" s="60" t="s">
        <v>1320</v>
      </c>
      <c r="B515" s="60" t="str">
        <f t="shared" si="1"/>
        <v>GeMgO3</v>
      </c>
      <c r="C515" s="60" t="str">
        <f>IFERROR(__xludf.DUMMYFUNCTION("REGEXEXTRACT(B515, ""O\d*\.?\d+"")"),"O3")</f>
        <v>O3</v>
      </c>
      <c r="D515" s="60" t="str">
        <f t="shared" si="2"/>
        <v>GeMg</v>
      </c>
      <c r="E515" s="60" t="str">
        <f t="shared" si="3"/>
        <v>GeMgO3</v>
      </c>
    </row>
    <row r="516">
      <c r="A516" s="60" t="s">
        <v>1320</v>
      </c>
      <c r="B516" s="60" t="str">
        <f t="shared" si="1"/>
        <v>GeMgO3</v>
      </c>
      <c r="C516" s="60" t="str">
        <f>IFERROR(__xludf.DUMMYFUNCTION("REGEXEXTRACT(B516, ""O\d*\.?\d+"")"),"O3")</f>
        <v>O3</v>
      </c>
      <c r="D516" s="60" t="str">
        <f t="shared" si="2"/>
        <v>GeMg</v>
      </c>
      <c r="E516" s="60" t="str">
        <f t="shared" si="3"/>
        <v>GeMgO3</v>
      </c>
    </row>
    <row r="517">
      <c r="A517" s="60" t="s">
        <v>1320</v>
      </c>
      <c r="B517" s="60" t="str">
        <f t="shared" si="1"/>
        <v>GeMgO3</v>
      </c>
      <c r="C517" s="60" t="str">
        <f>IFERROR(__xludf.DUMMYFUNCTION("REGEXEXTRACT(B517, ""O\d*\.?\d+"")"),"O3")</f>
        <v>O3</v>
      </c>
      <c r="D517" s="60" t="str">
        <f t="shared" si="2"/>
        <v>GeMg</v>
      </c>
      <c r="E517" s="60" t="str">
        <f t="shared" si="3"/>
        <v>GeMgO3</v>
      </c>
    </row>
    <row r="518">
      <c r="A518" s="60" t="s">
        <v>1320</v>
      </c>
      <c r="B518" s="60" t="str">
        <f t="shared" si="1"/>
        <v>GeMgO3</v>
      </c>
      <c r="C518" s="60" t="str">
        <f>IFERROR(__xludf.DUMMYFUNCTION("REGEXEXTRACT(B518, ""O\d*\.?\d+"")"),"O3")</f>
        <v>O3</v>
      </c>
      <c r="D518" s="60" t="str">
        <f t="shared" si="2"/>
        <v>GeMg</v>
      </c>
      <c r="E518" s="60" t="str">
        <f t="shared" si="3"/>
        <v>GeMgO3</v>
      </c>
    </row>
    <row r="519">
      <c r="A519" s="60" t="s">
        <v>1320</v>
      </c>
      <c r="B519" s="60" t="str">
        <f t="shared" si="1"/>
        <v>GeMgO3</v>
      </c>
      <c r="C519" s="60" t="str">
        <f>IFERROR(__xludf.DUMMYFUNCTION("REGEXEXTRACT(B519, ""O\d*\.?\d+"")"),"O3")</f>
        <v>O3</v>
      </c>
      <c r="D519" s="60" t="str">
        <f t="shared" si="2"/>
        <v>GeMg</v>
      </c>
      <c r="E519" s="60" t="str">
        <f t="shared" si="3"/>
        <v>GeMgO3</v>
      </c>
    </row>
    <row r="520">
      <c r="A520" s="60" t="s">
        <v>1320</v>
      </c>
      <c r="B520" s="60" t="str">
        <f t="shared" si="1"/>
        <v>GeMgO3</v>
      </c>
      <c r="C520" s="60" t="str">
        <f>IFERROR(__xludf.DUMMYFUNCTION("REGEXEXTRACT(B520, ""O\d*\.?\d+"")"),"O3")</f>
        <v>O3</v>
      </c>
      <c r="D520" s="60" t="str">
        <f t="shared" si="2"/>
        <v>GeMg</v>
      </c>
      <c r="E520" s="60" t="str">
        <f t="shared" si="3"/>
        <v>GeMgO3</v>
      </c>
    </row>
    <row r="521">
      <c r="A521" s="60" t="s">
        <v>1320</v>
      </c>
      <c r="B521" s="60" t="str">
        <f t="shared" si="1"/>
        <v>GeMgO3</v>
      </c>
      <c r="C521" s="60" t="str">
        <f>IFERROR(__xludf.DUMMYFUNCTION("REGEXEXTRACT(B521, ""O\d*\.?\d+"")"),"O3")</f>
        <v>O3</v>
      </c>
      <c r="D521" s="60" t="str">
        <f t="shared" si="2"/>
        <v>GeMg</v>
      </c>
      <c r="E521" s="60" t="str">
        <f t="shared" si="3"/>
        <v>GeMgO3</v>
      </c>
    </row>
    <row r="522">
      <c r="A522" s="60" t="s">
        <v>1320</v>
      </c>
      <c r="B522" s="60" t="str">
        <f t="shared" si="1"/>
        <v>GeMgO3</v>
      </c>
      <c r="C522" s="60" t="str">
        <f>IFERROR(__xludf.DUMMYFUNCTION("REGEXEXTRACT(B522, ""O\d*\.?\d+"")"),"O3")</f>
        <v>O3</v>
      </c>
      <c r="D522" s="60" t="str">
        <f t="shared" si="2"/>
        <v>GeMg</v>
      </c>
      <c r="E522" s="60" t="str">
        <f t="shared" si="3"/>
        <v>GeMgO3</v>
      </c>
    </row>
    <row r="523">
      <c r="A523" s="60" t="s">
        <v>1320</v>
      </c>
      <c r="B523" s="60" t="str">
        <f t="shared" si="1"/>
        <v>GeMgO3</v>
      </c>
      <c r="C523" s="60" t="str">
        <f>IFERROR(__xludf.DUMMYFUNCTION("REGEXEXTRACT(B523, ""O\d*\.?\d+"")"),"O3")</f>
        <v>O3</v>
      </c>
      <c r="D523" s="60" t="str">
        <f t="shared" si="2"/>
        <v>GeMg</v>
      </c>
      <c r="E523" s="60" t="str">
        <f t="shared" si="3"/>
        <v>GeMgO3</v>
      </c>
    </row>
    <row r="524">
      <c r="A524" s="60" t="s">
        <v>1320</v>
      </c>
      <c r="B524" s="60" t="str">
        <f t="shared" si="1"/>
        <v>GeMgO3</v>
      </c>
      <c r="C524" s="60" t="str">
        <f>IFERROR(__xludf.DUMMYFUNCTION("REGEXEXTRACT(B524, ""O\d*\.?\d+"")"),"O3")</f>
        <v>O3</v>
      </c>
      <c r="D524" s="60" t="str">
        <f t="shared" si="2"/>
        <v>GeMg</v>
      </c>
      <c r="E524" s="60" t="str">
        <f t="shared" si="3"/>
        <v>GeMgO3</v>
      </c>
    </row>
    <row r="525">
      <c r="A525" s="60" t="s">
        <v>1208</v>
      </c>
      <c r="B525" s="60" t="str">
        <f t="shared" si="1"/>
        <v>CaIrO3</v>
      </c>
      <c r="C525" s="60" t="str">
        <f>IFERROR(__xludf.DUMMYFUNCTION("REGEXEXTRACT(B525, ""O\d*\.?\d+"")"),"O3")</f>
        <v>O3</v>
      </c>
      <c r="D525" s="60" t="str">
        <f t="shared" si="2"/>
        <v>CaIr</v>
      </c>
      <c r="E525" s="60" t="str">
        <f t="shared" si="3"/>
        <v>CaIrO3</v>
      </c>
    </row>
    <row r="526">
      <c r="A526" s="60" t="s">
        <v>1335</v>
      </c>
      <c r="B526" s="60" t="str">
        <f t="shared" si="1"/>
        <v>Al0.05Mg0.975O3Si0.975</v>
      </c>
      <c r="C526" s="60" t="str">
        <f>IFERROR(__xludf.DUMMYFUNCTION("REGEXEXTRACT(B526, ""O\d*\.?\d+"")"),"O3")</f>
        <v>O3</v>
      </c>
      <c r="D526" s="60" t="str">
        <f t="shared" si="2"/>
        <v>Al0.05Mg0.975Si0.975</v>
      </c>
      <c r="E526" s="60" t="str">
        <f t="shared" si="3"/>
        <v>Al0.05Mg0.975Si0.975O3</v>
      </c>
    </row>
    <row r="527">
      <c r="A527" s="60" t="s">
        <v>1336</v>
      </c>
      <c r="B527" s="60" t="str">
        <f t="shared" si="1"/>
        <v>Al0.1Mg0.95O3Si0.95</v>
      </c>
      <c r="C527" s="60" t="str">
        <f>IFERROR(__xludf.DUMMYFUNCTION("REGEXEXTRACT(B527, ""O\d*\.?\d+"")"),"O3")</f>
        <v>O3</v>
      </c>
      <c r="D527" s="60" t="str">
        <f t="shared" si="2"/>
        <v>Al0.1Mg0.95Si0.95</v>
      </c>
      <c r="E527" s="60" t="str">
        <f t="shared" si="3"/>
        <v>Al0.1Mg0.95Si0.95O3</v>
      </c>
    </row>
    <row r="528">
      <c r="A528" s="60" t="s">
        <v>1256</v>
      </c>
      <c r="B528" s="60" t="str">
        <f t="shared" si="1"/>
        <v>CaO3Pt</v>
      </c>
      <c r="C528" s="60" t="str">
        <f>IFERROR(__xludf.DUMMYFUNCTION("REGEXEXTRACT(B528, ""O\d*\.?\d+"")"),"O3")</f>
        <v>O3</v>
      </c>
      <c r="D528" s="60" t="str">
        <f t="shared" si="2"/>
        <v>CaPt</v>
      </c>
      <c r="E528" s="60" t="str">
        <f t="shared" si="3"/>
        <v>CaPtO3</v>
      </c>
    </row>
    <row r="529">
      <c r="A529" s="60" t="s">
        <v>973</v>
      </c>
      <c r="B529" s="60" t="str">
        <f t="shared" si="1"/>
        <v>CaO3Ti</v>
      </c>
      <c r="C529" s="60" t="str">
        <f>IFERROR(__xludf.DUMMYFUNCTION("REGEXEXTRACT(B529, ""O\d*\.?\d+"")"),"O3")</f>
        <v>O3</v>
      </c>
      <c r="D529" s="60" t="str">
        <f t="shared" si="2"/>
        <v>CaTi</v>
      </c>
      <c r="E529" s="60" t="str">
        <f t="shared" si="3"/>
        <v>CaTiO3</v>
      </c>
    </row>
    <row r="530">
      <c r="A530" s="60" t="s">
        <v>1153</v>
      </c>
      <c r="B530" s="60" t="str">
        <f t="shared" si="1"/>
        <v>O3SnSr</v>
      </c>
      <c r="C530" s="60" t="str">
        <f>IFERROR(__xludf.DUMMYFUNCTION("REGEXEXTRACT(B530, ""O\d*\.?\d+"")"),"O3")</f>
        <v>O3</v>
      </c>
      <c r="D530" s="60" t="str">
        <f t="shared" si="2"/>
        <v>SnSr</v>
      </c>
      <c r="E530" s="60" t="str">
        <f t="shared" si="3"/>
        <v>SnSrO3</v>
      </c>
    </row>
    <row r="531">
      <c r="A531" s="60" t="s">
        <v>1337</v>
      </c>
      <c r="B531" s="60" t="str">
        <f t="shared" si="1"/>
        <v>CaO3Sn</v>
      </c>
      <c r="C531" s="60" t="str">
        <f>IFERROR(__xludf.DUMMYFUNCTION("REGEXEXTRACT(B531, ""O\d*\.?\d+"")"),"O3")</f>
        <v>O3</v>
      </c>
      <c r="D531" s="60" t="str">
        <f t="shared" si="2"/>
        <v>CaSn</v>
      </c>
      <c r="E531" s="60" t="str">
        <f t="shared" si="3"/>
        <v>CaSnO3</v>
      </c>
    </row>
    <row r="532">
      <c r="A532" s="60" t="s">
        <v>1252</v>
      </c>
      <c r="B532" s="60" t="str">
        <f t="shared" si="1"/>
        <v>NaNbO3</v>
      </c>
      <c r="C532" s="60" t="str">
        <f>IFERROR(__xludf.DUMMYFUNCTION("REGEXEXTRACT(B532, ""O\d*\.?\d+"")"),"O3")</f>
        <v>O3</v>
      </c>
      <c r="D532" s="60" t="str">
        <f t="shared" si="2"/>
        <v>NaNb</v>
      </c>
      <c r="E532" s="60" t="str">
        <f t="shared" si="3"/>
        <v>NaNbO3</v>
      </c>
    </row>
    <row r="533">
      <c r="A533" s="60" t="s">
        <v>1338</v>
      </c>
      <c r="B533" s="60" t="str">
        <f t="shared" si="1"/>
        <v>BaO3Ti</v>
      </c>
      <c r="C533" s="60" t="str">
        <f>IFERROR(__xludf.DUMMYFUNCTION("REGEXEXTRACT(B533, ""O\d*\.?\d+"")"),"O3")</f>
        <v>O3</v>
      </c>
      <c r="D533" s="60" t="str">
        <f t="shared" si="2"/>
        <v>BaTi</v>
      </c>
      <c r="E533" s="60" t="str">
        <f t="shared" si="3"/>
        <v>BaTiO3</v>
      </c>
    </row>
    <row r="534">
      <c r="A534" s="60" t="s">
        <v>1338</v>
      </c>
      <c r="B534" s="60" t="str">
        <f t="shared" si="1"/>
        <v>BaO3Ti</v>
      </c>
      <c r="C534" s="60" t="str">
        <f>IFERROR(__xludf.DUMMYFUNCTION("REGEXEXTRACT(B534, ""O\d*\.?\d+"")"),"O3")</f>
        <v>O3</v>
      </c>
      <c r="D534" s="60" t="str">
        <f t="shared" si="2"/>
        <v>BaTi</v>
      </c>
      <c r="E534" s="60" t="str">
        <f t="shared" si="3"/>
        <v>BaTiO3</v>
      </c>
    </row>
    <row r="535">
      <c r="A535" s="60" t="s">
        <v>1338</v>
      </c>
      <c r="B535" s="60" t="str">
        <f t="shared" si="1"/>
        <v>BaO3Ti</v>
      </c>
      <c r="C535" s="60" t="str">
        <f>IFERROR(__xludf.DUMMYFUNCTION("REGEXEXTRACT(B535, ""O\d*\.?\d+"")"),"O3")</f>
        <v>O3</v>
      </c>
      <c r="D535" s="60" t="str">
        <f t="shared" si="2"/>
        <v>BaTi</v>
      </c>
      <c r="E535" s="60" t="str">
        <f t="shared" si="3"/>
        <v>BaTiO3</v>
      </c>
    </row>
    <row r="536">
      <c r="A536" s="60" t="s">
        <v>1338</v>
      </c>
      <c r="B536" s="60" t="str">
        <f t="shared" si="1"/>
        <v>BaO3Ti</v>
      </c>
      <c r="C536" s="60" t="str">
        <f>IFERROR(__xludf.DUMMYFUNCTION("REGEXEXTRACT(B536, ""O\d*\.?\d+"")"),"O3")</f>
        <v>O3</v>
      </c>
      <c r="D536" s="60" t="str">
        <f t="shared" si="2"/>
        <v>BaTi</v>
      </c>
      <c r="E536" s="60" t="str">
        <f t="shared" si="3"/>
        <v>BaTiO3</v>
      </c>
    </row>
    <row r="537">
      <c r="A537" s="60" t="s">
        <v>1337</v>
      </c>
      <c r="B537" s="60" t="str">
        <f t="shared" si="1"/>
        <v>CaO3Sn</v>
      </c>
      <c r="C537" s="60" t="str">
        <f>IFERROR(__xludf.DUMMYFUNCTION("REGEXEXTRACT(B537, ""O\d*\.?\d+"")"),"O3")</f>
        <v>O3</v>
      </c>
      <c r="D537" s="60" t="str">
        <f t="shared" si="2"/>
        <v>CaSn</v>
      </c>
      <c r="E537" s="60" t="str">
        <f t="shared" si="3"/>
        <v>CaSnO3</v>
      </c>
    </row>
    <row r="538">
      <c r="A538" s="60" t="s">
        <v>1337</v>
      </c>
      <c r="B538" s="60" t="str">
        <f t="shared" si="1"/>
        <v>CaO3Sn</v>
      </c>
      <c r="C538" s="60" t="str">
        <f>IFERROR(__xludf.DUMMYFUNCTION("REGEXEXTRACT(B538, ""O\d*\.?\d+"")"),"O3")</f>
        <v>O3</v>
      </c>
      <c r="D538" s="60" t="str">
        <f t="shared" si="2"/>
        <v>CaSn</v>
      </c>
      <c r="E538" s="60" t="str">
        <f t="shared" si="3"/>
        <v>CaSnO3</v>
      </c>
    </row>
    <row r="539">
      <c r="A539" s="60" t="s">
        <v>1337</v>
      </c>
      <c r="B539" s="60" t="str">
        <f t="shared" si="1"/>
        <v>CaO3Sn</v>
      </c>
      <c r="C539" s="60" t="str">
        <f>IFERROR(__xludf.DUMMYFUNCTION("REGEXEXTRACT(B539, ""O\d*\.?\d+"")"),"O3")</f>
        <v>O3</v>
      </c>
      <c r="D539" s="60" t="str">
        <f t="shared" si="2"/>
        <v>CaSn</v>
      </c>
      <c r="E539" s="60" t="str">
        <f t="shared" si="3"/>
        <v>CaSnO3</v>
      </c>
    </row>
    <row r="540">
      <c r="A540" s="60" t="s">
        <v>1337</v>
      </c>
      <c r="B540" s="60" t="str">
        <f t="shared" si="1"/>
        <v>CaO3Sn</v>
      </c>
      <c r="C540" s="60" t="str">
        <f>IFERROR(__xludf.DUMMYFUNCTION("REGEXEXTRACT(B540, ""O\d*\.?\d+"")"),"O3")</f>
        <v>O3</v>
      </c>
      <c r="D540" s="60" t="str">
        <f t="shared" si="2"/>
        <v>CaSn</v>
      </c>
      <c r="E540" s="60" t="str">
        <f t="shared" si="3"/>
        <v>CaSnO3</v>
      </c>
    </row>
    <row r="541">
      <c r="A541" s="60" t="s">
        <v>1338</v>
      </c>
      <c r="B541" s="60" t="str">
        <f t="shared" si="1"/>
        <v>BaO3Ti</v>
      </c>
      <c r="C541" s="60" t="str">
        <f>IFERROR(__xludf.DUMMYFUNCTION("REGEXEXTRACT(B541, ""O\d*\.?\d+"")"),"O3")</f>
        <v>O3</v>
      </c>
      <c r="D541" s="60" t="str">
        <f t="shared" si="2"/>
        <v>BaTi</v>
      </c>
      <c r="E541" s="60" t="str">
        <f t="shared" si="3"/>
        <v>BaTiO3</v>
      </c>
    </row>
    <row r="542">
      <c r="A542" s="60" t="s">
        <v>1337</v>
      </c>
      <c r="B542" s="60" t="str">
        <f t="shared" si="1"/>
        <v>CaO3Sn</v>
      </c>
      <c r="C542" s="60" t="str">
        <f>IFERROR(__xludf.DUMMYFUNCTION("REGEXEXTRACT(B542, ""O\d*\.?\d+"")"),"O3")</f>
        <v>O3</v>
      </c>
      <c r="D542" s="60" t="str">
        <f t="shared" si="2"/>
        <v>CaSn</v>
      </c>
      <c r="E542" s="60" t="str">
        <f t="shared" si="3"/>
        <v>CaSnO3</v>
      </c>
    </row>
    <row r="543">
      <c r="A543" s="60" t="s">
        <v>1337</v>
      </c>
      <c r="B543" s="60" t="str">
        <f t="shared" si="1"/>
        <v>CaO3Sn</v>
      </c>
      <c r="C543" s="60" t="str">
        <f>IFERROR(__xludf.DUMMYFUNCTION("REGEXEXTRACT(B543, ""O\d*\.?\d+"")"),"O3")</f>
        <v>O3</v>
      </c>
      <c r="D543" s="60" t="str">
        <f t="shared" si="2"/>
        <v>CaSn</v>
      </c>
      <c r="E543" s="60" t="str">
        <f t="shared" si="3"/>
        <v>CaSnO3</v>
      </c>
    </row>
    <row r="544">
      <c r="A544" s="60" t="s">
        <v>1337</v>
      </c>
      <c r="B544" s="60" t="str">
        <f t="shared" si="1"/>
        <v>CaO3Sn</v>
      </c>
      <c r="C544" s="60" t="str">
        <f>IFERROR(__xludf.DUMMYFUNCTION("REGEXEXTRACT(B544, ""O\d*\.?\d+"")"),"O3")</f>
        <v>O3</v>
      </c>
      <c r="D544" s="60" t="str">
        <f t="shared" si="2"/>
        <v>CaSn</v>
      </c>
      <c r="E544" s="60" t="str">
        <f t="shared" si="3"/>
        <v>CaSnO3</v>
      </c>
    </row>
    <row r="545">
      <c r="A545" s="60" t="s">
        <v>1338</v>
      </c>
      <c r="B545" s="60" t="str">
        <f t="shared" si="1"/>
        <v>BaO3Ti</v>
      </c>
      <c r="C545" s="60" t="str">
        <f>IFERROR(__xludf.DUMMYFUNCTION("REGEXEXTRACT(B545, ""O\d*\.?\d+"")"),"O3")</f>
        <v>O3</v>
      </c>
      <c r="D545" s="60" t="str">
        <f t="shared" si="2"/>
        <v>BaTi</v>
      </c>
      <c r="E545" s="60" t="str">
        <f t="shared" si="3"/>
        <v>BaTiO3</v>
      </c>
    </row>
    <row r="546">
      <c r="A546" s="60" t="s">
        <v>1337</v>
      </c>
      <c r="B546" s="60" t="str">
        <f t="shared" si="1"/>
        <v>CaO3Sn</v>
      </c>
      <c r="C546" s="60" t="str">
        <f>IFERROR(__xludf.DUMMYFUNCTION("REGEXEXTRACT(B546, ""O\d*\.?\d+"")"),"O3")</f>
        <v>O3</v>
      </c>
      <c r="D546" s="60" t="str">
        <f t="shared" si="2"/>
        <v>CaSn</v>
      </c>
      <c r="E546" s="60" t="str">
        <f t="shared" si="3"/>
        <v>CaSnO3</v>
      </c>
    </row>
    <row r="547">
      <c r="A547" s="60" t="s">
        <v>1338</v>
      </c>
      <c r="B547" s="60" t="str">
        <f t="shared" si="1"/>
        <v>BaO3Ti</v>
      </c>
      <c r="C547" s="60" t="str">
        <f>IFERROR(__xludf.DUMMYFUNCTION("REGEXEXTRACT(B547, ""O\d*\.?\d+"")"),"O3")</f>
        <v>O3</v>
      </c>
      <c r="D547" s="60" t="str">
        <f t="shared" si="2"/>
        <v>BaTi</v>
      </c>
      <c r="E547" s="60" t="str">
        <f t="shared" si="3"/>
        <v>BaTiO3</v>
      </c>
    </row>
    <row r="548">
      <c r="A548" s="60" t="s">
        <v>1339</v>
      </c>
      <c r="B548" s="60" t="str">
        <f t="shared" si="1"/>
        <v>Cr0.138Mg0.931O3Si0.931</v>
      </c>
      <c r="C548" s="60" t="str">
        <f>IFERROR(__xludf.DUMMYFUNCTION("REGEXEXTRACT(B548, ""O\d*\.?\d+"")"),"O3")</f>
        <v>O3</v>
      </c>
      <c r="D548" s="60" t="str">
        <f t="shared" si="2"/>
        <v>Cr0.138Mg0.931Si0.931</v>
      </c>
      <c r="E548" s="60" t="str">
        <f t="shared" si="3"/>
        <v>Cr0.138Mg0.931Si0.931O3</v>
      </c>
    </row>
    <row r="549">
      <c r="A549" s="60" t="s">
        <v>1340</v>
      </c>
      <c r="B549" s="60" t="str">
        <f t="shared" si="1"/>
        <v>Fe0.07Mg0.93O3Si</v>
      </c>
      <c r="C549" s="60" t="str">
        <f>IFERROR(__xludf.DUMMYFUNCTION("REGEXEXTRACT(B549, ""O\d*\.?\d+"")"),"O3")</f>
        <v>O3</v>
      </c>
      <c r="D549" s="60" t="str">
        <f t="shared" si="2"/>
        <v>Fe0.07Mg0.93Si</v>
      </c>
      <c r="E549" s="60" t="str">
        <f t="shared" si="3"/>
        <v>Fe0.07Mg0.93SiO3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20.38"/>
    <col customWidth="1" min="2" max="2" width="33.13"/>
    <col customWidth="1" min="3" max="3" width="47.38"/>
    <col customWidth="1" min="4" max="4" width="7.63"/>
    <col customWidth="1" min="5" max="5" width="24.13"/>
    <col customWidth="1" min="6" max="6" width="43.0"/>
    <col customWidth="1" min="7" max="7" width="53.25"/>
  </cols>
  <sheetData>
    <row r="1" ht="15.75" customHeight="1">
      <c r="A1" s="60"/>
      <c r="B1" s="60" t="s">
        <v>1341</v>
      </c>
      <c r="C1" s="202" t="s">
        <v>1342</v>
      </c>
    </row>
    <row r="2" ht="15.75" customHeight="1">
      <c r="A2" s="144"/>
      <c r="B2" s="144" t="s">
        <v>1343</v>
      </c>
      <c r="C2" s="144" t="s">
        <v>1344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</row>
    <row r="3" ht="15.75" customHeight="1">
      <c r="A3" s="236" t="s">
        <v>1345</v>
      </c>
      <c r="B3" s="236" t="s">
        <v>1346</v>
      </c>
      <c r="C3" s="236" t="s">
        <v>1347</v>
      </c>
      <c r="D3" s="236" t="s">
        <v>1348</v>
      </c>
      <c r="E3" s="236" t="s">
        <v>1349</v>
      </c>
      <c r="F3" s="236" t="s">
        <v>1341</v>
      </c>
      <c r="G3" s="236" t="s">
        <v>1350</v>
      </c>
      <c r="H3" s="236" t="s">
        <v>1351</v>
      </c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</row>
    <row r="4" ht="15.75" customHeight="1">
      <c r="A4" s="144"/>
      <c r="B4" s="144" t="s">
        <v>1352</v>
      </c>
      <c r="C4" s="144" t="s">
        <v>1353</v>
      </c>
      <c r="D4" s="144">
        <v>2023.0</v>
      </c>
      <c r="E4" s="144" t="s">
        <v>1354</v>
      </c>
      <c r="F4" s="237" t="s">
        <v>1355</v>
      </c>
      <c r="G4" s="144" t="s">
        <v>1356</v>
      </c>
      <c r="H4" s="144" t="s">
        <v>1357</v>
      </c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</row>
    <row r="5" ht="15.75" customHeight="1">
      <c r="A5" s="144"/>
      <c r="B5" s="144" t="s">
        <v>1358</v>
      </c>
      <c r="C5" s="144" t="s">
        <v>1359</v>
      </c>
      <c r="D5" s="144">
        <v>2023.0</v>
      </c>
      <c r="E5" s="144" t="s">
        <v>1360</v>
      </c>
      <c r="F5" s="237" t="s">
        <v>1361</v>
      </c>
      <c r="G5" s="144" t="s">
        <v>1362</v>
      </c>
      <c r="H5" s="144" t="s">
        <v>1363</v>
      </c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</row>
    <row r="6" ht="15.75" customHeight="1">
      <c r="A6" s="144"/>
      <c r="B6" s="144" t="s">
        <v>1364</v>
      </c>
      <c r="C6" s="144" t="s">
        <v>1365</v>
      </c>
      <c r="D6" s="144">
        <v>2022.0</v>
      </c>
      <c r="E6" s="144" t="s">
        <v>1366</v>
      </c>
      <c r="F6" s="237" t="s">
        <v>1367</v>
      </c>
      <c r="G6" s="144" t="s">
        <v>1368</v>
      </c>
      <c r="H6" s="144" t="s">
        <v>1363</v>
      </c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</row>
    <row r="7" ht="15.75" customHeight="1">
      <c r="A7" s="144" t="s">
        <v>1369</v>
      </c>
      <c r="B7" s="144" t="s">
        <v>1370</v>
      </c>
      <c r="C7" s="144" t="s">
        <v>1371</v>
      </c>
      <c r="D7" s="144">
        <v>2022.0</v>
      </c>
      <c r="E7" s="144" t="s">
        <v>1372</v>
      </c>
      <c r="F7" s="237" t="s">
        <v>1373</v>
      </c>
      <c r="G7" s="144" t="s">
        <v>1374</v>
      </c>
      <c r="H7" s="144" t="s">
        <v>1363</v>
      </c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</row>
    <row r="8" ht="15.75" customHeight="1">
      <c r="A8" s="144" t="s">
        <v>1375</v>
      </c>
      <c r="B8" s="144" t="s">
        <v>1376</v>
      </c>
      <c r="C8" s="144" t="s">
        <v>1377</v>
      </c>
      <c r="D8" s="144">
        <v>2022.0</v>
      </c>
      <c r="E8" s="144" t="s">
        <v>1378</v>
      </c>
      <c r="F8" s="237" t="s">
        <v>1379</v>
      </c>
      <c r="G8" s="144" t="s">
        <v>1380</v>
      </c>
      <c r="H8" s="144" t="s">
        <v>1363</v>
      </c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</row>
    <row r="9" ht="15.75" customHeight="1">
      <c r="A9" s="144"/>
      <c r="B9" s="144" t="s">
        <v>1381</v>
      </c>
      <c r="C9" s="144" t="s">
        <v>1382</v>
      </c>
      <c r="D9" s="144">
        <v>2022.0</v>
      </c>
      <c r="E9" s="144" t="s">
        <v>1383</v>
      </c>
      <c r="F9" s="237" t="s">
        <v>1384</v>
      </c>
      <c r="G9" s="144" t="s">
        <v>1385</v>
      </c>
      <c r="H9" s="144" t="s">
        <v>1363</v>
      </c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</row>
    <row r="10" ht="15.75" customHeight="1">
      <c r="A10" s="144"/>
      <c r="B10" s="144" t="s">
        <v>1386</v>
      </c>
      <c r="C10" s="144" t="s">
        <v>1387</v>
      </c>
      <c r="D10" s="144">
        <v>2022.0</v>
      </c>
      <c r="E10" s="144" t="s">
        <v>1388</v>
      </c>
      <c r="F10" s="237" t="s">
        <v>1389</v>
      </c>
      <c r="G10" s="144" t="s">
        <v>1390</v>
      </c>
      <c r="H10" s="144" t="s">
        <v>1363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</row>
    <row r="11" ht="15.75" customHeight="1">
      <c r="A11" s="144"/>
      <c r="B11" s="144" t="s">
        <v>1391</v>
      </c>
      <c r="C11" s="144" t="s">
        <v>1392</v>
      </c>
      <c r="D11" s="144">
        <v>2022.0</v>
      </c>
      <c r="E11" s="144" t="s">
        <v>1393</v>
      </c>
      <c r="F11" s="237" t="s">
        <v>1394</v>
      </c>
      <c r="G11" s="144"/>
      <c r="H11" s="144" t="s">
        <v>1363</v>
      </c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</row>
    <row r="12" ht="15.75" customHeight="1">
      <c r="A12" s="144" t="s">
        <v>1369</v>
      </c>
      <c r="B12" s="144" t="s">
        <v>1395</v>
      </c>
      <c r="C12" s="144" t="s">
        <v>1396</v>
      </c>
      <c r="D12" s="144">
        <v>2022.0</v>
      </c>
      <c r="E12" s="144" t="s">
        <v>343</v>
      </c>
      <c r="F12" s="237" t="s">
        <v>1397</v>
      </c>
      <c r="G12" s="144" t="s">
        <v>1398</v>
      </c>
      <c r="H12" s="144" t="s">
        <v>1363</v>
      </c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</row>
    <row r="13" ht="15.75" customHeight="1">
      <c r="A13" s="144" t="s">
        <v>1399</v>
      </c>
      <c r="B13" s="144" t="s">
        <v>1400</v>
      </c>
      <c r="C13" s="144" t="s">
        <v>1401</v>
      </c>
      <c r="D13" s="144">
        <v>2022.0</v>
      </c>
      <c r="E13" s="144" t="s">
        <v>1402</v>
      </c>
      <c r="F13" s="237" t="s">
        <v>1403</v>
      </c>
      <c r="G13" s="144" t="s">
        <v>1404</v>
      </c>
      <c r="H13" s="144" t="s">
        <v>1363</v>
      </c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</row>
    <row r="14" ht="15.75" customHeight="1">
      <c r="A14" s="144" t="s">
        <v>1405</v>
      </c>
      <c r="B14" s="144" t="s">
        <v>1406</v>
      </c>
      <c r="C14" s="144" t="s">
        <v>1407</v>
      </c>
      <c r="D14" s="144">
        <v>2022.0</v>
      </c>
      <c r="E14" s="144" t="s">
        <v>1408</v>
      </c>
      <c r="F14" s="237" t="s">
        <v>1409</v>
      </c>
      <c r="G14" s="144" t="s">
        <v>1410</v>
      </c>
      <c r="H14" s="144" t="s">
        <v>1363</v>
      </c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</row>
    <row r="15" ht="15.75" customHeight="1">
      <c r="A15" s="144"/>
      <c r="B15" s="144" t="s">
        <v>1411</v>
      </c>
      <c r="C15" s="144" t="s">
        <v>1412</v>
      </c>
      <c r="D15" s="144">
        <v>2022.0</v>
      </c>
      <c r="E15" s="144" t="s">
        <v>1413</v>
      </c>
      <c r="F15" s="237" t="s">
        <v>1414</v>
      </c>
      <c r="G15" s="144" t="s">
        <v>1415</v>
      </c>
      <c r="H15" s="144" t="s">
        <v>1363</v>
      </c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</row>
    <row r="16" ht="15.75" customHeight="1">
      <c r="A16" s="144" t="s">
        <v>1369</v>
      </c>
      <c r="B16" s="144" t="s">
        <v>1416</v>
      </c>
      <c r="C16" s="144" t="s">
        <v>1417</v>
      </c>
      <c r="D16" s="144">
        <v>2022.0</v>
      </c>
      <c r="E16" s="144" t="s">
        <v>1418</v>
      </c>
      <c r="F16" s="237" t="s">
        <v>1419</v>
      </c>
      <c r="G16" s="144" t="s">
        <v>1420</v>
      </c>
      <c r="H16" s="144" t="s">
        <v>1363</v>
      </c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</row>
    <row r="17" ht="15.75" customHeight="1">
      <c r="A17" s="144" t="s">
        <v>1369</v>
      </c>
      <c r="B17" s="144" t="s">
        <v>1421</v>
      </c>
      <c r="C17" s="144" t="s">
        <v>1422</v>
      </c>
      <c r="D17" s="144">
        <v>2022.0</v>
      </c>
      <c r="E17" s="144" t="s">
        <v>348</v>
      </c>
      <c r="F17" s="237" t="s">
        <v>1423</v>
      </c>
      <c r="G17" s="144" t="s">
        <v>1424</v>
      </c>
      <c r="H17" s="144" t="s">
        <v>1363</v>
      </c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</row>
    <row r="18" ht="15.75" customHeight="1">
      <c r="A18" s="144" t="s">
        <v>1425</v>
      </c>
      <c r="B18" s="144" t="s">
        <v>1426</v>
      </c>
      <c r="C18" s="144" t="s">
        <v>1427</v>
      </c>
      <c r="D18" s="144">
        <v>2022.0</v>
      </c>
      <c r="E18" s="144" t="s">
        <v>1428</v>
      </c>
      <c r="F18" s="237" t="s">
        <v>1429</v>
      </c>
      <c r="G18" s="144" t="s">
        <v>1430</v>
      </c>
      <c r="H18" s="144" t="s">
        <v>1363</v>
      </c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</row>
    <row r="19" ht="15.75" customHeight="1">
      <c r="A19" s="144" t="s">
        <v>1431</v>
      </c>
      <c r="B19" s="144" t="s">
        <v>1432</v>
      </c>
      <c r="C19" s="144" t="s">
        <v>1433</v>
      </c>
      <c r="D19" s="144">
        <v>2022.0</v>
      </c>
      <c r="E19" s="144" t="s">
        <v>1434</v>
      </c>
      <c r="F19" s="237" t="s">
        <v>1435</v>
      </c>
      <c r="G19" s="144" t="s">
        <v>1436</v>
      </c>
      <c r="H19" s="144" t="s">
        <v>1363</v>
      </c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</row>
    <row r="20" ht="15.75" customHeight="1">
      <c r="A20" s="144" t="s">
        <v>1437</v>
      </c>
      <c r="B20" s="144" t="s">
        <v>1438</v>
      </c>
      <c r="C20" s="144" t="s">
        <v>1439</v>
      </c>
      <c r="D20" s="144">
        <v>2022.0</v>
      </c>
      <c r="E20" s="144" t="s">
        <v>354</v>
      </c>
      <c r="F20" s="237" t="s">
        <v>1440</v>
      </c>
      <c r="G20" s="144"/>
      <c r="H20" s="144" t="s">
        <v>1363</v>
      </c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</row>
    <row r="21" ht="15.75" customHeight="1">
      <c r="A21" s="144" t="s">
        <v>1369</v>
      </c>
      <c r="B21" s="144" t="s">
        <v>1441</v>
      </c>
      <c r="C21" s="144" t="s">
        <v>1442</v>
      </c>
      <c r="D21" s="144">
        <v>2022.0</v>
      </c>
      <c r="E21" s="144" t="s">
        <v>357</v>
      </c>
      <c r="F21" s="237" t="s">
        <v>1443</v>
      </c>
      <c r="G21" s="144" t="s">
        <v>1444</v>
      </c>
      <c r="H21" s="144" t="s">
        <v>1363</v>
      </c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</row>
    <row r="22" ht="15.75" customHeight="1">
      <c r="A22" s="144" t="s">
        <v>1445</v>
      </c>
      <c r="B22" s="144" t="s">
        <v>1446</v>
      </c>
      <c r="C22" s="144" t="s">
        <v>1447</v>
      </c>
      <c r="D22" s="144">
        <v>2022.0</v>
      </c>
      <c r="E22" s="144" t="s">
        <v>1448</v>
      </c>
      <c r="F22" s="237" t="s">
        <v>1449</v>
      </c>
      <c r="G22" s="144" t="s">
        <v>1450</v>
      </c>
      <c r="H22" s="144" t="s">
        <v>1363</v>
      </c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</row>
    <row r="23" ht="15.75" customHeight="1">
      <c r="A23" s="144" t="s">
        <v>1369</v>
      </c>
      <c r="B23" s="144" t="s">
        <v>1451</v>
      </c>
      <c r="C23" s="144" t="s">
        <v>1452</v>
      </c>
      <c r="D23" s="144">
        <v>2022.0</v>
      </c>
      <c r="E23" s="144" t="s">
        <v>1453</v>
      </c>
      <c r="F23" s="237" t="s">
        <v>1454</v>
      </c>
      <c r="G23" s="144" t="s">
        <v>1455</v>
      </c>
      <c r="H23" s="144" t="s">
        <v>1363</v>
      </c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</row>
    <row r="24" ht="15.75" customHeight="1">
      <c r="A24" s="144" t="s">
        <v>1456</v>
      </c>
      <c r="B24" s="144" t="s">
        <v>1457</v>
      </c>
      <c r="C24" s="144" t="s">
        <v>1458</v>
      </c>
      <c r="D24" s="144">
        <v>2022.0</v>
      </c>
      <c r="E24" s="144" t="s">
        <v>1459</v>
      </c>
      <c r="F24" s="237" t="s">
        <v>1460</v>
      </c>
      <c r="G24" s="144" t="s">
        <v>1461</v>
      </c>
      <c r="H24" s="144" t="s">
        <v>1363</v>
      </c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</row>
    <row r="25" ht="15.75" customHeight="1">
      <c r="A25" s="144" t="s">
        <v>1462</v>
      </c>
      <c r="B25" s="144" t="s">
        <v>1463</v>
      </c>
      <c r="C25" s="144" t="s">
        <v>1464</v>
      </c>
      <c r="D25" s="144">
        <v>2022.0</v>
      </c>
      <c r="E25" s="144" t="s">
        <v>384</v>
      </c>
      <c r="F25" s="237" t="s">
        <v>1465</v>
      </c>
      <c r="G25" s="144" t="s">
        <v>1466</v>
      </c>
      <c r="H25" s="144" t="s">
        <v>1363</v>
      </c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</row>
    <row r="26" ht="15.75" customHeight="1">
      <c r="A26" s="144" t="s">
        <v>1462</v>
      </c>
      <c r="B26" s="144" t="s">
        <v>1467</v>
      </c>
      <c r="C26" s="144" t="s">
        <v>1468</v>
      </c>
      <c r="D26" s="144">
        <v>2022.0</v>
      </c>
      <c r="E26" s="144" t="s">
        <v>1469</v>
      </c>
      <c r="F26" s="237" t="s">
        <v>1470</v>
      </c>
      <c r="G26" s="144" t="s">
        <v>1471</v>
      </c>
      <c r="H26" s="144" t="s">
        <v>1363</v>
      </c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</row>
    <row r="27" ht="15.75" customHeight="1">
      <c r="A27" s="144" t="s">
        <v>1462</v>
      </c>
      <c r="B27" s="144" t="s">
        <v>1472</v>
      </c>
      <c r="C27" s="144" t="s">
        <v>1473</v>
      </c>
      <c r="D27" s="144">
        <v>2022.0</v>
      </c>
      <c r="E27" s="144" t="s">
        <v>1474</v>
      </c>
      <c r="F27" s="237" t="s">
        <v>1475</v>
      </c>
      <c r="G27" s="144" t="s">
        <v>1476</v>
      </c>
      <c r="H27" s="144" t="s">
        <v>1363</v>
      </c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</row>
    <row r="28" ht="15.75" customHeight="1">
      <c r="A28" s="144"/>
      <c r="B28" s="144" t="s">
        <v>1477</v>
      </c>
      <c r="C28" s="144" t="s">
        <v>1478</v>
      </c>
      <c r="D28" s="144">
        <v>2022.0</v>
      </c>
      <c r="E28" s="144" t="s">
        <v>1479</v>
      </c>
      <c r="F28" s="237" t="s">
        <v>1480</v>
      </c>
      <c r="G28" s="144" t="s">
        <v>1481</v>
      </c>
      <c r="H28" s="144" t="s">
        <v>1363</v>
      </c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</row>
    <row r="29" ht="15.75" customHeight="1">
      <c r="A29" s="144"/>
      <c r="B29" s="144" t="s">
        <v>1482</v>
      </c>
      <c r="C29" s="144" t="s">
        <v>1483</v>
      </c>
      <c r="D29" s="144">
        <v>2022.0</v>
      </c>
      <c r="E29" s="144" t="s">
        <v>1484</v>
      </c>
      <c r="F29" s="237" t="s">
        <v>1485</v>
      </c>
      <c r="G29" s="144" t="s">
        <v>1486</v>
      </c>
      <c r="H29" s="144" t="s">
        <v>1363</v>
      </c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</row>
    <row r="30" ht="15.75" customHeight="1">
      <c r="A30" s="144"/>
      <c r="B30" s="144" t="s">
        <v>1487</v>
      </c>
      <c r="C30" s="144" t="s">
        <v>1488</v>
      </c>
      <c r="D30" s="144">
        <v>2022.0</v>
      </c>
      <c r="E30" s="144" t="s">
        <v>1489</v>
      </c>
      <c r="F30" s="237" t="s">
        <v>1490</v>
      </c>
      <c r="G30" s="144"/>
      <c r="H30" s="144" t="s">
        <v>1363</v>
      </c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</row>
    <row r="31" ht="15.75" customHeight="1">
      <c r="A31" s="144" t="s">
        <v>200</v>
      </c>
      <c r="B31" s="144" t="s">
        <v>1491</v>
      </c>
      <c r="C31" s="144" t="s">
        <v>1492</v>
      </c>
      <c r="D31" s="144">
        <v>2022.0</v>
      </c>
      <c r="E31" s="144" t="s">
        <v>1493</v>
      </c>
      <c r="F31" s="237" t="s">
        <v>1494</v>
      </c>
      <c r="G31" s="144"/>
      <c r="H31" s="144" t="s">
        <v>1363</v>
      </c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</row>
    <row r="32" ht="15.75" customHeight="1">
      <c r="A32" s="144" t="s">
        <v>200</v>
      </c>
      <c r="B32" s="144" t="s">
        <v>1495</v>
      </c>
      <c r="C32" s="144" t="s">
        <v>1496</v>
      </c>
      <c r="D32" s="144">
        <v>2022.0</v>
      </c>
      <c r="E32" s="144" t="s">
        <v>1497</v>
      </c>
      <c r="F32" s="237" t="s">
        <v>1498</v>
      </c>
      <c r="G32" s="144" t="s">
        <v>1499</v>
      </c>
      <c r="H32" s="144" t="s">
        <v>1363</v>
      </c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</row>
    <row r="33" ht="15.75" customHeight="1">
      <c r="A33" s="144"/>
      <c r="B33" s="144" t="s">
        <v>1500</v>
      </c>
      <c r="C33" s="144" t="s">
        <v>1501</v>
      </c>
      <c r="D33" s="144">
        <v>2022.0</v>
      </c>
      <c r="E33" s="144" t="s">
        <v>1502</v>
      </c>
      <c r="F33" s="237" t="s">
        <v>1503</v>
      </c>
      <c r="G33" s="144" t="s">
        <v>1504</v>
      </c>
      <c r="H33" s="144" t="s">
        <v>1363</v>
      </c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</row>
    <row r="34" ht="15.75" customHeight="1">
      <c r="A34" s="144"/>
      <c r="B34" s="144" t="s">
        <v>1505</v>
      </c>
      <c r="C34" s="144" t="s">
        <v>1506</v>
      </c>
      <c r="D34" s="144">
        <v>2022.0</v>
      </c>
      <c r="E34" s="144" t="s">
        <v>1507</v>
      </c>
      <c r="F34" s="237" t="s">
        <v>1508</v>
      </c>
      <c r="G34" s="144" t="s">
        <v>1509</v>
      </c>
      <c r="H34" s="144" t="s">
        <v>1363</v>
      </c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</row>
    <row r="35" ht="15.75" customHeight="1">
      <c r="A35" s="144" t="s">
        <v>200</v>
      </c>
      <c r="B35" s="144" t="s">
        <v>1510</v>
      </c>
      <c r="C35" s="144" t="s">
        <v>1511</v>
      </c>
      <c r="D35" s="144">
        <v>2022.0</v>
      </c>
      <c r="E35" s="144" t="s">
        <v>428</v>
      </c>
      <c r="F35" s="237" t="s">
        <v>1512</v>
      </c>
      <c r="G35" s="144" t="s">
        <v>1513</v>
      </c>
      <c r="H35" s="144" t="s">
        <v>1363</v>
      </c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</row>
    <row r="36" ht="15.75" customHeight="1">
      <c r="A36" s="144"/>
      <c r="B36" s="144" t="s">
        <v>1514</v>
      </c>
      <c r="C36" s="144" t="s">
        <v>1515</v>
      </c>
      <c r="D36" s="144">
        <v>2022.0</v>
      </c>
      <c r="E36" s="144" t="s">
        <v>1516</v>
      </c>
      <c r="F36" s="237" t="s">
        <v>1517</v>
      </c>
      <c r="G36" s="144"/>
      <c r="H36" s="144" t="s">
        <v>1363</v>
      </c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</row>
    <row r="37" ht="15.75" customHeight="1">
      <c r="A37" s="144"/>
      <c r="B37" s="144" t="s">
        <v>1518</v>
      </c>
      <c r="C37" s="144" t="s">
        <v>1519</v>
      </c>
      <c r="D37" s="144">
        <v>2022.0</v>
      </c>
      <c r="E37" s="144" t="s">
        <v>1520</v>
      </c>
      <c r="F37" s="237" t="s">
        <v>1521</v>
      </c>
      <c r="G37" s="144"/>
      <c r="H37" s="144" t="s">
        <v>1363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</row>
    <row r="38" ht="15.75" customHeight="1">
      <c r="A38" s="144" t="s">
        <v>200</v>
      </c>
      <c r="B38" s="144" t="s">
        <v>1522</v>
      </c>
      <c r="C38" s="144" t="s">
        <v>1523</v>
      </c>
      <c r="D38" s="144">
        <v>2022.0</v>
      </c>
      <c r="E38" s="144" t="s">
        <v>1524</v>
      </c>
      <c r="F38" s="237" t="s">
        <v>1525</v>
      </c>
      <c r="G38" s="144" t="s">
        <v>1526</v>
      </c>
      <c r="H38" s="144" t="s">
        <v>1363</v>
      </c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</row>
    <row r="39" ht="15.75" customHeight="1">
      <c r="A39" s="144"/>
      <c r="B39" s="144" t="s">
        <v>1527</v>
      </c>
      <c r="C39" s="144" t="s">
        <v>1528</v>
      </c>
      <c r="D39" s="144">
        <v>2022.0</v>
      </c>
      <c r="E39" s="144" t="s">
        <v>1529</v>
      </c>
      <c r="F39" s="237" t="s">
        <v>1530</v>
      </c>
      <c r="G39" s="144" t="s">
        <v>1531</v>
      </c>
      <c r="H39" s="144" t="s">
        <v>1363</v>
      </c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</row>
    <row r="40" ht="15.75" customHeight="1">
      <c r="A40" s="144" t="s">
        <v>200</v>
      </c>
      <c r="B40" s="144" t="s">
        <v>1532</v>
      </c>
      <c r="C40" s="144" t="s">
        <v>1533</v>
      </c>
      <c r="D40" s="144">
        <v>2022.0</v>
      </c>
      <c r="E40" s="144" t="s">
        <v>670</v>
      </c>
      <c r="F40" s="237" t="s">
        <v>1534</v>
      </c>
      <c r="G40" s="144"/>
      <c r="H40" s="144" t="s">
        <v>1363</v>
      </c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</row>
    <row r="41" ht="15.75" customHeight="1">
      <c r="A41" s="144"/>
      <c r="B41" s="144" t="s">
        <v>1535</v>
      </c>
      <c r="C41" s="144" t="s">
        <v>1536</v>
      </c>
      <c r="D41" s="144">
        <v>2022.0</v>
      </c>
      <c r="E41" s="144" t="s">
        <v>1537</v>
      </c>
      <c r="F41" s="237" t="s">
        <v>1538</v>
      </c>
      <c r="G41" s="144"/>
      <c r="H41" s="144" t="s">
        <v>1363</v>
      </c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</row>
    <row r="42" ht="15.75" customHeight="1">
      <c r="A42" s="144" t="s">
        <v>200</v>
      </c>
      <c r="B42" s="144" t="s">
        <v>1539</v>
      </c>
      <c r="C42" s="144" t="s">
        <v>1540</v>
      </c>
      <c r="D42" s="144">
        <v>2022.0</v>
      </c>
      <c r="E42" s="144" t="s">
        <v>624</v>
      </c>
      <c r="F42" s="237" t="s">
        <v>1541</v>
      </c>
      <c r="G42" s="144" t="s">
        <v>1542</v>
      </c>
      <c r="H42" s="144" t="s">
        <v>1363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</row>
    <row r="43" ht="15.75" customHeight="1">
      <c r="A43" s="144"/>
      <c r="B43" s="144" t="s">
        <v>1543</v>
      </c>
      <c r="C43" s="144" t="s">
        <v>1544</v>
      </c>
      <c r="D43" s="144">
        <v>2022.0</v>
      </c>
      <c r="E43" s="144" t="s">
        <v>1545</v>
      </c>
      <c r="F43" s="237" t="s">
        <v>1546</v>
      </c>
      <c r="G43" s="144"/>
      <c r="H43" s="144" t="s">
        <v>1363</v>
      </c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</row>
    <row r="44" ht="15.75" customHeight="1">
      <c r="A44" s="144"/>
      <c r="B44" s="144" t="s">
        <v>1547</v>
      </c>
      <c r="C44" s="144" t="s">
        <v>1548</v>
      </c>
      <c r="D44" s="144">
        <v>2022.0</v>
      </c>
      <c r="E44" s="144" t="s">
        <v>1549</v>
      </c>
      <c r="F44" s="237" t="s">
        <v>1550</v>
      </c>
      <c r="G44" s="144" t="s">
        <v>1551</v>
      </c>
      <c r="H44" s="144" t="s">
        <v>1363</v>
      </c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</row>
    <row r="45" ht="15.75" customHeight="1">
      <c r="A45" s="144"/>
      <c r="B45" s="144" t="s">
        <v>1552</v>
      </c>
      <c r="C45" s="144" t="s">
        <v>1553</v>
      </c>
      <c r="D45" s="144">
        <v>2022.0</v>
      </c>
      <c r="E45" s="144" t="s">
        <v>1554</v>
      </c>
      <c r="F45" s="237" t="s">
        <v>1555</v>
      </c>
      <c r="G45" s="144" t="s">
        <v>1556</v>
      </c>
      <c r="H45" s="144" t="s">
        <v>1363</v>
      </c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</row>
    <row r="46" ht="15.75" customHeight="1">
      <c r="A46" s="144"/>
      <c r="B46" s="144" t="s">
        <v>1557</v>
      </c>
      <c r="C46" s="144" t="s">
        <v>1558</v>
      </c>
      <c r="D46" s="144">
        <v>2022.0</v>
      </c>
      <c r="E46" s="144" t="s">
        <v>1559</v>
      </c>
      <c r="F46" s="237" t="s">
        <v>1560</v>
      </c>
      <c r="G46" s="144" t="s">
        <v>1561</v>
      </c>
      <c r="H46" s="144" t="s">
        <v>1363</v>
      </c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</row>
    <row r="47" ht="15.75" customHeight="1">
      <c r="A47" s="144" t="s">
        <v>200</v>
      </c>
      <c r="B47" s="144" t="s">
        <v>1562</v>
      </c>
      <c r="C47" s="144" t="s">
        <v>1563</v>
      </c>
      <c r="D47" s="144">
        <v>2022.0</v>
      </c>
      <c r="E47" s="144" t="s">
        <v>1564</v>
      </c>
      <c r="F47" s="237" t="s">
        <v>1565</v>
      </c>
      <c r="G47" s="144" t="s">
        <v>1566</v>
      </c>
      <c r="H47" s="144" t="s">
        <v>1363</v>
      </c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</row>
    <row r="48" ht="15.75" customHeight="1">
      <c r="A48" s="144"/>
      <c r="B48" s="144" t="s">
        <v>1567</v>
      </c>
      <c r="C48" s="144" t="s">
        <v>1568</v>
      </c>
      <c r="D48" s="144">
        <v>2022.0</v>
      </c>
      <c r="E48" s="144" t="s">
        <v>1569</v>
      </c>
      <c r="F48" s="237" t="s">
        <v>1570</v>
      </c>
      <c r="G48" s="144" t="s">
        <v>1571</v>
      </c>
      <c r="H48" s="144" t="s">
        <v>1363</v>
      </c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</row>
    <row r="49" ht="15.75" customHeight="1">
      <c r="A49" s="144"/>
      <c r="B49" s="144" t="s">
        <v>1572</v>
      </c>
      <c r="C49" s="144" t="s">
        <v>1573</v>
      </c>
      <c r="D49" s="144">
        <v>2022.0</v>
      </c>
      <c r="E49" s="144" t="s">
        <v>1574</v>
      </c>
      <c r="F49" s="237" t="s">
        <v>1575</v>
      </c>
      <c r="G49" s="144" t="s">
        <v>1576</v>
      </c>
      <c r="H49" s="144" t="s">
        <v>1363</v>
      </c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</row>
    <row r="50" ht="15.75" customHeight="1">
      <c r="A50" s="144"/>
      <c r="B50" s="144" t="s">
        <v>1577</v>
      </c>
      <c r="C50" s="144" t="s">
        <v>1578</v>
      </c>
      <c r="D50" s="144">
        <v>2022.0</v>
      </c>
      <c r="E50" s="144" t="s">
        <v>1579</v>
      </c>
      <c r="F50" s="237" t="s">
        <v>1580</v>
      </c>
      <c r="G50" s="144" t="s">
        <v>1581</v>
      </c>
      <c r="H50" s="144" t="s">
        <v>1363</v>
      </c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</row>
    <row r="51" ht="15.75" customHeight="1">
      <c r="A51" s="144"/>
      <c r="B51" s="144" t="s">
        <v>1582</v>
      </c>
      <c r="C51" s="144" t="s">
        <v>1583</v>
      </c>
      <c r="D51" s="144">
        <v>2022.0</v>
      </c>
      <c r="E51" s="144" t="s">
        <v>1584</v>
      </c>
      <c r="F51" s="237" t="s">
        <v>1585</v>
      </c>
      <c r="G51" s="144"/>
      <c r="H51" s="144" t="s">
        <v>1363</v>
      </c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</row>
    <row r="52" ht="15.75" customHeight="1">
      <c r="A52" s="144"/>
      <c r="B52" s="144" t="s">
        <v>1586</v>
      </c>
      <c r="C52" s="144" t="s">
        <v>1587</v>
      </c>
      <c r="D52" s="144">
        <v>2022.0</v>
      </c>
      <c r="E52" s="144" t="s">
        <v>1588</v>
      </c>
      <c r="F52" s="237" t="s">
        <v>1589</v>
      </c>
      <c r="G52" s="144" t="s">
        <v>1590</v>
      </c>
      <c r="H52" s="144" t="s">
        <v>1363</v>
      </c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</row>
    <row r="53" ht="15.75" customHeight="1">
      <c r="A53" s="144"/>
      <c r="B53" s="144" t="s">
        <v>1591</v>
      </c>
      <c r="C53" s="144" t="s">
        <v>1592</v>
      </c>
      <c r="D53" s="144">
        <v>2022.0</v>
      </c>
      <c r="E53" s="144" t="s">
        <v>1593</v>
      </c>
      <c r="F53" s="237" t="s">
        <v>1594</v>
      </c>
      <c r="G53" s="144" t="s">
        <v>1595</v>
      </c>
      <c r="H53" s="144" t="s">
        <v>1363</v>
      </c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</row>
    <row r="54" ht="15.75" customHeight="1">
      <c r="A54" s="144" t="s">
        <v>200</v>
      </c>
      <c r="B54" s="144" t="s">
        <v>1596</v>
      </c>
      <c r="C54" s="144" t="s">
        <v>1597</v>
      </c>
      <c r="D54" s="144">
        <v>2022.0</v>
      </c>
      <c r="E54" s="144" t="s">
        <v>1598</v>
      </c>
      <c r="F54" s="237" t="s">
        <v>1599</v>
      </c>
      <c r="G54" s="144" t="s">
        <v>1600</v>
      </c>
      <c r="H54" s="144" t="s">
        <v>1363</v>
      </c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</row>
    <row r="55" ht="15.75" customHeight="1">
      <c r="A55" s="144"/>
      <c r="B55" s="144" t="s">
        <v>1601</v>
      </c>
      <c r="C55" s="144" t="s">
        <v>1602</v>
      </c>
      <c r="D55" s="144">
        <v>2022.0</v>
      </c>
      <c r="E55" s="144" t="s">
        <v>1603</v>
      </c>
      <c r="F55" s="237" t="s">
        <v>1604</v>
      </c>
      <c r="G55" s="144" t="s">
        <v>1605</v>
      </c>
      <c r="H55" s="144" t="s">
        <v>1363</v>
      </c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</row>
    <row r="56" ht="15.75" customHeight="1">
      <c r="A56" s="144" t="s">
        <v>200</v>
      </c>
      <c r="B56" s="144" t="s">
        <v>1606</v>
      </c>
      <c r="C56" s="144" t="s">
        <v>1607</v>
      </c>
      <c r="D56" s="144">
        <v>2022.0</v>
      </c>
      <c r="E56" s="144" t="s">
        <v>631</v>
      </c>
      <c r="F56" s="237" t="s">
        <v>1608</v>
      </c>
      <c r="G56" s="144"/>
      <c r="H56" s="144" t="s">
        <v>1363</v>
      </c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</row>
    <row r="57" ht="15.75" customHeight="1">
      <c r="A57" s="144"/>
      <c r="B57" s="144" t="s">
        <v>1609</v>
      </c>
      <c r="C57" s="144" t="s">
        <v>1610</v>
      </c>
      <c r="D57" s="144">
        <v>2022.0</v>
      </c>
      <c r="E57" s="144" t="s">
        <v>1611</v>
      </c>
      <c r="F57" s="237" t="s">
        <v>1612</v>
      </c>
      <c r="G57" s="144"/>
      <c r="H57" s="144" t="s">
        <v>1363</v>
      </c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</row>
    <row r="58" ht="15.75" customHeight="1">
      <c r="A58" s="144"/>
      <c r="B58" s="144" t="s">
        <v>1613</v>
      </c>
      <c r="C58" s="144" t="s">
        <v>1614</v>
      </c>
      <c r="D58" s="144">
        <v>2022.0</v>
      </c>
      <c r="E58" s="144" t="s">
        <v>1615</v>
      </c>
      <c r="F58" s="237" t="s">
        <v>1616</v>
      </c>
      <c r="G58" s="144" t="s">
        <v>1617</v>
      </c>
      <c r="H58" s="144" t="s">
        <v>1363</v>
      </c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</row>
    <row r="59" ht="15.75" customHeight="1">
      <c r="A59" s="144" t="s">
        <v>1618</v>
      </c>
      <c r="B59" s="144" t="s">
        <v>1619</v>
      </c>
      <c r="C59" s="144" t="s">
        <v>1620</v>
      </c>
      <c r="D59" s="144">
        <v>2022.0</v>
      </c>
      <c r="E59" s="144" t="s">
        <v>1621</v>
      </c>
      <c r="F59" s="237" t="s">
        <v>1622</v>
      </c>
      <c r="G59" s="144" t="s">
        <v>1623</v>
      </c>
      <c r="H59" s="144" t="s">
        <v>1363</v>
      </c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</row>
    <row r="60" ht="15.75" customHeight="1">
      <c r="A60" s="144" t="s">
        <v>1624</v>
      </c>
      <c r="B60" s="144" t="s">
        <v>1625</v>
      </c>
      <c r="C60" s="144" t="s">
        <v>1626</v>
      </c>
      <c r="D60" s="144">
        <v>2022.0</v>
      </c>
      <c r="E60" s="144" t="s">
        <v>1627</v>
      </c>
      <c r="F60" s="237" t="s">
        <v>1628</v>
      </c>
      <c r="G60" s="144" t="s">
        <v>1629</v>
      </c>
      <c r="H60" s="144" t="s">
        <v>1363</v>
      </c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</row>
    <row r="61" ht="15.75" customHeight="1">
      <c r="A61" s="144"/>
      <c r="B61" s="144" t="s">
        <v>1630</v>
      </c>
      <c r="C61" s="144" t="s">
        <v>1631</v>
      </c>
      <c r="D61" s="144">
        <v>2022.0</v>
      </c>
      <c r="E61" s="144" t="s">
        <v>693</v>
      </c>
      <c r="F61" s="237" t="s">
        <v>1632</v>
      </c>
      <c r="G61" s="144" t="s">
        <v>1633</v>
      </c>
      <c r="H61" s="144" t="s">
        <v>1363</v>
      </c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</row>
    <row r="62" ht="15.75" customHeight="1">
      <c r="A62" s="144" t="s">
        <v>200</v>
      </c>
      <c r="B62" s="144" t="s">
        <v>1634</v>
      </c>
      <c r="C62" s="144" t="s">
        <v>1635</v>
      </c>
      <c r="D62" s="144">
        <v>2022.0</v>
      </c>
      <c r="E62" s="144" t="s">
        <v>710</v>
      </c>
      <c r="F62" s="237" t="s">
        <v>1636</v>
      </c>
      <c r="G62" s="144" t="s">
        <v>1637</v>
      </c>
      <c r="H62" s="144" t="s">
        <v>1363</v>
      </c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</row>
    <row r="63" ht="15.75" customHeight="1">
      <c r="A63" s="144"/>
      <c r="B63" s="144" t="s">
        <v>1638</v>
      </c>
      <c r="C63" s="144" t="s">
        <v>1639</v>
      </c>
      <c r="D63" s="144">
        <v>2022.0</v>
      </c>
      <c r="E63" s="144" t="s">
        <v>1640</v>
      </c>
      <c r="F63" s="237" t="s">
        <v>1641</v>
      </c>
      <c r="G63" s="144" t="s">
        <v>1642</v>
      </c>
      <c r="H63" s="144" t="s">
        <v>1363</v>
      </c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</row>
    <row r="64" ht="15.75" customHeight="1">
      <c r="A64" s="144" t="s">
        <v>1643</v>
      </c>
      <c r="B64" s="144" t="s">
        <v>1644</v>
      </c>
      <c r="C64" s="144" t="s">
        <v>1645</v>
      </c>
      <c r="D64" s="144">
        <v>2022.0</v>
      </c>
      <c r="E64" s="144" t="s">
        <v>536</v>
      </c>
      <c r="F64" s="237" t="s">
        <v>1646</v>
      </c>
      <c r="G64" s="144" t="s">
        <v>1647</v>
      </c>
      <c r="H64" s="144" t="s">
        <v>1363</v>
      </c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</row>
    <row r="65" ht="15.75" customHeight="1">
      <c r="A65" s="144" t="s">
        <v>200</v>
      </c>
      <c r="B65" s="144" t="s">
        <v>1648</v>
      </c>
      <c r="C65" s="144" t="s">
        <v>1649</v>
      </c>
      <c r="D65" s="144">
        <v>2022.0</v>
      </c>
      <c r="E65" s="144" t="s">
        <v>432</v>
      </c>
      <c r="F65" s="237" t="s">
        <v>1650</v>
      </c>
      <c r="G65" s="144"/>
      <c r="H65" s="144" t="s">
        <v>1651</v>
      </c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</row>
    <row r="66" ht="15.75" customHeight="1">
      <c r="A66" s="144"/>
      <c r="B66" s="144" t="s">
        <v>1652</v>
      </c>
      <c r="C66" s="144" t="s">
        <v>1653</v>
      </c>
      <c r="D66" s="144">
        <v>2022.0</v>
      </c>
      <c r="E66" s="144" t="s">
        <v>1654</v>
      </c>
      <c r="F66" s="237" t="s">
        <v>1655</v>
      </c>
      <c r="G66" s="144"/>
      <c r="H66" s="144" t="s">
        <v>1651</v>
      </c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</row>
    <row r="67" ht="15.75" customHeight="1">
      <c r="A67" s="144"/>
      <c r="B67" s="144" t="s">
        <v>1656</v>
      </c>
      <c r="C67" s="144" t="s">
        <v>1657</v>
      </c>
      <c r="D67" s="144">
        <v>2022.0</v>
      </c>
      <c r="E67" s="144" t="s">
        <v>1658</v>
      </c>
      <c r="F67" s="237" t="s">
        <v>1659</v>
      </c>
      <c r="G67" s="144" t="s">
        <v>1660</v>
      </c>
      <c r="H67" s="144" t="s">
        <v>1363</v>
      </c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</row>
    <row r="68" ht="15.75" customHeight="1">
      <c r="A68" s="144" t="s">
        <v>1661</v>
      </c>
      <c r="B68" s="144" t="s">
        <v>1662</v>
      </c>
      <c r="C68" s="144" t="s">
        <v>1663</v>
      </c>
      <c r="D68" s="144">
        <v>2022.0</v>
      </c>
      <c r="E68" s="144" t="s">
        <v>1664</v>
      </c>
      <c r="F68" s="237" t="s">
        <v>1665</v>
      </c>
      <c r="G68" s="144" t="s">
        <v>1666</v>
      </c>
      <c r="H68" s="144" t="s">
        <v>1363</v>
      </c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</row>
    <row r="69" ht="15.75" customHeight="1">
      <c r="A69" s="144" t="s">
        <v>200</v>
      </c>
      <c r="B69" s="144" t="s">
        <v>1667</v>
      </c>
      <c r="C69" s="144" t="s">
        <v>1668</v>
      </c>
      <c r="D69" s="144">
        <v>2022.0</v>
      </c>
      <c r="E69" s="144" t="s">
        <v>436</v>
      </c>
      <c r="F69" s="237" t="s">
        <v>1669</v>
      </c>
      <c r="G69" s="144" t="s">
        <v>1670</v>
      </c>
      <c r="H69" s="144" t="s">
        <v>1363</v>
      </c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</row>
    <row r="70" ht="15.75" customHeight="1">
      <c r="A70" s="144"/>
      <c r="B70" s="144" t="s">
        <v>1671</v>
      </c>
      <c r="C70" s="144" t="s">
        <v>1672</v>
      </c>
      <c r="D70" s="144">
        <v>2022.0</v>
      </c>
      <c r="E70" s="144" t="s">
        <v>1673</v>
      </c>
      <c r="F70" s="237" t="s">
        <v>1674</v>
      </c>
      <c r="G70" s="144" t="s">
        <v>1675</v>
      </c>
      <c r="H70" s="144" t="s">
        <v>1363</v>
      </c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</row>
    <row r="71" ht="15.75" customHeight="1">
      <c r="A71" s="144" t="s">
        <v>200</v>
      </c>
      <c r="B71" s="144" t="s">
        <v>1676</v>
      </c>
      <c r="C71" s="144" t="s">
        <v>1677</v>
      </c>
      <c r="D71" s="144">
        <v>2022.0</v>
      </c>
      <c r="E71" s="144" t="s">
        <v>541</v>
      </c>
      <c r="F71" s="237" t="s">
        <v>1678</v>
      </c>
      <c r="G71" s="144" t="s">
        <v>1679</v>
      </c>
      <c r="H71" s="144" t="s">
        <v>1363</v>
      </c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</row>
    <row r="72" ht="15.75" customHeight="1">
      <c r="A72" s="144"/>
      <c r="B72" s="144" t="s">
        <v>1680</v>
      </c>
      <c r="C72" s="144" t="s">
        <v>1681</v>
      </c>
      <c r="D72" s="144">
        <v>2021.0</v>
      </c>
      <c r="E72" s="144" t="s">
        <v>1682</v>
      </c>
      <c r="F72" s="237" t="s">
        <v>1683</v>
      </c>
      <c r="G72" s="144" t="s">
        <v>1684</v>
      </c>
      <c r="H72" s="144" t="s">
        <v>1363</v>
      </c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</row>
    <row r="73" ht="15.75" customHeight="1">
      <c r="A73" s="144" t="s">
        <v>200</v>
      </c>
      <c r="B73" s="144" t="s">
        <v>1685</v>
      </c>
      <c r="C73" s="144" t="s">
        <v>1686</v>
      </c>
      <c r="D73" s="144">
        <v>2021.0</v>
      </c>
      <c r="E73" s="144" t="s">
        <v>544</v>
      </c>
      <c r="F73" s="237" t="s">
        <v>1687</v>
      </c>
      <c r="G73" s="144" t="s">
        <v>1688</v>
      </c>
      <c r="H73" s="144" t="s">
        <v>1363</v>
      </c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</row>
    <row r="74" ht="15.75" customHeight="1">
      <c r="A74" s="144"/>
      <c r="B74" s="144" t="s">
        <v>1689</v>
      </c>
      <c r="C74" s="144" t="s">
        <v>1690</v>
      </c>
      <c r="D74" s="144">
        <v>2021.0</v>
      </c>
      <c r="E74" s="144" t="s">
        <v>1691</v>
      </c>
      <c r="F74" s="237" t="s">
        <v>1692</v>
      </c>
      <c r="G74" s="144"/>
      <c r="H74" s="144" t="s">
        <v>1363</v>
      </c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</row>
    <row r="75" ht="15.75" customHeight="1">
      <c r="A75" s="144" t="s">
        <v>200</v>
      </c>
      <c r="B75" s="144" t="s">
        <v>1693</v>
      </c>
      <c r="C75" s="144" t="s">
        <v>1694</v>
      </c>
      <c r="D75" s="144">
        <v>2021.0</v>
      </c>
      <c r="E75" s="144" t="s">
        <v>548</v>
      </c>
      <c r="F75" s="237" t="s">
        <v>1695</v>
      </c>
      <c r="G75" s="144" t="s">
        <v>1696</v>
      </c>
      <c r="H75" s="144" t="s">
        <v>1363</v>
      </c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</row>
    <row r="76" ht="15.75" customHeight="1">
      <c r="A76" s="144"/>
      <c r="B76" s="144" t="s">
        <v>1697</v>
      </c>
      <c r="C76" s="144" t="s">
        <v>1698</v>
      </c>
      <c r="D76" s="144">
        <v>2021.0</v>
      </c>
      <c r="E76" s="144" t="s">
        <v>1699</v>
      </c>
      <c r="F76" s="237" t="s">
        <v>1700</v>
      </c>
      <c r="G76" s="144" t="s">
        <v>1701</v>
      </c>
      <c r="H76" s="144" t="s">
        <v>1363</v>
      </c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</row>
    <row r="77" ht="15.75" customHeight="1">
      <c r="A77" s="144" t="s">
        <v>200</v>
      </c>
      <c r="B77" s="144" t="s">
        <v>1702</v>
      </c>
      <c r="C77" s="144" t="s">
        <v>1703</v>
      </c>
      <c r="D77" s="144">
        <v>2021.0</v>
      </c>
      <c r="E77" s="144" t="s">
        <v>716</v>
      </c>
      <c r="F77" s="237" t="s">
        <v>1704</v>
      </c>
      <c r="G77" s="144" t="s">
        <v>1705</v>
      </c>
      <c r="H77" s="144" t="s">
        <v>1363</v>
      </c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</row>
    <row r="78" ht="15.75" customHeight="1">
      <c r="A78" s="144"/>
      <c r="B78" s="144" t="s">
        <v>1706</v>
      </c>
      <c r="C78" s="144" t="s">
        <v>1707</v>
      </c>
      <c r="D78" s="144">
        <v>2021.0</v>
      </c>
      <c r="E78" s="144" t="s">
        <v>1708</v>
      </c>
      <c r="F78" s="237" t="s">
        <v>1709</v>
      </c>
      <c r="G78" s="144"/>
      <c r="H78" s="144" t="s">
        <v>1363</v>
      </c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</row>
    <row r="79" ht="15.75" customHeight="1">
      <c r="A79" s="144"/>
      <c r="B79" s="144" t="s">
        <v>1710</v>
      </c>
      <c r="C79" s="144" t="s">
        <v>1711</v>
      </c>
      <c r="D79" s="144">
        <v>2021.0</v>
      </c>
      <c r="E79" s="144" t="s">
        <v>1712</v>
      </c>
      <c r="F79" s="237" t="s">
        <v>1713</v>
      </c>
      <c r="G79" s="144" t="s">
        <v>1714</v>
      </c>
      <c r="H79" s="144" t="s">
        <v>1363</v>
      </c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</row>
    <row r="80" ht="15.75" customHeight="1">
      <c r="A80" s="144"/>
      <c r="B80" s="144" t="s">
        <v>1715</v>
      </c>
      <c r="C80" s="144" t="s">
        <v>1716</v>
      </c>
      <c r="D80" s="144">
        <v>2021.0</v>
      </c>
      <c r="E80" s="144" t="s">
        <v>1717</v>
      </c>
      <c r="F80" s="237" t="s">
        <v>1718</v>
      </c>
      <c r="G80" s="144" t="s">
        <v>1719</v>
      </c>
      <c r="H80" s="144" t="s">
        <v>1363</v>
      </c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</row>
    <row r="81" ht="15.75" customHeight="1">
      <c r="A81" s="144"/>
      <c r="B81" s="144" t="s">
        <v>1720</v>
      </c>
      <c r="C81" s="144" t="s">
        <v>1721</v>
      </c>
      <c r="D81" s="144">
        <v>2021.0</v>
      </c>
      <c r="E81" s="144" t="s">
        <v>1722</v>
      </c>
      <c r="F81" s="237" t="s">
        <v>1723</v>
      </c>
      <c r="G81" s="144" t="s">
        <v>1724</v>
      </c>
      <c r="H81" s="144" t="s">
        <v>1363</v>
      </c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</row>
    <row r="82" ht="15.75" customHeight="1">
      <c r="A82" s="144"/>
      <c r="B82" s="144" t="s">
        <v>1725</v>
      </c>
      <c r="C82" s="144" t="s">
        <v>1726</v>
      </c>
      <c r="D82" s="144">
        <v>2021.0</v>
      </c>
      <c r="E82" s="144" t="s">
        <v>1727</v>
      </c>
      <c r="F82" s="237" t="s">
        <v>1728</v>
      </c>
      <c r="G82" s="144" t="s">
        <v>1729</v>
      </c>
      <c r="H82" s="144" t="s">
        <v>1363</v>
      </c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</row>
    <row r="83" ht="15.75" customHeight="1">
      <c r="A83" s="144"/>
      <c r="B83" s="144" t="s">
        <v>1730</v>
      </c>
      <c r="C83" s="144" t="s">
        <v>1731</v>
      </c>
      <c r="D83" s="144">
        <v>2021.0</v>
      </c>
      <c r="E83" s="144" t="s">
        <v>1732</v>
      </c>
      <c r="F83" s="237" t="s">
        <v>1733</v>
      </c>
      <c r="G83" s="144"/>
      <c r="H83" s="144" t="s">
        <v>1363</v>
      </c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</row>
    <row r="84" ht="15.75" customHeight="1">
      <c r="A84" s="144"/>
      <c r="B84" s="144" t="s">
        <v>1734</v>
      </c>
      <c r="C84" s="144" t="s">
        <v>1735</v>
      </c>
      <c r="D84" s="144">
        <v>2021.0</v>
      </c>
      <c r="E84" s="144" t="s">
        <v>1736</v>
      </c>
      <c r="F84" s="237" t="s">
        <v>1737</v>
      </c>
      <c r="G84" s="144" t="s">
        <v>1738</v>
      </c>
      <c r="H84" s="144" t="s">
        <v>1363</v>
      </c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</row>
    <row r="85" ht="15.75" customHeight="1">
      <c r="A85" s="144"/>
      <c r="B85" s="144" t="s">
        <v>1739</v>
      </c>
      <c r="C85" s="144" t="s">
        <v>1740</v>
      </c>
      <c r="D85" s="144">
        <v>2021.0</v>
      </c>
      <c r="E85" s="144" t="s">
        <v>1741</v>
      </c>
      <c r="F85" s="237" t="s">
        <v>1742</v>
      </c>
      <c r="G85" s="144" t="s">
        <v>1743</v>
      </c>
      <c r="H85" s="144" t="s">
        <v>1363</v>
      </c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</row>
    <row r="86" ht="15.75" customHeight="1">
      <c r="A86" s="144"/>
      <c r="B86" s="144" t="s">
        <v>1744</v>
      </c>
      <c r="C86" s="144" t="s">
        <v>1745</v>
      </c>
      <c r="D86" s="144">
        <v>2021.0</v>
      </c>
      <c r="E86" s="144" t="s">
        <v>1746</v>
      </c>
      <c r="F86" s="237" t="s">
        <v>1747</v>
      </c>
      <c r="G86" s="144" t="s">
        <v>1748</v>
      </c>
      <c r="H86" s="144" t="s">
        <v>1363</v>
      </c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</row>
    <row r="87" ht="15.75" customHeight="1">
      <c r="A87" s="144" t="s">
        <v>200</v>
      </c>
      <c r="B87" s="144" t="s">
        <v>1749</v>
      </c>
      <c r="C87" s="144" t="s">
        <v>1750</v>
      </c>
      <c r="D87" s="144">
        <v>2021.0</v>
      </c>
      <c r="E87" s="144" t="s">
        <v>552</v>
      </c>
      <c r="F87" s="237" t="s">
        <v>1751</v>
      </c>
      <c r="G87" s="144" t="s">
        <v>1752</v>
      </c>
      <c r="H87" s="144" t="s">
        <v>1363</v>
      </c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</row>
    <row r="88" ht="15.75" customHeight="1">
      <c r="A88" s="144"/>
      <c r="B88" s="144" t="s">
        <v>1753</v>
      </c>
      <c r="C88" s="144" t="s">
        <v>1754</v>
      </c>
      <c r="D88" s="144">
        <v>2021.0</v>
      </c>
      <c r="E88" s="144" t="s">
        <v>457</v>
      </c>
      <c r="F88" s="237" t="s">
        <v>1755</v>
      </c>
      <c r="G88" s="144"/>
      <c r="H88" s="144" t="s">
        <v>1363</v>
      </c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</row>
    <row r="89" ht="15.75" customHeight="1">
      <c r="A89" s="144" t="s">
        <v>200</v>
      </c>
      <c r="B89" s="144" t="s">
        <v>1756</v>
      </c>
      <c r="C89" s="144" t="s">
        <v>1757</v>
      </c>
      <c r="D89" s="144">
        <v>2021.0</v>
      </c>
      <c r="E89" s="144" t="s">
        <v>440</v>
      </c>
      <c r="F89" s="237" t="s">
        <v>1758</v>
      </c>
      <c r="G89" s="144" t="s">
        <v>1759</v>
      </c>
      <c r="H89" s="144" t="s">
        <v>1363</v>
      </c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</row>
    <row r="90" ht="15.75" customHeight="1">
      <c r="A90" s="144"/>
      <c r="B90" s="144" t="s">
        <v>1760</v>
      </c>
      <c r="C90" s="144" t="s">
        <v>1761</v>
      </c>
      <c r="D90" s="144">
        <v>2021.0</v>
      </c>
      <c r="E90" s="144" t="s">
        <v>1762</v>
      </c>
      <c r="F90" s="237" t="s">
        <v>1763</v>
      </c>
      <c r="G90" s="144" t="s">
        <v>1764</v>
      </c>
      <c r="H90" s="144" t="s">
        <v>1363</v>
      </c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</row>
    <row r="91" ht="15.75" customHeight="1">
      <c r="A91" s="144"/>
      <c r="B91" s="144" t="s">
        <v>1765</v>
      </c>
      <c r="C91" s="144" t="s">
        <v>1766</v>
      </c>
      <c r="D91" s="144">
        <v>2021.0</v>
      </c>
      <c r="E91" s="144" t="s">
        <v>1767</v>
      </c>
      <c r="F91" s="237" t="s">
        <v>1768</v>
      </c>
      <c r="G91" s="144" t="s">
        <v>1769</v>
      </c>
      <c r="H91" s="144" t="s">
        <v>1363</v>
      </c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</row>
    <row r="92" ht="15.75" customHeight="1">
      <c r="A92" s="144"/>
      <c r="B92" s="144" t="s">
        <v>1770</v>
      </c>
      <c r="C92" s="144" t="s">
        <v>1771</v>
      </c>
      <c r="D92" s="144">
        <v>2021.0</v>
      </c>
      <c r="E92" s="144" t="s">
        <v>1772</v>
      </c>
      <c r="F92" s="237" t="s">
        <v>1773</v>
      </c>
      <c r="G92" s="144" t="s">
        <v>1774</v>
      </c>
      <c r="H92" s="144" t="s">
        <v>1357</v>
      </c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</row>
    <row r="93" ht="15.75" customHeight="1">
      <c r="A93" s="144"/>
      <c r="B93" s="144" t="s">
        <v>1775</v>
      </c>
      <c r="C93" s="144" t="s">
        <v>1776</v>
      </c>
      <c r="D93" s="144">
        <v>2021.0</v>
      </c>
      <c r="E93" s="144"/>
      <c r="F93" s="237" t="s">
        <v>1777</v>
      </c>
      <c r="G93" s="144" t="s">
        <v>1778</v>
      </c>
      <c r="H93" s="144" t="s">
        <v>1357</v>
      </c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</row>
    <row r="94" ht="15.75" customHeight="1">
      <c r="A94" s="144"/>
      <c r="B94" s="144" t="s">
        <v>1779</v>
      </c>
      <c r="C94" s="144" t="s">
        <v>1780</v>
      </c>
      <c r="D94" s="144">
        <v>2021.0</v>
      </c>
      <c r="E94" s="144" t="s">
        <v>1781</v>
      </c>
      <c r="F94" s="237" t="s">
        <v>1782</v>
      </c>
      <c r="G94" s="144" t="s">
        <v>1783</v>
      </c>
      <c r="H94" s="144" t="s">
        <v>1363</v>
      </c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</row>
    <row r="95" ht="15.75" customHeight="1">
      <c r="A95" s="144"/>
      <c r="B95" s="144" t="s">
        <v>1784</v>
      </c>
      <c r="C95" s="144" t="s">
        <v>1785</v>
      </c>
      <c r="D95" s="144">
        <v>2021.0</v>
      </c>
      <c r="E95" s="144" t="s">
        <v>1786</v>
      </c>
      <c r="F95" s="237" t="s">
        <v>1787</v>
      </c>
      <c r="G95" s="144" t="s">
        <v>1788</v>
      </c>
      <c r="H95" s="144" t="s">
        <v>1363</v>
      </c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</row>
    <row r="96" ht="15.75" customHeight="1">
      <c r="A96" s="144"/>
      <c r="B96" s="144" t="s">
        <v>1789</v>
      </c>
      <c r="C96" s="144" t="s">
        <v>1790</v>
      </c>
      <c r="D96" s="144">
        <v>2021.0</v>
      </c>
      <c r="E96" s="144" t="s">
        <v>637</v>
      </c>
      <c r="F96" s="237" t="s">
        <v>1791</v>
      </c>
      <c r="G96" s="144" t="s">
        <v>1792</v>
      </c>
      <c r="H96" s="144" t="s">
        <v>1363</v>
      </c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</row>
    <row r="97" ht="15.75" customHeight="1">
      <c r="A97" s="144"/>
      <c r="B97" s="144" t="s">
        <v>1793</v>
      </c>
      <c r="C97" s="144" t="s">
        <v>1794</v>
      </c>
      <c r="D97" s="144">
        <v>2021.0</v>
      </c>
      <c r="E97" s="144" t="s">
        <v>1795</v>
      </c>
      <c r="F97" s="237" t="s">
        <v>1796</v>
      </c>
      <c r="G97" s="144" t="s">
        <v>1797</v>
      </c>
      <c r="H97" s="144" t="s">
        <v>1363</v>
      </c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</row>
    <row r="98" ht="15.75" customHeight="1">
      <c r="A98" s="144"/>
      <c r="B98" s="144" t="s">
        <v>1798</v>
      </c>
      <c r="C98" s="144" t="s">
        <v>1799</v>
      </c>
      <c r="D98" s="144">
        <v>2021.0</v>
      </c>
      <c r="E98" s="144" t="s">
        <v>1800</v>
      </c>
      <c r="F98" s="237" t="s">
        <v>1801</v>
      </c>
      <c r="G98" s="144" t="s">
        <v>1802</v>
      </c>
      <c r="H98" s="144" t="s">
        <v>1363</v>
      </c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  <c r="AA98" s="144"/>
    </row>
    <row r="99" ht="15.75" customHeight="1">
      <c r="A99" s="144"/>
      <c r="B99" s="144" t="s">
        <v>1803</v>
      </c>
      <c r="C99" s="144" t="s">
        <v>1804</v>
      </c>
      <c r="D99" s="144">
        <v>2021.0</v>
      </c>
      <c r="E99" s="144" t="s">
        <v>1805</v>
      </c>
      <c r="F99" s="237" t="s">
        <v>1806</v>
      </c>
      <c r="G99" s="144" t="s">
        <v>1807</v>
      </c>
      <c r="H99" s="144" t="s">
        <v>1363</v>
      </c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</row>
    <row r="100" ht="15.75" customHeight="1">
      <c r="A100" s="144"/>
      <c r="B100" s="144" t="s">
        <v>1808</v>
      </c>
      <c r="C100" s="144" t="s">
        <v>1809</v>
      </c>
      <c r="D100" s="144">
        <v>2021.0</v>
      </c>
      <c r="E100" s="144" t="s">
        <v>1810</v>
      </c>
      <c r="F100" s="237" t="s">
        <v>1811</v>
      </c>
      <c r="G100" s="144" t="s">
        <v>1812</v>
      </c>
      <c r="H100" s="144" t="s">
        <v>1363</v>
      </c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</row>
    <row r="101" ht="15.75" customHeight="1">
      <c r="A101" s="144"/>
      <c r="B101" s="144" t="s">
        <v>1813</v>
      </c>
      <c r="C101" s="144" t="s">
        <v>1814</v>
      </c>
      <c r="D101" s="144">
        <v>2021.0</v>
      </c>
      <c r="E101" s="144" t="s">
        <v>1815</v>
      </c>
      <c r="F101" s="237" t="s">
        <v>1816</v>
      </c>
      <c r="G101" s="144"/>
      <c r="H101" s="144" t="s">
        <v>1363</v>
      </c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</row>
    <row r="102" ht="15.75" customHeight="1">
      <c r="A102" s="144" t="s">
        <v>200</v>
      </c>
      <c r="B102" s="144" t="s">
        <v>1817</v>
      </c>
      <c r="C102" s="144" t="s">
        <v>1818</v>
      </c>
      <c r="D102" s="144">
        <v>2021.0</v>
      </c>
      <c r="E102" s="144" t="s">
        <v>546</v>
      </c>
      <c r="F102" s="237" t="s">
        <v>1819</v>
      </c>
      <c r="G102" s="144"/>
      <c r="H102" s="144" t="s">
        <v>1363</v>
      </c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</row>
    <row r="103" ht="15.75" customHeight="1">
      <c r="A103" s="144"/>
      <c r="B103" s="144" t="s">
        <v>1495</v>
      </c>
      <c r="C103" s="144" t="s">
        <v>1820</v>
      </c>
      <c r="D103" s="144">
        <v>2021.0</v>
      </c>
      <c r="E103" s="144" t="s">
        <v>1821</v>
      </c>
      <c r="F103" s="237" t="s">
        <v>1822</v>
      </c>
      <c r="G103" s="144" t="s">
        <v>1823</v>
      </c>
      <c r="H103" s="144" t="s">
        <v>1357</v>
      </c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</row>
    <row r="104" ht="15.75" customHeight="1">
      <c r="A104" s="144" t="s">
        <v>1824</v>
      </c>
      <c r="B104" s="144" t="s">
        <v>1825</v>
      </c>
      <c r="C104" s="144" t="s">
        <v>1826</v>
      </c>
      <c r="D104" s="144">
        <v>2021.0</v>
      </c>
      <c r="E104" s="144" t="s">
        <v>635</v>
      </c>
      <c r="F104" s="237" t="s">
        <v>1827</v>
      </c>
      <c r="G104" s="144" t="s">
        <v>1828</v>
      </c>
      <c r="H104" s="144" t="s">
        <v>1363</v>
      </c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</row>
    <row r="105" ht="15.75" customHeight="1">
      <c r="A105" s="144"/>
      <c r="B105" s="144" t="s">
        <v>1829</v>
      </c>
      <c r="C105" s="144" t="s">
        <v>1830</v>
      </c>
      <c r="D105" s="144">
        <v>2021.0</v>
      </c>
      <c r="E105" s="144" t="s">
        <v>1831</v>
      </c>
      <c r="F105" s="237" t="s">
        <v>1832</v>
      </c>
      <c r="G105" s="144" t="s">
        <v>1833</v>
      </c>
      <c r="H105" s="144" t="s">
        <v>1363</v>
      </c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</row>
    <row r="106" ht="15.75" customHeight="1">
      <c r="A106" s="144"/>
      <c r="B106" s="144" t="s">
        <v>1834</v>
      </c>
      <c r="C106" s="144" t="s">
        <v>1835</v>
      </c>
      <c r="D106" s="144">
        <v>2021.0</v>
      </c>
      <c r="E106" s="144" t="s">
        <v>1836</v>
      </c>
      <c r="F106" s="237" t="s">
        <v>1837</v>
      </c>
      <c r="G106" s="144" t="s">
        <v>1838</v>
      </c>
      <c r="H106" s="144" t="s">
        <v>1363</v>
      </c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</row>
    <row r="107" ht="15.75" customHeight="1">
      <c r="A107" s="144"/>
      <c r="B107" s="144" t="s">
        <v>1839</v>
      </c>
      <c r="C107" s="144" t="s">
        <v>1840</v>
      </c>
      <c r="D107" s="144">
        <v>2021.0</v>
      </c>
      <c r="E107" s="144" t="s">
        <v>1841</v>
      </c>
      <c r="F107" s="237" t="s">
        <v>1842</v>
      </c>
      <c r="G107" s="144" t="s">
        <v>1843</v>
      </c>
      <c r="H107" s="144" t="s">
        <v>1363</v>
      </c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</row>
    <row r="108" ht="15.75" customHeight="1">
      <c r="A108" s="144" t="s">
        <v>1844</v>
      </c>
      <c r="B108" s="144" t="s">
        <v>1845</v>
      </c>
      <c r="C108" s="144" t="s">
        <v>1846</v>
      </c>
      <c r="D108" s="144">
        <v>2021.0</v>
      </c>
      <c r="E108" s="144" t="s">
        <v>1847</v>
      </c>
      <c r="F108" s="237" t="s">
        <v>1848</v>
      </c>
      <c r="G108" s="144" t="s">
        <v>1849</v>
      </c>
      <c r="H108" s="144" t="s">
        <v>1363</v>
      </c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</row>
    <row r="109" ht="15.75" customHeight="1">
      <c r="A109" s="144" t="s">
        <v>200</v>
      </c>
      <c r="B109" s="144" t="s">
        <v>1850</v>
      </c>
      <c r="C109" s="144" t="s">
        <v>1851</v>
      </c>
      <c r="D109" s="144">
        <v>2021.0</v>
      </c>
      <c r="E109" s="144" t="s">
        <v>720</v>
      </c>
      <c r="F109" s="237" t="s">
        <v>1852</v>
      </c>
      <c r="G109" s="144" t="s">
        <v>1853</v>
      </c>
      <c r="H109" s="144" t="s">
        <v>1363</v>
      </c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</row>
    <row r="110" ht="15.75" customHeight="1">
      <c r="A110" s="144" t="s">
        <v>1854</v>
      </c>
      <c r="B110" s="144" t="s">
        <v>1855</v>
      </c>
      <c r="C110" s="144" t="s">
        <v>1856</v>
      </c>
      <c r="D110" s="144">
        <v>2021.0</v>
      </c>
      <c r="E110" s="144" t="s">
        <v>1857</v>
      </c>
      <c r="F110" s="237" t="s">
        <v>1858</v>
      </c>
      <c r="G110" s="144" t="s">
        <v>1859</v>
      </c>
      <c r="H110" s="144" t="s">
        <v>1363</v>
      </c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</row>
    <row r="111" ht="15.75" customHeight="1">
      <c r="A111" s="144"/>
      <c r="B111" s="144" t="s">
        <v>1860</v>
      </c>
      <c r="C111" s="144" t="s">
        <v>1861</v>
      </c>
      <c r="D111" s="144">
        <v>2021.0</v>
      </c>
      <c r="E111" s="144" t="s">
        <v>1862</v>
      </c>
      <c r="F111" s="237" t="s">
        <v>1863</v>
      </c>
      <c r="G111" s="144" t="s">
        <v>1864</v>
      </c>
      <c r="H111" s="144" t="s">
        <v>1363</v>
      </c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</row>
    <row r="112" ht="15.75" customHeight="1">
      <c r="A112" s="144"/>
      <c r="B112" s="144" t="s">
        <v>1865</v>
      </c>
      <c r="C112" s="144" t="s">
        <v>1866</v>
      </c>
      <c r="D112" s="144">
        <v>2021.0</v>
      </c>
      <c r="E112" s="144" t="s">
        <v>1867</v>
      </c>
      <c r="F112" s="237" t="s">
        <v>1868</v>
      </c>
      <c r="G112" s="144"/>
      <c r="H112" s="144" t="s">
        <v>1363</v>
      </c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</row>
    <row r="113" ht="15.75" customHeight="1">
      <c r="A113" s="144"/>
      <c r="B113" s="144" t="s">
        <v>1869</v>
      </c>
      <c r="C113" s="144" t="s">
        <v>1870</v>
      </c>
      <c r="D113" s="144">
        <v>2021.0</v>
      </c>
      <c r="E113" s="144" t="s">
        <v>1871</v>
      </c>
      <c r="F113" s="237" t="s">
        <v>1872</v>
      </c>
      <c r="G113" s="144" t="s">
        <v>1873</v>
      </c>
      <c r="H113" s="144" t="s">
        <v>1363</v>
      </c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</row>
    <row r="114" ht="15.75" customHeight="1">
      <c r="A114" s="144" t="s">
        <v>1854</v>
      </c>
      <c r="B114" s="144" t="s">
        <v>1552</v>
      </c>
      <c r="C114" s="144" t="s">
        <v>1874</v>
      </c>
      <c r="D114" s="144">
        <v>2021.0</v>
      </c>
      <c r="E114" s="144" t="s">
        <v>1875</v>
      </c>
      <c r="F114" s="237" t="s">
        <v>1876</v>
      </c>
      <c r="G114" s="144" t="s">
        <v>1877</v>
      </c>
      <c r="H114" s="144" t="s">
        <v>1363</v>
      </c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</row>
    <row r="115" ht="15.75" customHeight="1">
      <c r="A115" s="144"/>
      <c r="B115" s="144" t="s">
        <v>1878</v>
      </c>
      <c r="C115" s="144" t="s">
        <v>1879</v>
      </c>
      <c r="D115" s="144">
        <v>2021.0</v>
      </c>
      <c r="E115" s="144" t="s">
        <v>1880</v>
      </c>
      <c r="F115" s="237" t="s">
        <v>1881</v>
      </c>
      <c r="G115" s="144" t="s">
        <v>1882</v>
      </c>
      <c r="H115" s="144" t="s">
        <v>1363</v>
      </c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</row>
    <row r="116" ht="15.75" customHeight="1">
      <c r="A116" s="144"/>
      <c r="B116" s="144" t="s">
        <v>1883</v>
      </c>
      <c r="C116" s="144" t="s">
        <v>1884</v>
      </c>
      <c r="D116" s="144">
        <v>2021.0</v>
      </c>
      <c r="E116" s="144" t="s">
        <v>1885</v>
      </c>
      <c r="F116" s="237" t="s">
        <v>1886</v>
      </c>
      <c r="G116" s="144" t="s">
        <v>1887</v>
      </c>
      <c r="H116" s="144" t="s">
        <v>1363</v>
      </c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</row>
    <row r="117" ht="15.75" customHeight="1">
      <c r="A117" s="144"/>
      <c r="B117" s="144" t="s">
        <v>1888</v>
      </c>
      <c r="C117" s="144" t="s">
        <v>1889</v>
      </c>
      <c r="D117" s="144">
        <v>2021.0</v>
      </c>
      <c r="E117" s="144" t="s">
        <v>1890</v>
      </c>
      <c r="F117" s="237" t="s">
        <v>1891</v>
      </c>
      <c r="G117" s="144" t="s">
        <v>1892</v>
      </c>
      <c r="H117" s="144" t="s">
        <v>1363</v>
      </c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</row>
    <row r="118" ht="15.75" customHeight="1">
      <c r="A118" s="144"/>
      <c r="B118" s="144" t="s">
        <v>1865</v>
      </c>
      <c r="C118" s="144" t="s">
        <v>1893</v>
      </c>
      <c r="D118" s="144">
        <v>2021.0</v>
      </c>
      <c r="E118" s="144" t="s">
        <v>1894</v>
      </c>
      <c r="F118" s="237" t="s">
        <v>1895</v>
      </c>
      <c r="G118" s="144"/>
      <c r="H118" s="144" t="s">
        <v>1363</v>
      </c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</row>
    <row r="119" ht="15.75" customHeight="1">
      <c r="A119" s="144" t="s">
        <v>200</v>
      </c>
      <c r="B119" s="144" t="s">
        <v>1896</v>
      </c>
      <c r="C119" s="144" t="s">
        <v>1897</v>
      </c>
      <c r="D119" s="144">
        <v>2021.0</v>
      </c>
      <c r="E119" s="144" t="s">
        <v>672</v>
      </c>
      <c r="F119" s="237" t="s">
        <v>1898</v>
      </c>
      <c r="G119" s="144" t="s">
        <v>1899</v>
      </c>
      <c r="H119" s="144" t="s">
        <v>1363</v>
      </c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</row>
    <row r="120" ht="15.75" customHeight="1">
      <c r="A120" s="144"/>
      <c r="B120" s="144" t="s">
        <v>1900</v>
      </c>
      <c r="C120" s="144" t="s">
        <v>1901</v>
      </c>
      <c r="D120" s="144">
        <v>2021.0</v>
      </c>
      <c r="E120" s="144" t="s">
        <v>1902</v>
      </c>
      <c r="F120" s="237" t="s">
        <v>1903</v>
      </c>
      <c r="G120" s="144" t="s">
        <v>1904</v>
      </c>
      <c r="H120" s="144" t="s">
        <v>1363</v>
      </c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</row>
    <row r="121" ht="15.75" customHeight="1">
      <c r="A121" s="144"/>
      <c r="B121" s="144" t="s">
        <v>1905</v>
      </c>
      <c r="C121" s="144" t="s">
        <v>1906</v>
      </c>
      <c r="D121" s="144">
        <v>2021.0</v>
      </c>
      <c r="E121" s="144" t="s">
        <v>722</v>
      </c>
      <c r="F121" s="237" t="s">
        <v>1907</v>
      </c>
      <c r="G121" s="144" t="s">
        <v>1908</v>
      </c>
      <c r="H121" s="144" t="s">
        <v>1363</v>
      </c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</row>
    <row r="122" ht="15.75" customHeight="1">
      <c r="A122" s="144"/>
      <c r="B122" s="144" t="s">
        <v>1909</v>
      </c>
      <c r="C122" s="144" t="s">
        <v>1910</v>
      </c>
      <c r="D122" s="144">
        <v>2021.0</v>
      </c>
      <c r="E122" s="144" t="s">
        <v>1911</v>
      </c>
      <c r="F122" s="237" t="s">
        <v>1912</v>
      </c>
      <c r="G122" s="144" t="s">
        <v>1913</v>
      </c>
      <c r="H122" s="144" t="s">
        <v>1363</v>
      </c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</row>
    <row r="123" ht="15.75" customHeight="1">
      <c r="A123" s="144" t="s">
        <v>200</v>
      </c>
      <c r="B123" s="144" t="s">
        <v>1739</v>
      </c>
      <c r="C123" s="144" t="s">
        <v>1914</v>
      </c>
      <c r="D123" s="144">
        <v>2021.0</v>
      </c>
      <c r="E123" s="144" t="s">
        <v>1915</v>
      </c>
      <c r="F123" s="237" t="s">
        <v>1916</v>
      </c>
      <c r="G123" s="144" t="s">
        <v>1917</v>
      </c>
      <c r="H123" s="144" t="s">
        <v>1363</v>
      </c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</row>
    <row r="124" ht="15.75" customHeight="1">
      <c r="A124" s="144" t="s">
        <v>1854</v>
      </c>
      <c r="B124" s="144" t="s">
        <v>1918</v>
      </c>
      <c r="C124" s="144" t="s">
        <v>1919</v>
      </c>
      <c r="D124" s="144">
        <v>2021.0</v>
      </c>
      <c r="E124" s="144" t="s">
        <v>1920</v>
      </c>
      <c r="F124" s="237" t="s">
        <v>1921</v>
      </c>
      <c r="G124" s="144" t="s">
        <v>1922</v>
      </c>
      <c r="H124" s="144" t="s">
        <v>1651</v>
      </c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</row>
    <row r="125" ht="15.75" customHeight="1">
      <c r="A125" s="144"/>
      <c r="B125" s="144" t="s">
        <v>1923</v>
      </c>
      <c r="C125" s="144" t="s">
        <v>1924</v>
      </c>
      <c r="D125" s="144">
        <v>2021.0</v>
      </c>
      <c r="E125" s="144" t="s">
        <v>1925</v>
      </c>
      <c r="F125" s="237" t="s">
        <v>1926</v>
      </c>
      <c r="G125" s="144" t="s">
        <v>1927</v>
      </c>
      <c r="H125" s="144" t="s">
        <v>1363</v>
      </c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</row>
    <row r="126" ht="15.75" customHeight="1">
      <c r="A126" s="144" t="s">
        <v>200</v>
      </c>
      <c r="B126" s="144" t="s">
        <v>1928</v>
      </c>
      <c r="C126" s="144" t="s">
        <v>1929</v>
      </c>
      <c r="D126" s="144">
        <v>2021.0</v>
      </c>
      <c r="E126" s="144" t="s">
        <v>1930</v>
      </c>
      <c r="F126" s="237" t="s">
        <v>1931</v>
      </c>
      <c r="G126" s="144" t="s">
        <v>1932</v>
      </c>
      <c r="H126" s="144" t="s">
        <v>1363</v>
      </c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</row>
    <row r="127" ht="15.75" customHeight="1">
      <c r="A127" s="144" t="s">
        <v>1933</v>
      </c>
      <c r="B127" s="144" t="s">
        <v>1934</v>
      </c>
      <c r="C127" s="144" t="s">
        <v>1935</v>
      </c>
      <c r="D127" s="144">
        <v>2021.0</v>
      </c>
      <c r="E127" s="144" t="s">
        <v>1936</v>
      </c>
      <c r="F127" s="237" t="s">
        <v>1937</v>
      </c>
      <c r="G127" s="144" t="s">
        <v>1938</v>
      </c>
      <c r="H127" s="144" t="s">
        <v>1363</v>
      </c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</row>
    <row r="128" ht="15.75" customHeight="1">
      <c r="A128" s="144"/>
      <c r="B128" s="144" t="s">
        <v>1939</v>
      </c>
      <c r="C128" s="144" t="s">
        <v>1940</v>
      </c>
      <c r="D128" s="144">
        <v>2021.0</v>
      </c>
      <c r="E128" s="144" t="s">
        <v>1941</v>
      </c>
      <c r="F128" s="237" t="s">
        <v>1942</v>
      </c>
      <c r="G128" s="144" t="s">
        <v>1943</v>
      </c>
      <c r="H128" s="144" t="s">
        <v>1363</v>
      </c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</row>
    <row r="129" ht="15.75" customHeight="1">
      <c r="A129" s="144"/>
      <c r="B129" s="144" t="s">
        <v>1944</v>
      </c>
      <c r="C129" s="144" t="s">
        <v>1945</v>
      </c>
      <c r="D129" s="144">
        <v>2020.0</v>
      </c>
      <c r="E129" s="144" t="s">
        <v>1946</v>
      </c>
      <c r="F129" s="237" t="s">
        <v>1947</v>
      </c>
      <c r="G129" s="144" t="s">
        <v>1948</v>
      </c>
      <c r="H129" s="144" t="s">
        <v>1363</v>
      </c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  <c r="AA129" s="144"/>
    </row>
    <row r="130" ht="15.75" customHeight="1">
      <c r="A130" s="144"/>
      <c r="B130" s="144" t="s">
        <v>1949</v>
      </c>
      <c r="C130" s="144" t="s">
        <v>1950</v>
      </c>
      <c r="D130" s="144">
        <v>2020.0</v>
      </c>
      <c r="E130" s="144" t="s">
        <v>1951</v>
      </c>
      <c r="F130" s="237" t="s">
        <v>1952</v>
      </c>
      <c r="G130" s="144" t="s">
        <v>1953</v>
      </c>
      <c r="H130" s="144" t="s">
        <v>1363</v>
      </c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</row>
    <row r="131" ht="15.75" customHeight="1">
      <c r="A131" s="144" t="s">
        <v>200</v>
      </c>
      <c r="B131" s="144" t="s">
        <v>1954</v>
      </c>
      <c r="C131" s="144" t="s">
        <v>1955</v>
      </c>
      <c r="D131" s="144">
        <v>2020.0</v>
      </c>
      <c r="E131" s="144" t="s">
        <v>639</v>
      </c>
      <c r="F131" s="237" t="s">
        <v>1956</v>
      </c>
      <c r="G131" s="144" t="s">
        <v>1957</v>
      </c>
      <c r="H131" s="144" t="s">
        <v>1363</v>
      </c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</row>
    <row r="132" ht="15.75" customHeight="1">
      <c r="A132" s="144"/>
      <c r="B132" s="144" t="s">
        <v>1958</v>
      </c>
      <c r="C132" s="144" t="s">
        <v>1959</v>
      </c>
      <c r="D132" s="144">
        <v>2020.0</v>
      </c>
      <c r="E132" s="144" t="s">
        <v>1960</v>
      </c>
      <c r="F132" s="237" t="s">
        <v>1961</v>
      </c>
      <c r="G132" s="144" t="s">
        <v>1962</v>
      </c>
      <c r="H132" s="144" t="s">
        <v>1363</v>
      </c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</row>
    <row r="133" ht="15.75" customHeight="1">
      <c r="A133" s="144"/>
      <c r="B133" s="144" t="s">
        <v>1963</v>
      </c>
      <c r="C133" s="144" t="s">
        <v>1964</v>
      </c>
      <c r="D133" s="144">
        <v>2020.0</v>
      </c>
      <c r="E133" s="144" t="s">
        <v>1965</v>
      </c>
      <c r="F133" s="237" t="s">
        <v>1966</v>
      </c>
      <c r="G133" s="144" t="s">
        <v>1967</v>
      </c>
      <c r="H133" s="144" t="s">
        <v>1363</v>
      </c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</row>
    <row r="134" ht="15.75" customHeight="1">
      <c r="A134" s="144" t="s">
        <v>1968</v>
      </c>
      <c r="B134" s="144" t="s">
        <v>1969</v>
      </c>
      <c r="C134" s="144" t="s">
        <v>1970</v>
      </c>
      <c r="D134" s="144">
        <v>2020.0</v>
      </c>
      <c r="E134" s="144" t="s">
        <v>1971</v>
      </c>
      <c r="F134" s="237" t="s">
        <v>1972</v>
      </c>
      <c r="G134" s="144"/>
      <c r="H134" s="144" t="s">
        <v>1651</v>
      </c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</row>
    <row r="135" ht="15.75" customHeight="1">
      <c r="A135" s="144"/>
      <c r="B135" s="144" t="s">
        <v>1900</v>
      </c>
      <c r="C135" s="144" t="s">
        <v>1973</v>
      </c>
      <c r="D135" s="144">
        <v>2020.0</v>
      </c>
      <c r="E135" s="144" t="s">
        <v>1974</v>
      </c>
      <c r="F135" s="237" t="s">
        <v>1975</v>
      </c>
      <c r="G135" s="144" t="s">
        <v>1976</v>
      </c>
      <c r="H135" s="144" t="s">
        <v>1363</v>
      </c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</row>
    <row r="136" ht="15.75" customHeight="1">
      <c r="A136" s="144"/>
      <c r="B136" s="144" t="s">
        <v>1977</v>
      </c>
      <c r="C136" s="144" t="s">
        <v>1978</v>
      </c>
      <c r="D136" s="144">
        <v>2020.0</v>
      </c>
      <c r="E136" s="144" t="s">
        <v>1979</v>
      </c>
      <c r="F136" s="237" t="s">
        <v>1980</v>
      </c>
      <c r="G136" s="144" t="s">
        <v>1981</v>
      </c>
      <c r="H136" s="144" t="s">
        <v>1363</v>
      </c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</row>
    <row r="137" ht="15.75" customHeight="1">
      <c r="A137" s="144"/>
      <c r="B137" s="144" t="s">
        <v>1900</v>
      </c>
      <c r="C137" s="144" t="s">
        <v>1982</v>
      </c>
      <c r="D137" s="144">
        <v>2020.0</v>
      </c>
      <c r="E137" s="144" t="s">
        <v>1983</v>
      </c>
      <c r="F137" s="237" t="s">
        <v>1984</v>
      </c>
      <c r="G137" s="144" t="s">
        <v>1985</v>
      </c>
      <c r="H137" s="144" t="s">
        <v>1363</v>
      </c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</row>
    <row r="138" ht="15.75" customHeight="1">
      <c r="A138" s="144"/>
      <c r="B138" s="144" t="s">
        <v>1986</v>
      </c>
      <c r="C138" s="144" t="s">
        <v>1987</v>
      </c>
      <c r="D138" s="144">
        <v>2020.0</v>
      </c>
      <c r="E138" s="144" t="s">
        <v>1988</v>
      </c>
      <c r="F138" s="237" t="s">
        <v>1989</v>
      </c>
      <c r="G138" s="144" t="s">
        <v>1990</v>
      </c>
      <c r="H138" s="144" t="s">
        <v>1363</v>
      </c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</row>
    <row r="139" ht="15.75" customHeight="1">
      <c r="A139" s="144"/>
      <c r="B139" s="144" t="s">
        <v>1991</v>
      </c>
      <c r="C139" s="144" t="s">
        <v>1992</v>
      </c>
      <c r="D139" s="144">
        <v>2020.0</v>
      </c>
      <c r="E139" s="144" t="s">
        <v>1993</v>
      </c>
      <c r="F139" s="237" t="s">
        <v>1994</v>
      </c>
      <c r="G139" s="144" t="s">
        <v>1995</v>
      </c>
      <c r="H139" s="144" t="s">
        <v>1363</v>
      </c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</row>
    <row r="140" ht="15.75" customHeight="1">
      <c r="A140" s="238"/>
      <c r="B140" s="144" t="s">
        <v>1996</v>
      </c>
      <c r="C140" s="144" t="s">
        <v>1997</v>
      </c>
      <c r="D140" s="144">
        <v>2020.0</v>
      </c>
      <c r="E140" s="144" t="s">
        <v>1998</v>
      </c>
      <c r="F140" s="237" t="s">
        <v>1999</v>
      </c>
      <c r="G140" s="144" t="s">
        <v>2000</v>
      </c>
      <c r="H140" s="144" t="s">
        <v>1363</v>
      </c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</row>
    <row r="141" ht="15.75" customHeight="1">
      <c r="A141" s="144"/>
      <c r="B141" s="144" t="s">
        <v>2001</v>
      </c>
      <c r="C141" s="144" t="s">
        <v>2002</v>
      </c>
      <c r="D141" s="144">
        <v>2020.0</v>
      </c>
      <c r="E141" s="144" t="s">
        <v>2003</v>
      </c>
      <c r="F141" s="237" t="s">
        <v>2004</v>
      </c>
      <c r="G141" s="144" t="s">
        <v>2005</v>
      </c>
      <c r="H141" s="144" t="s">
        <v>1363</v>
      </c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</row>
    <row r="142" ht="15.75" customHeight="1">
      <c r="A142" s="144"/>
      <c r="B142" s="144" t="s">
        <v>2006</v>
      </c>
      <c r="C142" s="144" t="s">
        <v>2007</v>
      </c>
      <c r="D142" s="144">
        <v>2020.0</v>
      </c>
      <c r="E142" s="144" t="s">
        <v>2008</v>
      </c>
      <c r="F142" s="237" t="s">
        <v>2009</v>
      </c>
      <c r="G142" s="144"/>
      <c r="H142" s="144" t="s">
        <v>1363</v>
      </c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</row>
    <row r="143" ht="15.75" customHeight="1">
      <c r="A143" s="144"/>
      <c r="B143" s="144" t="s">
        <v>2010</v>
      </c>
      <c r="C143" s="144" t="s">
        <v>2011</v>
      </c>
      <c r="D143" s="144">
        <v>2020.0</v>
      </c>
      <c r="E143" s="144" t="s">
        <v>2012</v>
      </c>
      <c r="F143" s="237" t="s">
        <v>2013</v>
      </c>
      <c r="G143" s="144" t="s">
        <v>2014</v>
      </c>
      <c r="H143" s="144" t="s">
        <v>1363</v>
      </c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</row>
    <row r="144" ht="15.75" customHeight="1">
      <c r="A144" s="144"/>
      <c r="B144" s="144" t="s">
        <v>2015</v>
      </c>
      <c r="C144" s="144" t="s">
        <v>2016</v>
      </c>
      <c r="D144" s="144">
        <v>2020.0</v>
      </c>
      <c r="E144" s="144" t="s">
        <v>2017</v>
      </c>
      <c r="F144" s="237" t="s">
        <v>2018</v>
      </c>
      <c r="G144" s="144" t="s">
        <v>2019</v>
      </c>
      <c r="H144" s="144" t="s">
        <v>1363</v>
      </c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</row>
    <row r="145" ht="15.75" customHeight="1">
      <c r="A145" s="144"/>
      <c r="B145" s="144" t="s">
        <v>1918</v>
      </c>
      <c r="C145" s="144" t="s">
        <v>2020</v>
      </c>
      <c r="D145" s="144">
        <v>2020.0</v>
      </c>
      <c r="E145" s="144" t="s">
        <v>2021</v>
      </c>
      <c r="F145" s="237" t="s">
        <v>2022</v>
      </c>
      <c r="G145" s="144" t="s">
        <v>2023</v>
      </c>
      <c r="H145" s="144" t="s">
        <v>2024</v>
      </c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</row>
    <row r="146" ht="15.75" customHeight="1">
      <c r="A146" s="144"/>
      <c r="B146" s="144" t="s">
        <v>2025</v>
      </c>
      <c r="C146" s="144" t="s">
        <v>2026</v>
      </c>
      <c r="D146" s="144">
        <v>2020.0</v>
      </c>
      <c r="E146" s="144" t="s">
        <v>2027</v>
      </c>
      <c r="F146" s="237" t="s">
        <v>2028</v>
      </c>
      <c r="G146" s="144" t="s">
        <v>2029</v>
      </c>
      <c r="H146" s="144" t="s">
        <v>1363</v>
      </c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</row>
    <row r="147" ht="15.75" customHeight="1">
      <c r="A147" s="144" t="s">
        <v>200</v>
      </c>
      <c r="B147" s="144" t="s">
        <v>2030</v>
      </c>
      <c r="C147" s="144" t="s">
        <v>2031</v>
      </c>
      <c r="D147" s="144">
        <v>2020.0</v>
      </c>
      <c r="E147" s="144" t="s">
        <v>2032</v>
      </c>
      <c r="F147" s="237" t="s">
        <v>2033</v>
      </c>
      <c r="G147" s="144"/>
      <c r="H147" s="144" t="s">
        <v>1363</v>
      </c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</row>
    <row r="148" ht="15.75" customHeight="1">
      <c r="A148" s="144"/>
      <c r="B148" s="144" t="s">
        <v>2034</v>
      </c>
      <c r="C148" s="144" t="s">
        <v>200</v>
      </c>
      <c r="D148" s="144">
        <v>2020.0</v>
      </c>
      <c r="E148" s="144" t="s">
        <v>951</v>
      </c>
      <c r="F148" s="237" t="s">
        <v>2035</v>
      </c>
      <c r="G148" s="144"/>
      <c r="H148" s="144" t="s">
        <v>1357</v>
      </c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</row>
    <row r="149" ht="15.75" customHeight="1">
      <c r="A149" s="144"/>
      <c r="B149" s="144" t="s">
        <v>2036</v>
      </c>
      <c r="C149" s="144" t="s">
        <v>2037</v>
      </c>
      <c r="D149" s="144">
        <v>2020.0</v>
      </c>
      <c r="E149" s="144" t="s">
        <v>2038</v>
      </c>
      <c r="F149" s="237" t="s">
        <v>2039</v>
      </c>
      <c r="G149" s="144" t="s">
        <v>2040</v>
      </c>
      <c r="H149" s="144" t="s">
        <v>1363</v>
      </c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</row>
    <row r="150" ht="15.75" customHeight="1">
      <c r="A150" s="144"/>
      <c r="B150" s="144" t="s">
        <v>2041</v>
      </c>
      <c r="C150" s="144" t="s">
        <v>2042</v>
      </c>
      <c r="D150" s="144">
        <v>2020.0</v>
      </c>
      <c r="E150" s="144" t="s">
        <v>2043</v>
      </c>
      <c r="F150" s="237" t="s">
        <v>2044</v>
      </c>
      <c r="G150" s="144" t="s">
        <v>2045</v>
      </c>
      <c r="H150" s="144" t="s">
        <v>1363</v>
      </c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</row>
    <row r="151" ht="15.75" customHeight="1">
      <c r="A151" s="144"/>
      <c r="B151" s="144" t="s">
        <v>2046</v>
      </c>
      <c r="C151" s="144" t="s">
        <v>2047</v>
      </c>
      <c r="D151" s="144">
        <v>2020.0</v>
      </c>
      <c r="E151" s="144" t="s">
        <v>2048</v>
      </c>
      <c r="F151" s="237" t="s">
        <v>2049</v>
      </c>
      <c r="G151" s="144"/>
      <c r="H151" s="144" t="s">
        <v>1363</v>
      </c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</row>
    <row r="152" ht="15.75" customHeight="1">
      <c r="A152" s="144" t="s">
        <v>200</v>
      </c>
      <c r="B152" s="144" t="s">
        <v>2050</v>
      </c>
      <c r="C152" s="144" t="s">
        <v>2051</v>
      </c>
      <c r="D152" s="144">
        <v>2020.0</v>
      </c>
      <c r="E152" s="144" t="s">
        <v>534</v>
      </c>
      <c r="F152" s="237" t="s">
        <v>2052</v>
      </c>
      <c r="G152" s="144" t="s">
        <v>2053</v>
      </c>
      <c r="H152" s="144" t="s">
        <v>1357</v>
      </c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</row>
    <row r="153" ht="15.75" customHeight="1">
      <c r="A153" s="144"/>
      <c r="B153" s="144" t="s">
        <v>2054</v>
      </c>
      <c r="C153" s="144" t="s">
        <v>2055</v>
      </c>
      <c r="D153" s="144">
        <v>2020.0</v>
      </c>
      <c r="E153" s="144" t="s">
        <v>2056</v>
      </c>
      <c r="F153" s="237" t="s">
        <v>2057</v>
      </c>
      <c r="G153" s="144" t="s">
        <v>2058</v>
      </c>
      <c r="H153" s="144" t="s">
        <v>1363</v>
      </c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</row>
    <row r="154" ht="15.75" customHeight="1">
      <c r="A154" s="144"/>
      <c r="B154" s="144" t="s">
        <v>2059</v>
      </c>
      <c r="C154" s="144" t="s">
        <v>2060</v>
      </c>
      <c r="D154" s="144">
        <v>2020.0</v>
      </c>
      <c r="E154" s="144" t="s">
        <v>2061</v>
      </c>
      <c r="F154" s="237" t="s">
        <v>2062</v>
      </c>
      <c r="G154" s="144" t="s">
        <v>2063</v>
      </c>
      <c r="H154" s="144" t="s">
        <v>1363</v>
      </c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</row>
    <row r="155" ht="15.75" customHeight="1">
      <c r="A155" s="238"/>
      <c r="B155" s="144" t="s">
        <v>1996</v>
      </c>
      <c r="C155" s="144" t="s">
        <v>2064</v>
      </c>
      <c r="D155" s="144">
        <v>2020.0</v>
      </c>
      <c r="E155" s="144" t="s">
        <v>2065</v>
      </c>
      <c r="F155" s="237" t="s">
        <v>2066</v>
      </c>
      <c r="G155" s="144"/>
      <c r="H155" s="144" t="s">
        <v>1363</v>
      </c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</row>
    <row r="156" ht="15.75" customHeight="1">
      <c r="A156" s="144" t="s">
        <v>200</v>
      </c>
      <c r="B156" s="144" t="s">
        <v>2067</v>
      </c>
      <c r="C156" s="144" t="s">
        <v>2068</v>
      </c>
      <c r="D156" s="144">
        <v>2020.0</v>
      </c>
      <c r="E156" s="144" t="s">
        <v>727</v>
      </c>
      <c r="F156" s="237" t="s">
        <v>2069</v>
      </c>
      <c r="G156" s="144" t="s">
        <v>2070</v>
      </c>
      <c r="H156" s="144" t="s">
        <v>1363</v>
      </c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</row>
    <row r="157" ht="15.75" customHeight="1">
      <c r="A157" s="144" t="s">
        <v>200</v>
      </c>
      <c r="B157" s="144" t="s">
        <v>2071</v>
      </c>
      <c r="C157" s="144" t="s">
        <v>2072</v>
      </c>
      <c r="D157" s="144">
        <v>2020.0</v>
      </c>
      <c r="E157" s="144" t="s">
        <v>657</v>
      </c>
      <c r="F157" s="237" t="s">
        <v>2073</v>
      </c>
      <c r="G157" s="144" t="s">
        <v>2074</v>
      </c>
      <c r="H157" s="144" t="s">
        <v>1363</v>
      </c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</row>
    <row r="158" ht="15.75" customHeight="1">
      <c r="A158" s="144"/>
      <c r="B158" s="144" t="s">
        <v>2075</v>
      </c>
      <c r="C158" s="144" t="s">
        <v>2076</v>
      </c>
      <c r="D158" s="144">
        <v>2020.0</v>
      </c>
      <c r="E158" s="144" t="s">
        <v>2077</v>
      </c>
      <c r="F158" s="237" t="s">
        <v>2078</v>
      </c>
      <c r="G158" s="144" t="s">
        <v>2079</v>
      </c>
      <c r="H158" s="144" t="s">
        <v>1363</v>
      </c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</row>
    <row r="159" ht="15.75" customHeight="1">
      <c r="A159" s="144"/>
      <c r="B159" s="144" t="s">
        <v>2080</v>
      </c>
      <c r="C159" s="144" t="s">
        <v>2081</v>
      </c>
      <c r="D159" s="144">
        <v>2020.0</v>
      </c>
      <c r="E159" s="144" t="s">
        <v>730</v>
      </c>
      <c r="F159" s="237" t="s">
        <v>2082</v>
      </c>
      <c r="G159" s="144" t="s">
        <v>2083</v>
      </c>
      <c r="H159" s="144" t="s">
        <v>1363</v>
      </c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</row>
    <row r="160" ht="15.75" customHeight="1">
      <c r="A160" s="238"/>
      <c r="B160" s="144" t="s">
        <v>1996</v>
      </c>
      <c r="C160" s="144" t="s">
        <v>2084</v>
      </c>
      <c r="D160" s="144">
        <v>2020.0</v>
      </c>
      <c r="E160" s="144" t="s">
        <v>2085</v>
      </c>
      <c r="F160" s="237" t="s">
        <v>2086</v>
      </c>
      <c r="G160" s="144" t="s">
        <v>2087</v>
      </c>
      <c r="H160" s="144" t="s">
        <v>1363</v>
      </c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  <c r="AA160" s="144"/>
    </row>
    <row r="161" ht="15.75" customHeight="1">
      <c r="A161" s="144"/>
      <c r="B161" s="144" t="s">
        <v>2088</v>
      </c>
      <c r="C161" s="144" t="s">
        <v>2089</v>
      </c>
      <c r="D161" s="144">
        <v>2020.0</v>
      </c>
      <c r="E161" s="144" t="s">
        <v>2090</v>
      </c>
      <c r="F161" s="237" t="s">
        <v>2091</v>
      </c>
      <c r="G161" s="144"/>
      <c r="H161" s="144" t="s">
        <v>1363</v>
      </c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</row>
    <row r="162" ht="15.75" customHeight="1">
      <c r="A162" s="144"/>
      <c r="B162" s="144" t="s">
        <v>2092</v>
      </c>
      <c r="C162" s="144" t="s">
        <v>2093</v>
      </c>
      <c r="D162" s="144">
        <v>2020.0</v>
      </c>
      <c r="E162" s="144" t="s">
        <v>2094</v>
      </c>
      <c r="F162" s="237" t="s">
        <v>2095</v>
      </c>
      <c r="G162" s="144" t="s">
        <v>2096</v>
      </c>
      <c r="H162" s="144" t="s">
        <v>1363</v>
      </c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  <c r="AA162" s="144"/>
    </row>
    <row r="163" ht="15.75" customHeight="1">
      <c r="A163" s="144" t="s">
        <v>200</v>
      </c>
      <c r="B163" s="144" t="s">
        <v>2097</v>
      </c>
      <c r="C163" s="144" t="s">
        <v>2098</v>
      </c>
      <c r="D163" s="144">
        <v>2020.0</v>
      </c>
      <c r="E163" s="144" t="s">
        <v>378</v>
      </c>
      <c r="F163" s="237" t="s">
        <v>2099</v>
      </c>
      <c r="G163" s="144" t="s">
        <v>2100</v>
      </c>
      <c r="H163" s="144" t="s">
        <v>1363</v>
      </c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  <c r="AA163" s="144"/>
    </row>
    <row r="164" ht="15.75" customHeight="1">
      <c r="A164" s="144"/>
      <c r="B164" s="144" t="s">
        <v>2101</v>
      </c>
      <c r="C164" s="144" t="s">
        <v>2102</v>
      </c>
      <c r="D164" s="144">
        <v>2020.0</v>
      </c>
      <c r="E164" s="144" t="s">
        <v>2103</v>
      </c>
      <c r="F164" s="237" t="s">
        <v>2104</v>
      </c>
      <c r="G164" s="144" t="s">
        <v>2105</v>
      </c>
      <c r="H164" s="144" t="s">
        <v>1363</v>
      </c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  <c r="AA164" s="144"/>
    </row>
    <row r="165" ht="15.75" customHeight="1">
      <c r="A165" s="144"/>
      <c r="B165" s="144" t="s">
        <v>2106</v>
      </c>
      <c r="C165" s="144" t="s">
        <v>2107</v>
      </c>
      <c r="D165" s="144">
        <v>2020.0</v>
      </c>
      <c r="E165" s="144" t="s">
        <v>2108</v>
      </c>
      <c r="F165" s="237" t="s">
        <v>2109</v>
      </c>
      <c r="G165" s="144" t="s">
        <v>2110</v>
      </c>
      <c r="H165" s="144" t="s">
        <v>1363</v>
      </c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  <c r="AA165" s="144"/>
    </row>
    <row r="166" ht="15.75" customHeight="1">
      <c r="A166" s="144"/>
      <c r="B166" s="144" t="s">
        <v>2111</v>
      </c>
      <c r="C166" s="144" t="s">
        <v>2112</v>
      </c>
      <c r="D166" s="144">
        <v>2020.0</v>
      </c>
      <c r="E166" s="144" t="s">
        <v>2113</v>
      </c>
      <c r="F166" s="237" t="s">
        <v>2114</v>
      </c>
      <c r="G166" s="144" t="s">
        <v>2115</v>
      </c>
      <c r="H166" s="144" t="s">
        <v>1363</v>
      </c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  <c r="AA166" s="144"/>
    </row>
    <row r="167" ht="15.75" customHeight="1">
      <c r="A167" s="144"/>
      <c r="B167" s="144" t="s">
        <v>2116</v>
      </c>
      <c r="C167" s="144" t="s">
        <v>2117</v>
      </c>
      <c r="D167" s="144">
        <v>2020.0</v>
      </c>
      <c r="E167" s="144" t="s">
        <v>2118</v>
      </c>
      <c r="F167" s="237" t="s">
        <v>2119</v>
      </c>
      <c r="G167" s="144" t="s">
        <v>2120</v>
      </c>
      <c r="H167" s="144" t="s">
        <v>1363</v>
      </c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  <c r="AA167" s="144"/>
    </row>
    <row r="168" ht="15.75" customHeight="1">
      <c r="A168" s="144"/>
      <c r="B168" s="144" t="s">
        <v>2121</v>
      </c>
      <c r="C168" s="144" t="s">
        <v>2122</v>
      </c>
      <c r="D168" s="144">
        <v>2020.0</v>
      </c>
      <c r="E168" s="144" t="s">
        <v>2123</v>
      </c>
      <c r="F168" s="237" t="s">
        <v>2124</v>
      </c>
      <c r="G168" s="144" t="s">
        <v>2125</v>
      </c>
      <c r="H168" s="144" t="s">
        <v>1363</v>
      </c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  <c r="AA168" s="144"/>
    </row>
    <row r="169" ht="15.75" customHeight="1">
      <c r="A169" s="144"/>
      <c r="B169" s="144" t="s">
        <v>2126</v>
      </c>
      <c r="C169" s="144" t="s">
        <v>2127</v>
      </c>
      <c r="D169" s="144">
        <v>2020.0</v>
      </c>
      <c r="E169" s="144" t="s">
        <v>2128</v>
      </c>
      <c r="F169" s="237" t="s">
        <v>2129</v>
      </c>
      <c r="G169" s="144" t="s">
        <v>2130</v>
      </c>
      <c r="H169" s="144" t="s">
        <v>1363</v>
      </c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  <c r="AA169" s="144"/>
    </row>
    <row r="170" ht="15.75" customHeight="1">
      <c r="A170" s="144" t="s">
        <v>2131</v>
      </c>
      <c r="B170" s="144" t="s">
        <v>2132</v>
      </c>
      <c r="C170" s="144" t="s">
        <v>2133</v>
      </c>
      <c r="D170" s="144">
        <v>2020.0</v>
      </c>
      <c r="E170" s="144" t="s">
        <v>2134</v>
      </c>
      <c r="F170" s="237" t="s">
        <v>2135</v>
      </c>
      <c r="G170" s="144" t="s">
        <v>2136</v>
      </c>
      <c r="H170" s="144" t="s">
        <v>1363</v>
      </c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  <c r="AA170" s="144"/>
    </row>
    <row r="171" ht="15.75" customHeight="1">
      <c r="A171" s="144" t="s">
        <v>200</v>
      </c>
      <c r="B171" s="144" t="s">
        <v>2137</v>
      </c>
      <c r="C171" s="144" t="s">
        <v>2138</v>
      </c>
      <c r="D171" s="144">
        <v>2020.0</v>
      </c>
      <c r="E171" s="144" t="s">
        <v>444</v>
      </c>
      <c r="F171" s="237" t="s">
        <v>2139</v>
      </c>
      <c r="G171" s="144" t="s">
        <v>2140</v>
      </c>
      <c r="H171" s="144" t="s">
        <v>1363</v>
      </c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  <c r="AA171" s="144"/>
    </row>
    <row r="172" ht="15.75" customHeight="1">
      <c r="A172" s="144"/>
      <c r="B172" s="144" t="s">
        <v>2141</v>
      </c>
      <c r="C172" s="144" t="s">
        <v>2142</v>
      </c>
      <c r="D172" s="144">
        <v>2020.0</v>
      </c>
      <c r="E172" s="144" t="s">
        <v>2143</v>
      </c>
      <c r="F172" s="237" t="s">
        <v>2144</v>
      </c>
      <c r="G172" s="144"/>
      <c r="H172" s="144" t="s">
        <v>1363</v>
      </c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</row>
    <row r="173" ht="15.75" customHeight="1">
      <c r="A173" s="144"/>
      <c r="B173" s="144" t="s">
        <v>2145</v>
      </c>
      <c r="C173" s="144" t="s">
        <v>2146</v>
      </c>
      <c r="D173" s="144">
        <v>2020.0</v>
      </c>
      <c r="E173" s="144" t="s">
        <v>2147</v>
      </c>
      <c r="F173" s="237" t="s">
        <v>2148</v>
      </c>
      <c r="G173" s="144"/>
      <c r="H173" s="144" t="s">
        <v>1363</v>
      </c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  <c r="AA173" s="144"/>
    </row>
    <row r="174" ht="15.75" customHeight="1">
      <c r="A174" s="144"/>
      <c r="B174" s="144" t="s">
        <v>1662</v>
      </c>
      <c r="C174" s="144" t="s">
        <v>2149</v>
      </c>
      <c r="D174" s="144">
        <v>2020.0</v>
      </c>
      <c r="E174" s="144" t="s">
        <v>2150</v>
      </c>
      <c r="F174" s="237" t="s">
        <v>2151</v>
      </c>
      <c r="G174" s="144" t="s">
        <v>2152</v>
      </c>
      <c r="H174" s="144" t="s">
        <v>1363</v>
      </c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  <c r="AA174" s="144"/>
    </row>
    <row r="175" ht="15.75" customHeight="1">
      <c r="A175" s="144"/>
      <c r="B175" s="144" t="s">
        <v>2153</v>
      </c>
      <c r="C175" s="144" t="s">
        <v>2154</v>
      </c>
      <c r="D175" s="144">
        <v>2020.0</v>
      </c>
      <c r="E175" s="144" t="s">
        <v>2155</v>
      </c>
      <c r="F175" s="237" t="s">
        <v>2156</v>
      </c>
      <c r="G175" s="144" t="s">
        <v>2157</v>
      </c>
      <c r="H175" s="144" t="s">
        <v>1363</v>
      </c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  <c r="AA175" s="144"/>
    </row>
    <row r="176" ht="15.75" customHeight="1">
      <c r="A176" s="144"/>
      <c r="B176" s="144" t="s">
        <v>2158</v>
      </c>
      <c r="C176" s="144" t="s">
        <v>2159</v>
      </c>
      <c r="D176" s="144">
        <v>2020.0</v>
      </c>
      <c r="E176" s="144" t="s">
        <v>2160</v>
      </c>
      <c r="F176" s="237" t="s">
        <v>2161</v>
      </c>
      <c r="G176" s="144" t="s">
        <v>2162</v>
      </c>
      <c r="H176" s="144" t="s">
        <v>1363</v>
      </c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  <c r="AA176" s="144"/>
    </row>
    <row r="177" ht="15.75" customHeight="1">
      <c r="A177" s="144"/>
      <c r="B177" s="144" t="s">
        <v>2163</v>
      </c>
      <c r="C177" s="144" t="s">
        <v>2164</v>
      </c>
      <c r="D177" s="144">
        <v>2020.0</v>
      </c>
      <c r="E177" s="144" t="s">
        <v>2165</v>
      </c>
      <c r="F177" s="237" t="s">
        <v>2166</v>
      </c>
      <c r="G177" s="144"/>
      <c r="H177" s="144" t="s">
        <v>1363</v>
      </c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  <c r="AA177" s="144"/>
    </row>
    <row r="178" ht="15.75" customHeight="1">
      <c r="A178" s="144"/>
      <c r="B178" s="144" t="s">
        <v>2167</v>
      </c>
      <c r="C178" s="144" t="s">
        <v>2168</v>
      </c>
      <c r="D178" s="144">
        <v>2020.0</v>
      </c>
      <c r="E178" s="144" t="s">
        <v>2169</v>
      </c>
      <c r="F178" s="237" t="s">
        <v>2170</v>
      </c>
      <c r="G178" s="144" t="s">
        <v>2171</v>
      </c>
      <c r="H178" s="144" t="s">
        <v>1363</v>
      </c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  <c r="AA178" s="144"/>
    </row>
    <row r="179" ht="15.75" customHeight="1">
      <c r="A179" s="144" t="s">
        <v>200</v>
      </c>
      <c r="B179" s="144" t="s">
        <v>2172</v>
      </c>
      <c r="C179" s="144" t="s">
        <v>2173</v>
      </c>
      <c r="D179" s="144">
        <v>2020.0</v>
      </c>
      <c r="E179" s="144" t="s">
        <v>736</v>
      </c>
      <c r="F179" s="237" t="s">
        <v>2174</v>
      </c>
      <c r="G179" s="144" t="s">
        <v>2175</v>
      </c>
      <c r="H179" s="144" t="s">
        <v>1363</v>
      </c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  <c r="AA179" s="144"/>
    </row>
    <row r="180" ht="15.75" customHeight="1">
      <c r="A180" s="144"/>
      <c r="B180" s="144" t="s">
        <v>2176</v>
      </c>
      <c r="C180" s="144" t="s">
        <v>2177</v>
      </c>
      <c r="D180" s="144">
        <v>2020.0</v>
      </c>
      <c r="E180" s="144" t="s">
        <v>2178</v>
      </c>
      <c r="F180" s="237" t="s">
        <v>2179</v>
      </c>
      <c r="G180" s="144" t="s">
        <v>2180</v>
      </c>
      <c r="H180" s="144" t="s">
        <v>1363</v>
      </c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</row>
    <row r="181" ht="15.75" customHeight="1">
      <c r="A181" s="144" t="s">
        <v>200</v>
      </c>
      <c r="B181" s="144" t="s">
        <v>2181</v>
      </c>
      <c r="C181" s="144" t="s">
        <v>2182</v>
      </c>
      <c r="D181" s="144">
        <v>2020.0</v>
      </c>
      <c r="E181" s="144" t="s">
        <v>446</v>
      </c>
      <c r="F181" s="237" t="s">
        <v>2183</v>
      </c>
      <c r="G181" s="144" t="s">
        <v>2184</v>
      </c>
      <c r="H181" s="144" t="s">
        <v>1363</v>
      </c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</row>
    <row r="182" ht="15.75" customHeight="1">
      <c r="A182" s="144"/>
      <c r="B182" s="144" t="s">
        <v>2185</v>
      </c>
      <c r="C182" s="144" t="s">
        <v>2186</v>
      </c>
      <c r="D182" s="144">
        <v>2020.0</v>
      </c>
      <c r="E182" s="144" t="s">
        <v>2187</v>
      </c>
      <c r="F182" s="237" t="s">
        <v>2188</v>
      </c>
      <c r="G182" s="144" t="s">
        <v>2189</v>
      </c>
      <c r="H182" s="144" t="s">
        <v>1363</v>
      </c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  <c r="AA182" s="144"/>
    </row>
    <row r="183" ht="15.75" customHeight="1">
      <c r="A183" s="144"/>
      <c r="B183" s="144" t="s">
        <v>2190</v>
      </c>
      <c r="C183" s="144" t="s">
        <v>2191</v>
      </c>
      <c r="D183" s="144">
        <v>2020.0</v>
      </c>
      <c r="E183" s="144" t="s">
        <v>2192</v>
      </c>
      <c r="F183" s="237" t="s">
        <v>2193</v>
      </c>
      <c r="G183" s="144"/>
      <c r="H183" s="144" t="s">
        <v>1363</v>
      </c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  <c r="AA183" s="144"/>
    </row>
    <row r="184" ht="15.75" customHeight="1">
      <c r="A184" s="144"/>
      <c r="B184" s="144" t="s">
        <v>2194</v>
      </c>
      <c r="C184" s="144" t="s">
        <v>2195</v>
      </c>
      <c r="D184" s="144">
        <v>2020.0</v>
      </c>
      <c r="E184" s="144" t="s">
        <v>723</v>
      </c>
      <c r="F184" s="237" t="s">
        <v>2196</v>
      </c>
      <c r="G184" s="144"/>
      <c r="H184" s="144" t="s">
        <v>1363</v>
      </c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  <c r="AA184" s="144"/>
    </row>
    <row r="185" ht="15.75" customHeight="1">
      <c r="A185" s="144"/>
      <c r="B185" s="144" t="s">
        <v>2197</v>
      </c>
      <c r="C185" s="144" t="s">
        <v>2198</v>
      </c>
      <c r="D185" s="144">
        <v>2020.0</v>
      </c>
      <c r="E185" s="144" t="s">
        <v>2199</v>
      </c>
      <c r="F185" s="237" t="s">
        <v>2200</v>
      </c>
      <c r="G185" s="144" t="s">
        <v>2201</v>
      </c>
      <c r="H185" s="144" t="s">
        <v>1363</v>
      </c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  <c r="AA185" s="144"/>
    </row>
    <row r="186" ht="15.75" customHeight="1">
      <c r="A186" s="144"/>
      <c r="B186" s="144" t="s">
        <v>2202</v>
      </c>
      <c r="C186" s="144" t="s">
        <v>2203</v>
      </c>
      <c r="D186" s="144">
        <v>2019.0</v>
      </c>
      <c r="E186" s="144" t="s">
        <v>2204</v>
      </c>
      <c r="F186" s="237" t="s">
        <v>2205</v>
      </c>
      <c r="G186" s="144"/>
      <c r="H186" s="144" t="s">
        <v>1363</v>
      </c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</row>
    <row r="187" ht="15.75" customHeight="1">
      <c r="A187" s="144"/>
      <c r="B187" s="144" t="s">
        <v>2206</v>
      </c>
      <c r="C187" s="144" t="s">
        <v>2207</v>
      </c>
      <c r="D187" s="144">
        <v>2019.0</v>
      </c>
      <c r="E187" s="144" t="s">
        <v>2208</v>
      </c>
      <c r="F187" s="237" t="s">
        <v>2209</v>
      </c>
      <c r="G187" s="144" t="s">
        <v>2210</v>
      </c>
      <c r="H187" s="144" t="s">
        <v>1363</v>
      </c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</row>
    <row r="188" ht="15.75" customHeight="1">
      <c r="A188" s="144" t="s">
        <v>200</v>
      </c>
      <c r="B188" s="144" t="s">
        <v>2211</v>
      </c>
      <c r="C188" s="144" t="s">
        <v>2212</v>
      </c>
      <c r="D188" s="144">
        <v>2019.0</v>
      </c>
      <c r="E188" s="144" t="s">
        <v>396</v>
      </c>
      <c r="F188" s="237" t="s">
        <v>2213</v>
      </c>
      <c r="G188" s="144" t="s">
        <v>2214</v>
      </c>
      <c r="H188" s="144" t="s">
        <v>1363</v>
      </c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</row>
    <row r="189" ht="15.75" customHeight="1">
      <c r="A189" s="144"/>
      <c r="B189" s="144" t="s">
        <v>2215</v>
      </c>
      <c r="C189" s="144" t="s">
        <v>2216</v>
      </c>
      <c r="D189" s="144">
        <v>2019.0</v>
      </c>
      <c r="E189" s="144" t="s">
        <v>2217</v>
      </c>
      <c r="F189" s="237" t="s">
        <v>2218</v>
      </c>
      <c r="G189" s="144" t="s">
        <v>2219</v>
      </c>
      <c r="H189" s="144" t="s">
        <v>1363</v>
      </c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</row>
    <row r="190" ht="15.75" customHeight="1">
      <c r="A190" s="144"/>
      <c r="B190" s="144" t="s">
        <v>2220</v>
      </c>
      <c r="C190" s="144" t="s">
        <v>2221</v>
      </c>
      <c r="D190" s="144">
        <v>2019.0</v>
      </c>
      <c r="E190" s="144" t="s">
        <v>2222</v>
      </c>
      <c r="F190" s="237" t="s">
        <v>2223</v>
      </c>
      <c r="G190" s="144"/>
      <c r="H190" s="144" t="s">
        <v>1363</v>
      </c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</row>
    <row r="191" ht="15.75" customHeight="1">
      <c r="A191" s="144"/>
      <c r="B191" s="144" t="s">
        <v>2224</v>
      </c>
      <c r="C191" s="144" t="s">
        <v>2225</v>
      </c>
      <c r="D191" s="144">
        <v>2019.0</v>
      </c>
      <c r="E191" s="144" t="s">
        <v>2226</v>
      </c>
      <c r="F191" s="237" t="s">
        <v>2227</v>
      </c>
      <c r="G191" s="144" t="s">
        <v>2228</v>
      </c>
      <c r="H191" s="144" t="s">
        <v>1363</v>
      </c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</row>
    <row r="192" ht="15.75" customHeight="1">
      <c r="A192" s="144"/>
      <c r="B192" s="144" t="s">
        <v>2229</v>
      </c>
      <c r="C192" s="144" t="s">
        <v>2230</v>
      </c>
      <c r="D192" s="144">
        <v>2019.0</v>
      </c>
      <c r="E192" s="144" t="s">
        <v>2231</v>
      </c>
      <c r="F192" s="237" t="s">
        <v>2232</v>
      </c>
      <c r="G192" s="144" t="s">
        <v>2233</v>
      </c>
      <c r="H192" s="144" t="s">
        <v>1363</v>
      </c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  <c r="AA192" s="144"/>
    </row>
    <row r="193" ht="15.75" customHeight="1">
      <c r="A193" s="144"/>
      <c r="B193" s="144" t="s">
        <v>2234</v>
      </c>
      <c r="C193" s="144" t="s">
        <v>2235</v>
      </c>
      <c r="D193" s="144">
        <v>2019.0</v>
      </c>
      <c r="E193" s="144" t="s">
        <v>2236</v>
      </c>
      <c r="F193" s="237" t="s">
        <v>2237</v>
      </c>
      <c r="G193" s="144" t="s">
        <v>2120</v>
      </c>
      <c r="H193" s="144" t="s">
        <v>1363</v>
      </c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  <c r="AA193" s="144"/>
    </row>
    <row r="194" ht="15.75" customHeight="1">
      <c r="A194" s="144" t="s">
        <v>200</v>
      </c>
      <c r="B194" s="144" t="s">
        <v>2238</v>
      </c>
      <c r="C194" s="144" t="s">
        <v>2239</v>
      </c>
      <c r="D194" s="144">
        <v>2019.0</v>
      </c>
      <c r="E194" s="144" t="s">
        <v>559</v>
      </c>
      <c r="F194" s="237" t="s">
        <v>2240</v>
      </c>
      <c r="G194" s="144" t="s">
        <v>2241</v>
      </c>
      <c r="H194" s="144" t="s">
        <v>1363</v>
      </c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</row>
    <row r="195" ht="15.75" customHeight="1">
      <c r="A195" s="144"/>
      <c r="B195" s="144" t="s">
        <v>2242</v>
      </c>
      <c r="C195" s="144" t="s">
        <v>2243</v>
      </c>
      <c r="D195" s="144">
        <v>2019.0</v>
      </c>
      <c r="E195" s="144" t="s">
        <v>2244</v>
      </c>
      <c r="F195" s="237" t="s">
        <v>2245</v>
      </c>
      <c r="G195" s="144" t="s">
        <v>2246</v>
      </c>
      <c r="H195" s="144" t="s">
        <v>1363</v>
      </c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</row>
    <row r="196" ht="15.75" customHeight="1">
      <c r="A196" s="144"/>
      <c r="B196" s="144" t="s">
        <v>2247</v>
      </c>
      <c r="C196" s="144" t="s">
        <v>2248</v>
      </c>
      <c r="D196" s="144">
        <v>2019.0</v>
      </c>
      <c r="E196" s="144" t="s">
        <v>2249</v>
      </c>
      <c r="F196" s="237" t="s">
        <v>2250</v>
      </c>
      <c r="G196" s="144" t="s">
        <v>2251</v>
      </c>
      <c r="H196" s="144" t="s">
        <v>1363</v>
      </c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  <c r="AA196" s="144"/>
    </row>
    <row r="197" ht="15.75" customHeight="1">
      <c r="A197" s="144"/>
      <c r="B197" s="144" t="s">
        <v>2252</v>
      </c>
      <c r="C197" s="144" t="s">
        <v>2253</v>
      </c>
      <c r="D197" s="144">
        <v>2019.0</v>
      </c>
      <c r="E197" s="144" t="s">
        <v>2254</v>
      </c>
      <c r="F197" s="237" t="s">
        <v>2255</v>
      </c>
      <c r="G197" s="144" t="s">
        <v>2256</v>
      </c>
      <c r="H197" s="144" t="s">
        <v>1363</v>
      </c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  <c r="AA197" s="144"/>
    </row>
    <row r="198" ht="15.75" customHeight="1">
      <c r="A198" s="144"/>
      <c r="B198" s="144" t="s">
        <v>2257</v>
      </c>
      <c r="C198" s="144" t="s">
        <v>2258</v>
      </c>
      <c r="D198" s="144">
        <v>2019.0</v>
      </c>
      <c r="E198" s="144" t="s">
        <v>2259</v>
      </c>
      <c r="F198" s="237" t="s">
        <v>2260</v>
      </c>
      <c r="G198" s="144" t="s">
        <v>2261</v>
      </c>
      <c r="H198" s="144" t="s">
        <v>1363</v>
      </c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  <c r="AA198" s="144"/>
    </row>
    <row r="199" ht="15.75" customHeight="1">
      <c r="A199" s="144"/>
      <c r="B199" s="144" t="s">
        <v>2262</v>
      </c>
      <c r="C199" s="144" t="s">
        <v>2263</v>
      </c>
      <c r="D199" s="144">
        <v>2019.0</v>
      </c>
      <c r="E199" s="144" t="s">
        <v>2264</v>
      </c>
      <c r="F199" s="237" t="s">
        <v>2265</v>
      </c>
      <c r="G199" s="144" t="s">
        <v>2266</v>
      </c>
      <c r="H199" s="144" t="s">
        <v>1363</v>
      </c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  <c r="AA199" s="144"/>
    </row>
    <row r="200" ht="15.75" customHeight="1">
      <c r="A200" s="144"/>
      <c r="B200" s="144" t="s">
        <v>2267</v>
      </c>
      <c r="C200" s="144" t="s">
        <v>2268</v>
      </c>
      <c r="D200" s="144">
        <v>2019.0</v>
      </c>
      <c r="E200" s="144" t="s">
        <v>2269</v>
      </c>
      <c r="F200" s="237" t="s">
        <v>2270</v>
      </c>
      <c r="G200" s="144" t="s">
        <v>2271</v>
      </c>
      <c r="H200" s="144" t="s">
        <v>1363</v>
      </c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  <c r="AA200" s="144"/>
    </row>
    <row r="201" ht="15.75" customHeight="1">
      <c r="A201" s="144"/>
      <c r="B201" s="144" t="s">
        <v>2272</v>
      </c>
      <c r="C201" s="144" t="s">
        <v>2273</v>
      </c>
      <c r="D201" s="144">
        <v>2019.0</v>
      </c>
      <c r="E201" s="144" t="s">
        <v>2274</v>
      </c>
      <c r="F201" s="237" t="s">
        <v>2275</v>
      </c>
      <c r="G201" s="144"/>
      <c r="H201" s="144" t="s">
        <v>1363</v>
      </c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  <c r="AA201" s="144"/>
    </row>
    <row r="202" ht="15.75" customHeight="1">
      <c r="A202" s="144"/>
      <c r="B202" s="144" t="s">
        <v>2276</v>
      </c>
      <c r="C202" s="144" t="s">
        <v>2277</v>
      </c>
      <c r="D202" s="144">
        <v>2019.0</v>
      </c>
      <c r="E202" s="144" t="s">
        <v>2278</v>
      </c>
      <c r="F202" s="237" t="s">
        <v>2279</v>
      </c>
      <c r="G202" s="144" t="s">
        <v>2280</v>
      </c>
      <c r="H202" s="144" t="s">
        <v>1363</v>
      </c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  <c r="AA202" s="144"/>
    </row>
    <row r="203" ht="15.75" customHeight="1">
      <c r="A203" s="144"/>
      <c r="B203" s="144" t="s">
        <v>2281</v>
      </c>
      <c r="C203" s="144" t="s">
        <v>2282</v>
      </c>
      <c r="D203" s="144">
        <v>2019.0</v>
      </c>
      <c r="E203" s="144" t="s">
        <v>2283</v>
      </c>
      <c r="F203" s="237" t="s">
        <v>2284</v>
      </c>
      <c r="G203" s="144"/>
      <c r="H203" s="144" t="s">
        <v>1363</v>
      </c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</row>
    <row r="204" ht="15.75" customHeight="1">
      <c r="A204" s="144"/>
      <c r="B204" s="144" t="s">
        <v>2285</v>
      </c>
      <c r="C204" s="144" t="s">
        <v>2286</v>
      </c>
      <c r="D204" s="144">
        <v>2019.0</v>
      </c>
      <c r="E204" s="144" t="s">
        <v>2287</v>
      </c>
      <c r="F204" s="237" t="s">
        <v>2288</v>
      </c>
      <c r="G204" s="144" t="s">
        <v>2289</v>
      </c>
      <c r="H204" s="144" t="s">
        <v>1363</v>
      </c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  <c r="AA204" s="144"/>
    </row>
    <row r="205" ht="15.75" customHeight="1">
      <c r="A205" s="144"/>
      <c r="B205" s="144" t="s">
        <v>2290</v>
      </c>
      <c r="C205" s="144" t="s">
        <v>2291</v>
      </c>
      <c r="D205" s="144">
        <v>2019.0</v>
      </c>
      <c r="E205" s="144" t="s">
        <v>2292</v>
      </c>
      <c r="F205" s="237" t="s">
        <v>2293</v>
      </c>
      <c r="G205" s="144" t="s">
        <v>2294</v>
      </c>
      <c r="H205" s="144" t="s">
        <v>1363</v>
      </c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  <c r="AA205" s="144"/>
    </row>
    <row r="206" ht="15.75" customHeight="1">
      <c r="A206" s="144"/>
      <c r="B206" s="144" t="s">
        <v>2295</v>
      </c>
      <c r="C206" s="144" t="s">
        <v>2296</v>
      </c>
      <c r="D206" s="144">
        <v>2019.0</v>
      </c>
      <c r="E206" s="144" t="s">
        <v>2297</v>
      </c>
      <c r="F206" s="237" t="s">
        <v>2298</v>
      </c>
      <c r="G206" s="144" t="s">
        <v>2299</v>
      </c>
      <c r="H206" s="144" t="s">
        <v>1363</v>
      </c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  <c r="AA206" s="144"/>
    </row>
    <row r="207" ht="15.75" customHeight="1">
      <c r="A207" s="144"/>
      <c r="B207" s="144" t="s">
        <v>2300</v>
      </c>
      <c r="C207" s="144" t="s">
        <v>2301</v>
      </c>
      <c r="D207" s="144">
        <v>2019.0</v>
      </c>
      <c r="E207" s="144" t="s">
        <v>2302</v>
      </c>
      <c r="F207" s="237" t="s">
        <v>2303</v>
      </c>
      <c r="G207" s="144"/>
      <c r="H207" s="144" t="s">
        <v>1363</v>
      </c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</row>
    <row r="208" ht="15.75" customHeight="1">
      <c r="A208" s="144"/>
      <c r="B208" s="144" t="s">
        <v>2304</v>
      </c>
      <c r="C208" s="144" t="s">
        <v>2305</v>
      </c>
      <c r="D208" s="144">
        <v>2019.0</v>
      </c>
      <c r="E208" s="144" t="s">
        <v>2306</v>
      </c>
      <c r="F208" s="237" t="s">
        <v>2307</v>
      </c>
      <c r="G208" s="144" t="s">
        <v>2308</v>
      </c>
      <c r="H208" s="144" t="s">
        <v>1363</v>
      </c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</row>
    <row r="209" ht="15.75" customHeight="1">
      <c r="A209" s="144"/>
      <c r="B209" s="144" t="s">
        <v>2309</v>
      </c>
      <c r="C209" s="144" t="s">
        <v>2310</v>
      </c>
      <c r="D209" s="144">
        <v>2019.0</v>
      </c>
      <c r="E209" s="144" t="s">
        <v>2311</v>
      </c>
      <c r="F209" s="237" t="s">
        <v>2312</v>
      </c>
      <c r="G209" s="144" t="s">
        <v>2313</v>
      </c>
      <c r="H209" s="144" t="s">
        <v>1357</v>
      </c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</row>
    <row r="210" ht="15.75" customHeight="1">
      <c r="A210" s="144"/>
      <c r="B210" s="144" t="s">
        <v>2314</v>
      </c>
      <c r="C210" s="144" t="s">
        <v>2315</v>
      </c>
      <c r="D210" s="144">
        <v>2019.0</v>
      </c>
      <c r="E210" s="144" t="s">
        <v>2316</v>
      </c>
      <c r="F210" s="237" t="s">
        <v>2317</v>
      </c>
      <c r="G210" s="144" t="s">
        <v>2318</v>
      </c>
      <c r="H210" s="144" t="s">
        <v>1363</v>
      </c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</row>
    <row r="211" ht="15.75" customHeight="1">
      <c r="A211" s="144"/>
      <c r="B211" s="144" t="s">
        <v>2319</v>
      </c>
      <c r="C211" s="144" t="s">
        <v>2320</v>
      </c>
      <c r="D211" s="144">
        <v>2019.0</v>
      </c>
      <c r="E211" s="144" t="s">
        <v>2321</v>
      </c>
      <c r="F211" s="237" t="s">
        <v>2322</v>
      </c>
      <c r="G211" s="144" t="s">
        <v>2323</v>
      </c>
      <c r="H211" s="144" t="s">
        <v>1363</v>
      </c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</row>
    <row r="212" ht="15.75" customHeight="1">
      <c r="A212" s="144" t="s">
        <v>200</v>
      </c>
      <c r="B212" s="144" t="s">
        <v>2324</v>
      </c>
      <c r="C212" s="144" t="s">
        <v>2325</v>
      </c>
      <c r="D212" s="144">
        <v>2019.0</v>
      </c>
      <c r="E212" s="144" t="s">
        <v>405</v>
      </c>
      <c r="F212" s="237" t="s">
        <v>2326</v>
      </c>
      <c r="G212" s="144"/>
      <c r="H212" s="144" t="s">
        <v>1363</v>
      </c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  <c r="AA212" s="144"/>
    </row>
    <row r="213" ht="15.75" customHeight="1">
      <c r="A213" s="144" t="s">
        <v>200</v>
      </c>
      <c r="B213" s="144" t="s">
        <v>2327</v>
      </c>
      <c r="C213" s="144" t="s">
        <v>2328</v>
      </c>
      <c r="D213" s="144">
        <v>2019.0</v>
      </c>
      <c r="E213" s="144" t="s">
        <v>516</v>
      </c>
      <c r="F213" s="237" t="s">
        <v>2329</v>
      </c>
      <c r="G213" s="144" t="s">
        <v>2330</v>
      </c>
      <c r="H213" s="144" t="s">
        <v>1363</v>
      </c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</row>
    <row r="214" ht="15.75" customHeight="1">
      <c r="A214" s="144"/>
      <c r="B214" s="144" t="s">
        <v>2331</v>
      </c>
      <c r="C214" s="144" t="s">
        <v>2332</v>
      </c>
      <c r="D214" s="144">
        <v>2019.0</v>
      </c>
      <c r="E214" s="144" t="s">
        <v>2333</v>
      </c>
      <c r="F214" s="237" t="s">
        <v>2334</v>
      </c>
      <c r="G214" s="144"/>
      <c r="H214" s="144" t="s">
        <v>1363</v>
      </c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</row>
    <row r="215" ht="15.75" customHeight="1">
      <c r="A215" s="144"/>
      <c r="B215" s="144" t="s">
        <v>2335</v>
      </c>
      <c r="C215" s="144" t="s">
        <v>2336</v>
      </c>
      <c r="D215" s="144">
        <v>2019.0</v>
      </c>
      <c r="E215" s="144" t="s">
        <v>2337</v>
      </c>
      <c r="F215" s="237" t="s">
        <v>2338</v>
      </c>
      <c r="G215" s="144"/>
      <c r="H215" s="144" t="s">
        <v>1363</v>
      </c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  <c r="AA215" s="144"/>
    </row>
    <row r="216" ht="15.75" customHeight="1">
      <c r="A216" s="144" t="s">
        <v>200</v>
      </c>
      <c r="B216" s="144" t="s">
        <v>2339</v>
      </c>
      <c r="C216" s="144" t="s">
        <v>2340</v>
      </c>
      <c r="D216" s="144">
        <v>2019.0</v>
      </c>
      <c r="E216" s="144" t="s">
        <v>411</v>
      </c>
      <c r="F216" s="237" t="s">
        <v>2341</v>
      </c>
      <c r="G216" s="144" t="s">
        <v>2342</v>
      </c>
      <c r="H216" s="144" t="s">
        <v>1363</v>
      </c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  <c r="AA216" s="144"/>
    </row>
    <row r="217" ht="15.75" customHeight="1">
      <c r="A217" s="144"/>
      <c r="B217" s="144" t="s">
        <v>2343</v>
      </c>
      <c r="C217" s="144" t="s">
        <v>2344</v>
      </c>
      <c r="D217" s="144">
        <v>2019.0</v>
      </c>
      <c r="E217" s="144" t="s">
        <v>2345</v>
      </c>
      <c r="F217" s="237" t="s">
        <v>2346</v>
      </c>
      <c r="G217" s="144" t="s">
        <v>2347</v>
      </c>
      <c r="H217" s="144" t="s">
        <v>1363</v>
      </c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  <c r="AA217" s="144"/>
    </row>
    <row r="218" ht="15.75" customHeight="1">
      <c r="A218" s="144"/>
      <c r="B218" s="144" t="s">
        <v>2348</v>
      </c>
      <c r="C218" s="144" t="s">
        <v>2349</v>
      </c>
      <c r="D218" s="144">
        <v>2019.0</v>
      </c>
      <c r="E218" s="144" t="s">
        <v>2350</v>
      </c>
      <c r="F218" s="237" t="s">
        <v>2351</v>
      </c>
      <c r="G218" s="144" t="s">
        <v>2352</v>
      </c>
      <c r="H218" s="144" t="s">
        <v>1363</v>
      </c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</row>
    <row r="219" ht="15.75" customHeight="1">
      <c r="A219" s="144"/>
      <c r="B219" s="144" t="s">
        <v>2353</v>
      </c>
      <c r="C219" s="144" t="s">
        <v>2354</v>
      </c>
      <c r="D219" s="144">
        <v>2019.0</v>
      </c>
      <c r="E219" s="144" t="s">
        <v>2355</v>
      </c>
      <c r="F219" s="237" t="s">
        <v>2356</v>
      </c>
      <c r="G219" s="144" t="s">
        <v>2357</v>
      </c>
      <c r="H219" s="144" t="s">
        <v>1363</v>
      </c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  <c r="AA219" s="144"/>
    </row>
    <row r="220" ht="15.75" customHeight="1">
      <c r="A220" s="144"/>
      <c r="B220" s="144" t="s">
        <v>2358</v>
      </c>
      <c r="C220" s="144" t="s">
        <v>2359</v>
      </c>
      <c r="D220" s="144">
        <v>2019.0</v>
      </c>
      <c r="E220" s="144" t="s">
        <v>2360</v>
      </c>
      <c r="F220" s="237" t="s">
        <v>2361</v>
      </c>
      <c r="G220" s="144" t="s">
        <v>2362</v>
      </c>
      <c r="H220" s="144" t="s">
        <v>1363</v>
      </c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</row>
    <row r="221" ht="15.75" customHeight="1">
      <c r="A221" s="144"/>
      <c r="B221" s="144" t="s">
        <v>2363</v>
      </c>
      <c r="C221" s="144" t="s">
        <v>2364</v>
      </c>
      <c r="D221" s="144">
        <v>2019.0</v>
      </c>
      <c r="E221" s="144" t="s">
        <v>2365</v>
      </c>
      <c r="F221" s="237" t="s">
        <v>2366</v>
      </c>
      <c r="G221" s="144" t="s">
        <v>2367</v>
      </c>
      <c r="H221" s="144" t="s">
        <v>1363</v>
      </c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  <c r="AA221" s="144"/>
    </row>
    <row r="222" ht="15.75" customHeight="1">
      <c r="A222" s="144" t="s">
        <v>200</v>
      </c>
      <c r="B222" s="144" t="s">
        <v>2368</v>
      </c>
      <c r="C222" s="144" t="s">
        <v>2369</v>
      </c>
      <c r="D222" s="144">
        <v>2019.0</v>
      </c>
      <c r="E222" s="144" t="s">
        <v>521</v>
      </c>
      <c r="F222" s="237" t="s">
        <v>2370</v>
      </c>
      <c r="G222" s="144" t="s">
        <v>2371</v>
      </c>
      <c r="H222" s="144" t="s">
        <v>1363</v>
      </c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  <c r="AA222" s="144"/>
    </row>
    <row r="223" ht="15.75" customHeight="1">
      <c r="A223" s="144" t="s">
        <v>200</v>
      </c>
      <c r="B223" s="144" t="s">
        <v>2372</v>
      </c>
      <c r="C223" s="144" t="s">
        <v>2373</v>
      </c>
      <c r="D223" s="144">
        <v>2019.0</v>
      </c>
      <c r="E223" s="144" t="s">
        <v>462</v>
      </c>
      <c r="F223" s="237" t="s">
        <v>2374</v>
      </c>
      <c r="G223" s="144" t="s">
        <v>2375</v>
      </c>
      <c r="H223" s="144" t="s">
        <v>1363</v>
      </c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  <c r="AA223" s="144"/>
    </row>
    <row r="224" ht="15.75" customHeight="1">
      <c r="A224" s="144"/>
      <c r="B224" s="144" t="s">
        <v>2376</v>
      </c>
      <c r="C224" s="144" t="s">
        <v>2377</v>
      </c>
      <c r="D224" s="144">
        <v>2019.0</v>
      </c>
      <c r="E224" s="144" t="s">
        <v>2378</v>
      </c>
      <c r="F224" s="237" t="s">
        <v>2379</v>
      </c>
      <c r="G224" s="144" t="s">
        <v>2380</v>
      </c>
      <c r="H224" s="144" t="s">
        <v>1363</v>
      </c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  <c r="AA224" s="144"/>
    </row>
    <row r="225" ht="15.75" customHeight="1">
      <c r="A225" s="144"/>
      <c r="B225" s="144" t="s">
        <v>2381</v>
      </c>
      <c r="C225" s="144" t="s">
        <v>2382</v>
      </c>
      <c r="D225" s="144">
        <v>2019.0</v>
      </c>
      <c r="E225" s="144" t="s">
        <v>239</v>
      </c>
      <c r="F225" s="237" t="s">
        <v>2383</v>
      </c>
      <c r="G225" s="144" t="s">
        <v>2384</v>
      </c>
      <c r="H225" s="144" t="s">
        <v>1363</v>
      </c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  <c r="AA225" s="144"/>
    </row>
    <row r="226" ht="15.75" customHeight="1">
      <c r="A226" s="144"/>
      <c r="B226" s="144" t="s">
        <v>2385</v>
      </c>
      <c r="C226" s="144" t="s">
        <v>2386</v>
      </c>
      <c r="D226" s="144">
        <v>2019.0</v>
      </c>
      <c r="E226" s="144" t="s">
        <v>2387</v>
      </c>
      <c r="F226" s="237" t="s">
        <v>2388</v>
      </c>
      <c r="G226" s="144"/>
      <c r="H226" s="144" t="s">
        <v>1363</v>
      </c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  <c r="AA226" s="144"/>
    </row>
    <row r="227" ht="15.75" customHeight="1">
      <c r="A227" s="144"/>
      <c r="B227" s="144" t="s">
        <v>2389</v>
      </c>
      <c r="C227" s="144" t="s">
        <v>2390</v>
      </c>
      <c r="D227" s="144">
        <v>2019.0</v>
      </c>
      <c r="E227" s="144" t="s">
        <v>2391</v>
      </c>
      <c r="F227" s="237" t="s">
        <v>2392</v>
      </c>
      <c r="G227" s="144" t="s">
        <v>2393</v>
      </c>
      <c r="H227" s="144" t="s">
        <v>1363</v>
      </c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  <c r="AA227" s="144"/>
    </row>
    <row r="228" ht="15.75" customHeight="1">
      <c r="A228" s="144"/>
      <c r="B228" s="144" t="s">
        <v>2394</v>
      </c>
      <c r="C228" s="144" t="s">
        <v>2395</v>
      </c>
      <c r="D228" s="144">
        <v>2019.0</v>
      </c>
      <c r="E228" s="144" t="s">
        <v>2396</v>
      </c>
      <c r="F228" s="237" t="s">
        <v>2397</v>
      </c>
      <c r="G228" s="144" t="s">
        <v>2398</v>
      </c>
      <c r="H228" s="144" t="s">
        <v>1357</v>
      </c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  <c r="AA228" s="144"/>
    </row>
    <row r="229" ht="15.75" customHeight="1">
      <c r="A229" s="144"/>
      <c r="B229" s="144" t="s">
        <v>2399</v>
      </c>
      <c r="C229" s="144" t="s">
        <v>2400</v>
      </c>
      <c r="D229" s="144">
        <v>2019.0</v>
      </c>
      <c r="E229" s="144" t="s">
        <v>2401</v>
      </c>
      <c r="F229" s="237" t="s">
        <v>2402</v>
      </c>
      <c r="G229" s="144" t="s">
        <v>2403</v>
      </c>
      <c r="H229" s="144" t="s">
        <v>1363</v>
      </c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ht="15.75" customHeight="1">
      <c r="A230" s="144"/>
      <c r="B230" s="144" t="s">
        <v>2404</v>
      </c>
      <c r="C230" s="144" t="s">
        <v>2405</v>
      </c>
      <c r="D230" s="144">
        <v>2019.0</v>
      </c>
      <c r="E230" s="144" t="s">
        <v>2406</v>
      </c>
      <c r="F230" s="237" t="s">
        <v>2407</v>
      </c>
      <c r="G230" s="144" t="s">
        <v>2408</v>
      </c>
      <c r="H230" s="144" t="s">
        <v>1363</v>
      </c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ht="15.75" customHeight="1">
      <c r="A231" s="144"/>
      <c r="B231" s="144" t="s">
        <v>2409</v>
      </c>
      <c r="C231" s="144" t="s">
        <v>2410</v>
      </c>
      <c r="D231" s="144">
        <v>2019.0</v>
      </c>
      <c r="E231" s="144" t="s">
        <v>2411</v>
      </c>
      <c r="F231" s="237" t="s">
        <v>2412</v>
      </c>
      <c r="G231" s="144" t="s">
        <v>2413</v>
      </c>
      <c r="H231" s="144" t="s">
        <v>1363</v>
      </c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ht="15.75" customHeight="1">
      <c r="A232" s="144"/>
      <c r="B232" s="144" t="s">
        <v>2414</v>
      </c>
      <c r="C232" s="144" t="s">
        <v>2415</v>
      </c>
      <c r="D232" s="144">
        <v>2019.0</v>
      </c>
      <c r="E232" s="144" t="s">
        <v>2416</v>
      </c>
      <c r="F232" s="237" t="s">
        <v>2417</v>
      </c>
      <c r="G232" s="144"/>
      <c r="H232" s="144" t="s">
        <v>1363</v>
      </c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ht="15.75" customHeight="1">
      <c r="A233" s="144"/>
      <c r="B233" s="144" t="s">
        <v>2418</v>
      </c>
      <c r="C233" s="144" t="s">
        <v>2419</v>
      </c>
      <c r="D233" s="144">
        <v>2019.0</v>
      </c>
      <c r="E233" s="144" t="s">
        <v>2420</v>
      </c>
      <c r="F233" s="237" t="s">
        <v>2421</v>
      </c>
      <c r="G233" s="144" t="s">
        <v>2422</v>
      </c>
      <c r="H233" s="144" t="s">
        <v>1651</v>
      </c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ht="15.75" customHeight="1">
      <c r="A234" s="144"/>
      <c r="B234" s="144" t="s">
        <v>2423</v>
      </c>
      <c r="C234" s="144" t="s">
        <v>2424</v>
      </c>
      <c r="D234" s="144">
        <v>2019.0</v>
      </c>
      <c r="E234" s="144" t="s">
        <v>2425</v>
      </c>
      <c r="F234" s="237" t="s">
        <v>2426</v>
      </c>
      <c r="G234" s="144" t="s">
        <v>2427</v>
      </c>
      <c r="H234" s="144" t="s">
        <v>1651</v>
      </c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  <c r="AA234" s="144"/>
    </row>
    <row r="235" ht="15.75" customHeight="1">
      <c r="A235" s="144"/>
      <c r="B235" s="144" t="s">
        <v>2428</v>
      </c>
      <c r="C235" s="144" t="s">
        <v>2429</v>
      </c>
      <c r="D235" s="144">
        <v>2019.0</v>
      </c>
      <c r="E235" s="144" t="s">
        <v>2430</v>
      </c>
      <c r="F235" s="237" t="s">
        <v>2431</v>
      </c>
      <c r="G235" s="144" t="s">
        <v>2432</v>
      </c>
      <c r="H235" s="144" t="s">
        <v>1363</v>
      </c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  <c r="AA235" s="144"/>
    </row>
    <row r="236" ht="15.75" customHeight="1">
      <c r="A236" s="144"/>
      <c r="B236" s="144" t="s">
        <v>2433</v>
      </c>
      <c r="C236" s="144" t="s">
        <v>2434</v>
      </c>
      <c r="D236" s="144">
        <v>2019.0</v>
      </c>
      <c r="E236" s="144" t="s">
        <v>2435</v>
      </c>
      <c r="F236" s="237" t="s">
        <v>2436</v>
      </c>
      <c r="G236" s="144"/>
      <c r="H236" s="144" t="s">
        <v>1363</v>
      </c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</row>
    <row r="237" ht="15.75" customHeight="1">
      <c r="A237" s="144"/>
      <c r="B237" s="144" t="s">
        <v>2437</v>
      </c>
      <c r="C237" s="144" t="s">
        <v>2438</v>
      </c>
      <c r="D237" s="144">
        <v>2019.0</v>
      </c>
      <c r="E237" s="144" t="s">
        <v>2439</v>
      </c>
      <c r="F237" s="237" t="s">
        <v>2440</v>
      </c>
      <c r="G237" s="144"/>
      <c r="H237" s="144" t="s">
        <v>1363</v>
      </c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  <c r="AA237" s="144"/>
    </row>
    <row r="238" ht="15.75" customHeight="1">
      <c r="A238" s="144"/>
      <c r="B238" s="144" t="s">
        <v>2441</v>
      </c>
      <c r="C238" s="144" t="s">
        <v>2442</v>
      </c>
      <c r="D238" s="144">
        <v>2019.0</v>
      </c>
      <c r="E238" s="144" t="s">
        <v>2443</v>
      </c>
      <c r="F238" s="237" t="s">
        <v>2444</v>
      </c>
      <c r="G238" s="144"/>
      <c r="H238" s="144" t="s">
        <v>1363</v>
      </c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  <c r="AA238" s="144"/>
    </row>
    <row r="239" ht="15.75" customHeight="1">
      <c r="A239" s="144" t="s">
        <v>200</v>
      </c>
      <c r="B239" s="144" t="s">
        <v>2445</v>
      </c>
      <c r="C239" s="144" t="s">
        <v>2446</v>
      </c>
      <c r="D239" s="144">
        <v>2018.0</v>
      </c>
      <c r="E239" s="144" t="s">
        <v>661</v>
      </c>
      <c r="F239" s="237" t="s">
        <v>2447</v>
      </c>
      <c r="G239" s="144"/>
      <c r="H239" s="144" t="s">
        <v>1363</v>
      </c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  <c r="AA239" s="144"/>
    </row>
    <row r="240" ht="15.75" customHeight="1">
      <c r="A240" s="144"/>
      <c r="B240" s="144" t="s">
        <v>2448</v>
      </c>
      <c r="C240" s="144" t="s">
        <v>2449</v>
      </c>
      <c r="D240" s="144">
        <v>2018.0</v>
      </c>
      <c r="E240" s="144" t="s">
        <v>2450</v>
      </c>
      <c r="F240" s="237" t="s">
        <v>2451</v>
      </c>
      <c r="G240" s="144" t="s">
        <v>2452</v>
      </c>
      <c r="H240" s="144" t="s">
        <v>1363</v>
      </c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  <c r="AA240" s="144"/>
    </row>
    <row r="241" ht="15.75" customHeight="1">
      <c r="A241" s="144" t="s">
        <v>200</v>
      </c>
      <c r="B241" s="144" t="s">
        <v>2453</v>
      </c>
      <c r="C241" s="144" t="s">
        <v>2454</v>
      </c>
      <c r="D241" s="144">
        <v>2018.0</v>
      </c>
      <c r="E241" s="144" t="s">
        <v>2455</v>
      </c>
      <c r="F241" s="237" t="s">
        <v>2456</v>
      </c>
      <c r="G241" s="144" t="s">
        <v>2457</v>
      </c>
      <c r="H241" s="144" t="s">
        <v>1363</v>
      </c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  <c r="AA241" s="144"/>
    </row>
    <row r="242" ht="15.75" customHeight="1">
      <c r="A242" s="144"/>
      <c r="B242" s="144" t="s">
        <v>2458</v>
      </c>
      <c r="C242" s="144" t="s">
        <v>2459</v>
      </c>
      <c r="D242" s="144">
        <v>2018.0</v>
      </c>
      <c r="E242" s="144" t="s">
        <v>2460</v>
      </c>
      <c r="F242" s="237" t="s">
        <v>2461</v>
      </c>
      <c r="G242" s="144" t="s">
        <v>2462</v>
      </c>
      <c r="H242" s="144" t="s">
        <v>1363</v>
      </c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  <c r="AA242" s="144"/>
    </row>
    <row r="243" ht="15.75" customHeight="1">
      <c r="A243" s="144"/>
      <c r="B243" s="144" t="s">
        <v>2463</v>
      </c>
      <c r="C243" s="144" t="s">
        <v>2464</v>
      </c>
      <c r="D243" s="144">
        <v>2018.0</v>
      </c>
      <c r="E243" s="144" t="s">
        <v>2465</v>
      </c>
      <c r="F243" s="237" t="s">
        <v>2466</v>
      </c>
      <c r="G243" s="144"/>
      <c r="H243" s="144" t="s">
        <v>1363</v>
      </c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  <c r="AA243" s="144"/>
    </row>
    <row r="244" ht="15.75" customHeight="1">
      <c r="A244" s="144"/>
      <c r="B244" s="144" t="s">
        <v>2467</v>
      </c>
      <c r="C244" s="144" t="s">
        <v>2468</v>
      </c>
      <c r="D244" s="144">
        <v>2018.0</v>
      </c>
      <c r="E244" s="144" t="s">
        <v>2469</v>
      </c>
      <c r="F244" s="237" t="s">
        <v>2470</v>
      </c>
      <c r="G244" s="144" t="s">
        <v>2471</v>
      </c>
      <c r="H244" s="144" t="s">
        <v>1363</v>
      </c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  <c r="AA244" s="144"/>
    </row>
    <row r="245" ht="15.75" customHeight="1">
      <c r="A245" s="144"/>
      <c r="B245" s="144" t="s">
        <v>2472</v>
      </c>
      <c r="C245" s="144" t="s">
        <v>2473</v>
      </c>
      <c r="D245" s="144">
        <v>2018.0</v>
      </c>
      <c r="E245" s="144" t="s">
        <v>2474</v>
      </c>
      <c r="F245" s="237" t="s">
        <v>2475</v>
      </c>
      <c r="G245" s="144" t="s">
        <v>2476</v>
      </c>
      <c r="H245" s="144" t="s">
        <v>1363</v>
      </c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  <c r="AA245" s="144"/>
    </row>
    <row r="246" ht="15.75" customHeight="1">
      <c r="A246" s="144"/>
      <c r="B246" s="144" t="s">
        <v>2477</v>
      </c>
      <c r="C246" s="144" t="s">
        <v>2478</v>
      </c>
      <c r="D246" s="144">
        <v>2018.0</v>
      </c>
      <c r="E246" s="144" t="s">
        <v>2479</v>
      </c>
      <c r="F246" s="237" t="s">
        <v>2480</v>
      </c>
      <c r="G246" s="144"/>
      <c r="H246" s="144" t="s">
        <v>1363</v>
      </c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  <c r="AA246" s="144"/>
    </row>
    <row r="247" ht="15.75" customHeight="1">
      <c r="A247" s="144" t="s">
        <v>200</v>
      </c>
      <c r="B247" s="144" t="s">
        <v>2481</v>
      </c>
      <c r="C247" s="144" t="s">
        <v>2482</v>
      </c>
      <c r="D247" s="144">
        <v>2018.0</v>
      </c>
      <c r="E247" s="144" t="s">
        <v>568</v>
      </c>
      <c r="F247" s="237" t="s">
        <v>2483</v>
      </c>
      <c r="G247" s="144" t="s">
        <v>2484</v>
      </c>
      <c r="H247" s="144" t="s">
        <v>1363</v>
      </c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  <c r="AA247" s="144"/>
    </row>
    <row r="248" ht="15.75" customHeight="1">
      <c r="A248" s="144"/>
      <c r="B248" s="144" t="s">
        <v>2485</v>
      </c>
      <c r="C248" s="144" t="s">
        <v>2486</v>
      </c>
      <c r="D248" s="144">
        <v>2018.0</v>
      </c>
      <c r="E248" s="144" t="s">
        <v>2487</v>
      </c>
      <c r="F248" s="237" t="s">
        <v>2488</v>
      </c>
      <c r="G248" s="144" t="s">
        <v>2489</v>
      </c>
      <c r="H248" s="144" t="s">
        <v>1363</v>
      </c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  <c r="AA248" s="144"/>
    </row>
    <row r="249" ht="15.75" customHeight="1">
      <c r="A249" s="144" t="s">
        <v>200</v>
      </c>
      <c r="B249" s="144" t="s">
        <v>2490</v>
      </c>
      <c r="C249" s="144" t="s">
        <v>2491</v>
      </c>
      <c r="D249" s="144">
        <v>2018.0</v>
      </c>
      <c r="E249" s="144" t="s">
        <v>663</v>
      </c>
      <c r="F249" s="237" t="s">
        <v>2492</v>
      </c>
      <c r="G249" s="144" t="s">
        <v>2493</v>
      </c>
      <c r="H249" s="144" t="s">
        <v>1363</v>
      </c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  <c r="AA249" s="144"/>
    </row>
    <row r="250" ht="15.75" customHeight="1">
      <c r="A250" s="144"/>
      <c r="B250" s="144" t="s">
        <v>2494</v>
      </c>
      <c r="C250" s="144" t="s">
        <v>2495</v>
      </c>
      <c r="D250" s="144">
        <v>2018.0</v>
      </c>
      <c r="E250" s="144" t="s">
        <v>2496</v>
      </c>
      <c r="F250" s="237" t="s">
        <v>2497</v>
      </c>
      <c r="G250" s="144"/>
      <c r="H250" s="144" t="s">
        <v>1363</v>
      </c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  <c r="AA250" s="144"/>
    </row>
    <row r="251" ht="15.75" customHeight="1">
      <c r="A251" s="144"/>
      <c r="B251" s="144" t="s">
        <v>2498</v>
      </c>
      <c r="C251" s="144" t="s">
        <v>2499</v>
      </c>
      <c r="D251" s="144">
        <v>2018.0</v>
      </c>
      <c r="E251" s="144" t="s">
        <v>2500</v>
      </c>
      <c r="F251" s="237" t="s">
        <v>2501</v>
      </c>
      <c r="G251" s="144" t="s">
        <v>2502</v>
      </c>
      <c r="H251" s="144" t="s">
        <v>1363</v>
      </c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  <c r="AA251" s="144"/>
    </row>
    <row r="252" ht="15.75" customHeight="1">
      <c r="A252" s="144"/>
      <c r="B252" s="144" t="s">
        <v>2503</v>
      </c>
      <c r="C252" s="144" t="s">
        <v>2504</v>
      </c>
      <c r="D252" s="144">
        <v>2018.0</v>
      </c>
      <c r="E252" s="144" t="s">
        <v>311</v>
      </c>
      <c r="F252" s="237" t="s">
        <v>2505</v>
      </c>
      <c r="G252" s="144" t="s">
        <v>2506</v>
      </c>
      <c r="H252" s="144" t="s">
        <v>1363</v>
      </c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  <c r="AA252" s="144"/>
    </row>
    <row r="253" ht="15.75" customHeight="1">
      <c r="A253" s="144"/>
      <c r="B253" s="144" t="s">
        <v>2507</v>
      </c>
      <c r="C253" s="144" t="s">
        <v>2508</v>
      </c>
      <c r="D253" s="144">
        <v>2018.0</v>
      </c>
      <c r="E253" s="144" t="s">
        <v>2509</v>
      </c>
      <c r="F253" s="237" t="s">
        <v>2510</v>
      </c>
      <c r="G253" s="144" t="s">
        <v>2511</v>
      </c>
      <c r="H253" s="144" t="s">
        <v>1651</v>
      </c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  <c r="AA253" s="144"/>
    </row>
    <row r="254" ht="15.75" customHeight="1">
      <c r="A254" s="144" t="s">
        <v>200</v>
      </c>
      <c r="B254" s="144" t="s">
        <v>2409</v>
      </c>
      <c r="C254" s="144" t="s">
        <v>2512</v>
      </c>
      <c r="D254" s="144">
        <v>2018.0</v>
      </c>
      <c r="E254" s="144" t="s">
        <v>504</v>
      </c>
      <c r="F254" s="237" t="s">
        <v>2513</v>
      </c>
      <c r="G254" s="144" t="s">
        <v>2514</v>
      </c>
      <c r="H254" s="144" t="s">
        <v>1363</v>
      </c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  <c r="AA254" s="144"/>
    </row>
    <row r="255" ht="15.75" customHeight="1">
      <c r="A255" s="144"/>
      <c r="B255" s="144" t="s">
        <v>2515</v>
      </c>
      <c r="C255" s="144" t="s">
        <v>2516</v>
      </c>
      <c r="D255" s="144">
        <v>2018.0</v>
      </c>
      <c r="E255" s="144" t="s">
        <v>400</v>
      </c>
      <c r="F255" s="237" t="s">
        <v>2517</v>
      </c>
      <c r="G255" s="144" t="s">
        <v>2518</v>
      </c>
      <c r="H255" s="144" t="s">
        <v>1363</v>
      </c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  <c r="AA255" s="144"/>
    </row>
    <row r="256" ht="15.75" customHeight="1">
      <c r="A256" s="144"/>
      <c r="B256" s="144" t="s">
        <v>2519</v>
      </c>
      <c r="C256" s="144" t="s">
        <v>2520</v>
      </c>
      <c r="D256" s="144">
        <v>2018.0</v>
      </c>
      <c r="E256" s="144" t="s">
        <v>2521</v>
      </c>
      <c r="F256" s="237" t="s">
        <v>2522</v>
      </c>
      <c r="G256" s="144" t="s">
        <v>2523</v>
      </c>
      <c r="H256" s="144" t="s">
        <v>1363</v>
      </c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  <c r="AA256" s="144"/>
    </row>
    <row r="257" ht="15.75" customHeight="1">
      <c r="A257" s="144"/>
      <c r="B257" s="144" t="s">
        <v>2524</v>
      </c>
      <c r="C257" s="144" t="s">
        <v>2525</v>
      </c>
      <c r="D257" s="144">
        <v>2018.0</v>
      </c>
      <c r="E257" s="144" t="s">
        <v>2526</v>
      </c>
      <c r="F257" s="237" t="s">
        <v>2527</v>
      </c>
      <c r="G257" s="144" t="s">
        <v>2528</v>
      </c>
      <c r="H257" s="144" t="s">
        <v>1363</v>
      </c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  <c r="AA257" s="144"/>
    </row>
    <row r="258" ht="15.75" customHeight="1">
      <c r="A258" s="144"/>
      <c r="B258" s="144" t="s">
        <v>2529</v>
      </c>
      <c r="C258" s="144" t="s">
        <v>2530</v>
      </c>
      <c r="D258" s="144">
        <v>2018.0</v>
      </c>
      <c r="E258" s="144" t="s">
        <v>2531</v>
      </c>
      <c r="F258" s="237" t="s">
        <v>2532</v>
      </c>
      <c r="G258" s="144"/>
      <c r="H258" s="144" t="s">
        <v>1363</v>
      </c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  <c r="AA258" s="144"/>
    </row>
    <row r="259" ht="15.75" customHeight="1">
      <c r="A259" s="144"/>
      <c r="B259" s="144" t="s">
        <v>2533</v>
      </c>
      <c r="C259" s="144" t="s">
        <v>2534</v>
      </c>
      <c r="D259" s="144">
        <v>2018.0</v>
      </c>
      <c r="E259" s="144" t="s">
        <v>2535</v>
      </c>
      <c r="F259" s="237" t="s">
        <v>2536</v>
      </c>
      <c r="G259" s="144"/>
      <c r="H259" s="144" t="s">
        <v>1363</v>
      </c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  <c r="AA259" s="144"/>
    </row>
    <row r="260" ht="15.75" customHeight="1">
      <c r="A260" s="144"/>
      <c r="B260" s="144" t="s">
        <v>2537</v>
      </c>
      <c r="C260" s="144" t="s">
        <v>2538</v>
      </c>
      <c r="D260" s="144">
        <v>2018.0</v>
      </c>
      <c r="E260" s="144" t="s">
        <v>2539</v>
      </c>
      <c r="F260" s="237" t="s">
        <v>2540</v>
      </c>
      <c r="G260" s="144" t="s">
        <v>2541</v>
      </c>
      <c r="H260" s="144" t="s">
        <v>1363</v>
      </c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  <c r="AA260" s="144"/>
    </row>
    <row r="261" ht="15.75" customHeight="1">
      <c r="A261" s="144"/>
      <c r="B261" s="144" t="s">
        <v>2542</v>
      </c>
      <c r="C261" s="144" t="s">
        <v>2543</v>
      </c>
      <c r="D261" s="144">
        <v>2018.0</v>
      </c>
      <c r="E261" s="144" t="s">
        <v>698</v>
      </c>
      <c r="F261" s="237" t="s">
        <v>2544</v>
      </c>
      <c r="G261" s="144" t="s">
        <v>2545</v>
      </c>
      <c r="H261" s="144" t="s">
        <v>1363</v>
      </c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  <c r="AA261" s="144"/>
    </row>
    <row r="262" ht="15.75" customHeight="1">
      <c r="A262" s="144"/>
      <c r="B262" s="144" t="s">
        <v>2546</v>
      </c>
      <c r="C262" s="144" t="s">
        <v>2547</v>
      </c>
      <c r="D262" s="144">
        <v>2018.0</v>
      </c>
      <c r="E262" s="144" t="s">
        <v>2548</v>
      </c>
      <c r="F262" s="237" t="s">
        <v>2549</v>
      </c>
      <c r="G262" s="144" t="s">
        <v>2550</v>
      </c>
      <c r="H262" s="144" t="s">
        <v>1363</v>
      </c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  <c r="AA262" s="144"/>
    </row>
    <row r="263" ht="15.75" customHeight="1">
      <c r="A263" s="144"/>
      <c r="B263" s="144" t="s">
        <v>2551</v>
      </c>
      <c r="C263" s="144" t="s">
        <v>2552</v>
      </c>
      <c r="D263" s="144">
        <v>2018.0</v>
      </c>
      <c r="E263" s="144" t="s">
        <v>2553</v>
      </c>
      <c r="F263" s="237" t="s">
        <v>2554</v>
      </c>
      <c r="G263" s="144" t="s">
        <v>2555</v>
      </c>
      <c r="H263" s="144" t="s">
        <v>1363</v>
      </c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  <c r="AA263" s="144"/>
    </row>
    <row r="264" ht="15.75" customHeight="1">
      <c r="A264" s="144" t="s">
        <v>200</v>
      </c>
      <c r="B264" s="144" t="s">
        <v>2556</v>
      </c>
      <c r="C264" s="144" t="s">
        <v>2557</v>
      </c>
      <c r="D264" s="144">
        <v>2018.0</v>
      </c>
      <c r="E264" s="144" t="s">
        <v>595</v>
      </c>
      <c r="F264" s="237" t="s">
        <v>2558</v>
      </c>
      <c r="G264" s="144"/>
      <c r="H264" s="144" t="s">
        <v>1363</v>
      </c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  <c r="AA264" s="144"/>
    </row>
    <row r="265" ht="15.75" customHeight="1">
      <c r="A265" s="144" t="s">
        <v>200</v>
      </c>
      <c r="B265" s="144" t="s">
        <v>2559</v>
      </c>
      <c r="C265" s="144" t="s">
        <v>2560</v>
      </c>
      <c r="D265" s="144">
        <v>2018.0</v>
      </c>
      <c r="E265" s="144" t="s">
        <v>675</v>
      </c>
      <c r="F265" s="237" t="s">
        <v>2561</v>
      </c>
      <c r="G265" s="144"/>
      <c r="H265" s="144" t="s">
        <v>1651</v>
      </c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  <c r="AA265" s="144"/>
    </row>
    <row r="266" ht="15.75" customHeight="1">
      <c r="A266" s="144"/>
      <c r="B266" s="144" t="s">
        <v>2562</v>
      </c>
      <c r="C266" s="144" t="s">
        <v>2563</v>
      </c>
      <c r="D266" s="144">
        <v>2018.0</v>
      </c>
      <c r="E266" s="144" t="s">
        <v>2564</v>
      </c>
      <c r="F266" s="237" t="s">
        <v>2565</v>
      </c>
      <c r="G266" s="144" t="s">
        <v>2566</v>
      </c>
      <c r="H266" s="144" t="s">
        <v>1363</v>
      </c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  <c r="AA266" s="144"/>
    </row>
    <row r="267" ht="15.75" customHeight="1">
      <c r="A267" s="144" t="s">
        <v>200</v>
      </c>
      <c r="B267" s="144" t="s">
        <v>2567</v>
      </c>
      <c r="C267" s="144" t="s">
        <v>2568</v>
      </c>
      <c r="D267" s="144">
        <v>2018.0</v>
      </c>
      <c r="E267" s="144" t="s">
        <v>2569</v>
      </c>
      <c r="F267" s="237" t="s">
        <v>2570</v>
      </c>
      <c r="G267" s="144" t="s">
        <v>2571</v>
      </c>
      <c r="H267" s="144" t="s">
        <v>1357</v>
      </c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</row>
    <row r="268" ht="15.75" customHeight="1">
      <c r="A268" s="144"/>
      <c r="B268" s="144" t="s">
        <v>2572</v>
      </c>
      <c r="C268" s="144" t="s">
        <v>2573</v>
      </c>
      <c r="D268" s="144">
        <v>2018.0</v>
      </c>
      <c r="E268" s="144" t="s">
        <v>2574</v>
      </c>
      <c r="F268" s="237" t="s">
        <v>2575</v>
      </c>
      <c r="G268" s="144" t="s">
        <v>2576</v>
      </c>
      <c r="H268" s="144" t="s">
        <v>1363</v>
      </c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  <c r="AA268" s="144"/>
    </row>
    <row r="269" ht="15.75" customHeight="1">
      <c r="A269" s="144"/>
      <c r="B269" s="144" t="s">
        <v>2314</v>
      </c>
      <c r="C269" s="144" t="s">
        <v>2577</v>
      </c>
      <c r="D269" s="144">
        <v>2018.0</v>
      </c>
      <c r="E269" s="144" t="s">
        <v>2578</v>
      </c>
      <c r="F269" s="237" t="s">
        <v>2579</v>
      </c>
      <c r="G269" s="144" t="s">
        <v>2318</v>
      </c>
      <c r="H269" s="144" t="s">
        <v>1363</v>
      </c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  <c r="AA269" s="144"/>
    </row>
    <row r="270" ht="15.75" customHeight="1">
      <c r="A270" s="144"/>
      <c r="B270" s="144" t="s">
        <v>2580</v>
      </c>
      <c r="C270" s="144" t="s">
        <v>2581</v>
      </c>
      <c r="D270" s="144">
        <v>2018.0</v>
      </c>
      <c r="E270" s="144" t="s">
        <v>2582</v>
      </c>
      <c r="F270" s="237" t="s">
        <v>2583</v>
      </c>
      <c r="G270" s="144"/>
      <c r="H270" s="144" t="s">
        <v>1363</v>
      </c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  <c r="AA270" s="144"/>
    </row>
    <row r="271" ht="15.75" customHeight="1">
      <c r="A271" s="144"/>
      <c r="B271" s="144" t="s">
        <v>2584</v>
      </c>
      <c r="C271" s="144" t="s">
        <v>2585</v>
      </c>
      <c r="D271" s="144">
        <v>2018.0</v>
      </c>
      <c r="E271" s="144" t="s">
        <v>363</v>
      </c>
      <c r="F271" s="237" t="s">
        <v>2586</v>
      </c>
      <c r="G271" s="144" t="s">
        <v>2587</v>
      </c>
      <c r="H271" s="144" t="s">
        <v>1363</v>
      </c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  <c r="AA271" s="144"/>
    </row>
    <row r="272" ht="15.75" customHeight="1">
      <c r="A272" s="144"/>
      <c r="B272" s="144" t="s">
        <v>2588</v>
      </c>
      <c r="C272" s="144" t="s">
        <v>2589</v>
      </c>
      <c r="D272" s="144">
        <v>2018.0</v>
      </c>
      <c r="E272" s="144" t="s">
        <v>2590</v>
      </c>
      <c r="F272" s="237" t="s">
        <v>2591</v>
      </c>
      <c r="G272" s="144" t="s">
        <v>2592</v>
      </c>
      <c r="H272" s="144" t="s">
        <v>1363</v>
      </c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  <c r="AA272" s="144"/>
    </row>
    <row r="273" ht="15.75" customHeight="1">
      <c r="A273" s="144"/>
      <c r="B273" s="144" t="s">
        <v>2593</v>
      </c>
      <c r="C273" s="144" t="s">
        <v>2594</v>
      </c>
      <c r="D273" s="144">
        <v>2018.0</v>
      </c>
      <c r="E273" s="144" t="s">
        <v>2595</v>
      </c>
      <c r="F273" s="237" t="s">
        <v>2596</v>
      </c>
      <c r="G273" s="144" t="s">
        <v>2597</v>
      </c>
      <c r="H273" s="144" t="s">
        <v>1363</v>
      </c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  <c r="AA273" s="144"/>
    </row>
    <row r="274" ht="15.75" customHeight="1">
      <c r="A274" s="144"/>
      <c r="B274" s="144" t="s">
        <v>2598</v>
      </c>
      <c r="C274" s="144" t="s">
        <v>2599</v>
      </c>
      <c r="D274" s="144">
        <v>2018.0</v>
      </c>
      <c r="E274" s="144" t="s">
        <v>2600</v>
      </c>
      <c r="F274" s="237" t="s">
        <v>2601</v>
      </c>
      <c r="G274" s="144"/>
      <c r="H274" s="144" t="s">
        <v>1363</v>
      </c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  <c r="AA274" s="144"/>
    </row>
    <row r="275" ht="15.75" customHeight="1">
      <c r="A275" s="144"/>
      <c r="B275" s="144" t="s">
        <v>2602</v>
      </c>
      <c r="C275" s="144" t="s">
        <v>2603</v>
      </c>
      <c r="D275" s="144">
        <v>2018.0</v>
      </c>
      <c r="E275" s="144" t="s">
        <v>248</v>
      </c>
      <c r="F275" s="237" t="s">
        <v>2604</v>
      </c>
      <c r="G275" s="144" t="s">
        <v>2605</v>
      </c>
      <c r="H275" s="144" t="s">
        <v>1363</v>
      </c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  <c r="AA275" s="144"/>
    </row>
    <row r="276" ht="15.75" customHeight="1">
      <c r="A276" s="144" t="s">
        <v>200</v>
      </c>
      <c r="B276" s="144" t="s">
        <v>2606</v>
      </c>
      <c r="C276" s="144" t="s">
        <v>2607</v>
      </c>
      <c r="D276" s="144">
        <v>2018.0</v>
      </c>
      <c r="E276" s="144" t="s">
        <v>572</v>
      </c>
      <c r="F276" s="237" t="s">
        <v>2608</v>
      </c>
      <c r="G276" s="144" t="s">
        <v>2609</v>
      </c>
      <c r="H276" s="144" t="s">
        <v>1363</v>
      </c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  <c r="AA276" s="144"/>
    </row>
    <row r="277" ht="15.75" customHeight="1">
      <c r="A277" s="144"/>
      <c r="B277" s="144" t="s">
        <v>2610</v>
      </c>
      <c r="C277" s="144" t="s">
        <v>2611</v>
      </c>
      <c r="D277" s="144">
        <v>2018.0</v>
      </c>
      <c r="E277" s="144" t="s">
        <v>2612</v>
      </c>
      <c r="F277" s="237" t="s">
        <v>2613</v>
      </c>
      <c r="G277" s="144"/>
      <c r="H277" s="144" t="s">
        <v>1363</v>
      </c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  <c r="AA277" s="144"/>
    </row>
    <row r="278" ht="15.75" customHeight="1">
      <c r="A278" s="144"/>
      <c r="B278" s="144" t="s">
        <v>2614</v>
      </c>
      <c r="C278" s="144" t="s">
        <v>2615</v>
      </c>
      <c r="D278" s="144">
        <v>2018.0</v>
      </c>
      <c r="E278" s="144" t="s">
        <v>2616</v>
      </c>
      <c r="F278" s="237" t="s">
        <v>2617</v>
      </c>
      <c r="G278" s="144" t="s">
        <v>2618</v>
      </c>
      <c r="H278" s="144" t="s">
        <v>1363</v>
      </c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  <c r="AA278" s="144"/>
    </row>
    <row r="279" ht="15.75" customHeight="1">
      <c r="A279" s="144"/>
      <c r="B279" s="144" t="s">
        <v>2559</v>
      </c>
      <c r="C279" s="144" t="s">
        <v>2619</v>
      </c>
      <c r="D279" s="144">
        <v>2018.0</v>
      </c>
      <c r="E279" s="144" t="s">
        <v>2620</v>
      </c>
      <c r="F279" s="237" t="s">
        <v>2621</v>
      </c>
      <c r="G279" s="144" t="s">
        <v>2622</v>
      </c>
      <c r="H279" s="144" t="s">
        <v>1363</v>
      </c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  <c r="AA279" s="144"/>
    </row>
    <row r="280" ht="15.75" customHeight="1">
      <c r="A280" s="144"/>
      <c r="B280" s="144" t="s">
        <v>2458</v>
      </c>
      <c r="C280" s="144" t="s">
        <v>2623</v>
      </c>
      <c r="D280" s="144">
        <v>2018.0</v>
      </c>
      <c r="E280" s="144" t="s">
        <v>2624</v>
      </c>
      <c r="F280" s="237" t="s">
        <v>2625</v>
      </c>
      <c r="G280" s="144" t="s">
        <v>2626</v>
      </c>
      <c r="H280" s="144" t="s">
        <v>1363</v>
      </c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  <c r="AA280" s="144"/>
    </row>
    <row r="281" ht="15.75" customHeight="1">
      <c r="A281" s="144"/>
      <c r="B281" s="144" t="s">
        <v>2627</v>
      </c>
      <c r="C281" s="144" t="s">
        <v>2628</v>
      </c>
      <c r="D281" s="144">
        <v>2018.0</v>
      </c>
      <c r="E281" s="144" t="s">
        <v>2629</v>
      </c>
      <c r="F281" s="237" t="s">
        <v>2630</v>
      </c>
      <c r="G281" s="144" t="s">
        <v>2631</v>
      </c>
      <c r="H281" s="144" t="s">
        <v>1363</v>
      </c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  <c r="AA281" s="144"/>
    </row>
    <row r="282" ht="15.75" customHeight="1">
      <c r="A282" s="144"/>
      <c r="B282" s="144" t="s">
        <v>2632</v>
      </c>
      <c r="C282" s="144" t="s">
        <v>2633</v>
      </c>
      <c r="D282" s="144">
        <v>2018.0</v>
      </c>
      <c r="E282" s="144" t="s">
        <v>2634</v>
      </c>
      <c r="F282" s="237" t="s">
        <v>2635</v>
      </c>
      <c r="G282" s="144" t="s">
        <v>2636</v>
      </c>
      <c r="H282" s="144" t="s">
        <v>1363</v>
      </c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  <c r="AA282" s="144"/>
    </row>
    <row r="283" ht="15.75" customHeight="1">
      <c r="A283" s="144" t="s">
        <v>200</v>
      </c>
      <c r="B283" s="144" t="s">
        <v>2637</v>
      </c>
      <c r="C283" s="144" t="s">
        <v>2638</v>
      </c>
      <c r="D283" s="144">
        <v>2018.0</v>
      </c>
      <c r="E283" s="144" t="s">
        <v>667</v>
      </c>
      <c r="F283" s="237" t="s">
        <v>2639</v>
      </c>
      <c r="G283" s="144" t="s">
        <v>2640</v>
      </c>
      <c r="H283" s="144" t="s">
        <v>1363</v>
      </c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  <c r="AA283" s="144"/>
    </row>
    <row r="284" ht="15.75" customHeight="1">
      <c r="A284" s="144"/>
      <c r="B284" s="144" t="s">
        <v>2641</v>
      </c>
      <c r="C284" s="144" t="s">
        <v>2642</v>
      </c>
      <c r="D284" s="144">
        <v>2018.0</v>
      </c>
      <c r="E284" s="144" t="s">
        <v>2643</v>
      </c>
      <c r="F284" s="237" t="s">
        <v>2644</v>
      </c>
      <c r="G284" s="144"/>
      <c r="H284" s="144" t="s">
        <v>1363</v>
      </c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  <c r="AA284" s="144"/>
    </row>
    <row r="285" ht="15.75" customHeight="1">
      <c r="A285" s="144"/>
      <c r="B285" s="144" t="s">
        <v>2645</v>
      </c>
      <c r="C285" s="144" t="s">
        <v>2646</v>
      </c>
      <c r="D285" s="144">
        <v>2018.0</v>
      </c>
      <c r="E285" s="144" t="s">
        <v>2647</v>
      </c>
      <c r="F285" s="237" t="s">
        <v>2648</v>
      </c>
      <c r="G285" s="144" t="s">
        <v>2649</v>
      </c>
      <c r="H285" s="144" t="s">
        <v>1363</v>
      </c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ht="15.75" customHeight="1">
      <c r="A286" s="144"/>
      <c r="B286" s="144" t="s">
        <v>2650</v>
      </c>
      <c r="C286" s="144" t="s">
        <v>2651</v>
      </c>
      <c r="D286" s="144">
        <v>2018.0</v>
      </c>
      <c r="E286" s="144" t="s">
        <v>2652</v>
      </c>
      <c r="F286" s="237" t="s">
        <v>2653</v>
      </c>
      <c r="G286" s="144" t="s">
        <v>2654</v>
      </c>
      <c r="H286" s="144" t="s">
        <v>1363</v>
      </c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  <c r="AA286" s="144"/>
    </row>
    <row r="287" ht="15.75" customHeight="1">
      <c r="A287" s="144"/>
      <c r="B287" s="144" t="s">
        <v>2655</v>
      </c>
      <c r="C287" s="144" t="s">
        <v>2656</v>
      </c>
      <c r="D287" s="144">
        <v>2018.0</v>
      </c>
      <c r="E287" s="144" t="s">
        <v>2657</v>
      </c>
      <c r="F287" s="237" t="s">
        <v>2658</v>
      </c>
      <c r="G287" s="144" t="s">
        <v>2659</v>
      </c>
      <c r="H287" s="144" t="s">
        <v>1363</v>
      </c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  <c r="AA287" s="144"/>
    </row>
    <row r="288" ht="15.75" customHeight="1">
      <c r="A288" s="144"/>
      <c r="B288" s="144" t="s">
        <v>2660</v>
      </c>
      <c r="C288" s="144" t="s">
        <v>2661</v>
      </c>
      <c r="D288" s="144">
        <v>2018.0</v>
      </c>
      <c r="E288" s="144" t="s">
        <v>2662</v>
      </c>
      <c r="F288" s="237" t="s">
        <v>2663</v>
      </c>
      <c r="G288" s="144" t="s">
        <v>2664</v>
      </c>
      <c r="H288" s="144" t="s">
        <v>1363</v>
      </c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ht="15.75" customHeight="1">
      <c r="A289" s="144"/>
      <c r="B289" s="144" t="s">
        <v>2533</v>
      </c>
      <c r="C289" s="144" t="s">
        <v>2665</v>
      </c>
      <c r="D289" s="144">
        <v>2018.0</v>
      </c>
      <c r="E289" s="144" t="s">
        <v>2666</v>
      </c>
      <c r="F289" s="237" t="s">
        <v>2667</v>
      </c>
      <c r="G289" s="144"/>
      <c r="H289" s="144" t="s">
        <v>1363</v>
      </c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  <c r="AA289" s="144"/>
    </row>
    <row r="290" ht="15.75" customHeight="1">
      <c r="A290" s="144"/>
      <c r="B290" s="144" t="s">
        <v>2668</v>
      </c>
      <c r="C290" s="144" t="s">
        <v>2669</v>
      </c>
      <c r="D290" s="144">
        <v>2018.0</v>
      </c>
      <c r="E290" s="144" t="s">
        <v>2670</v>
      </c>
      <c r="F290" s="237" t="s">
        <v>2671</v>
      </c>
      <c r="G290" s="144" t="s">
        <v>2672</v>
      </c>
      <c r="H290" s="144" t="s">
        <v>1651</v>
      </c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  <c r="AA290" s="144"/>
    </row>
    <row r="291" ht="15.75" customHeight="1">
      <c r="A291" s="144"/>
      <c r="B291" s="144" t="s">
        <v>2673</v>
      </c>
      <c r="C291" s="144" t="s">
        <v>2674</v>
      </c>
      <c r="D291" s="144">
        <v>2018.0</v>
      </c>
      <c r="E291" s="144" t="s">
        <v>2675</v>
      </c>
      <c r="F291" s="237" t="s">
        <v>2676</v>
      </c>
      <c r="G291" s="144"/>
      <c r="H291" s="144" t="s">
        <v>1363</v>
      </c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  <c r="AA291" s="144"/>
    </row>
    <row r="292" ht="15.75" customHeight="1">
      <c r="A292" s="144" t="s">
        <v>200</v>
      </c>
      <c r="B292" s="144" t="s">
        <v>2677</v>
      </c>
      <c r="C292" s="144" t="s">
        <v>2678</v>
      </c>
      <c r="D292" s="144">
        <v>2018.0</v>
      </c>
      <c r="E292" s="144" t="s">
        <v>583</v>
      </c>
      <c r="F292" s="237" t="s">
        <v>2679</v>
      </c>
      <c r="G292" s="144"/>
      <c r="H292" s="144" t="s">
        <v>1363</v>
      </c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  <c r="AA292" s="144"/>
    </row>
    <row r="293" ht="15.75" customHeight="1">
      <c r="A293" s="144" t="s">
        <v>2680</v>
      </c>
      <c r="B293" s="144" t="s">
        <v>2681</v>
      </c>
      <c r="C293" s="144" t="s">
        <v>2682</v>
      </c>
      <c r="D293" s="144">
        <v>2018.0</v>
      </c>
      <c r="E293" s="144" t="s">
        <v>587</v>
      </c>
      <c r="F293" s="237" t="s">
        <v>2683</v>
      </c>
      <c r="G293" s="144"/>
      <c r="H293" s="144" t="s">
        <v>1363</v>
      </c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  <c r="AA293" s="144"/>
    </row>
    <row r="294" ht="15.75" customHeight="1">
      <c r="A294" s="144"/>
      <c r="B294" s="144" t="s">
        <v>2684</v>
      </c>
      <c r="C294" s="144" t="s">
        <v>2685</v>
      </c>
      <c r="D294" s="144">
        <v>2018.0</v>
      </c>
      <c r="E294" s="144" t="s">
        <v>2686</v>
      </c>
      <c r="F294" s="237" t="s">
        <v>2687</v>
      </c>
      <c r="G294" s="144" t="s">
        <v>2688</v>
      </c>
      <c r="H294" s="144" t="s">
        <v>1363</v>
      </c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  <c r="AA294" s="144"/>
    </row>
    <row r="295" ht="15.75" customHeight="1">
      <c r="A295" s="144"/>
      <c r="B295" s="144" t="s">
        <v>2689</v>
      </c>
      <c r="C295" s="144" t="s">
        <v>2690</v>
      </c>
      <c r="D295" s="144">
        <v>2018.0</v>
      </c>
      <c r="E295" s="144" t="s">
        <v>2691</v>
      </c>
      <c r="F295" s="237" t="s">
        <v>2692</v>
      </c>
      <c r="G295" s="144" t="s">
        <v>2693</v>
      </c>
      <c r="H295" s="144" t="s">
        <v>1363</v>
      </c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  <c r="AA295" s="144"/>
    </row>
    <row r="296" ht="15.75" customHeight="1">
      <c r="A296" s="144" t="s">
        <v>200</v>
      </c>
      <c r="B296" s="144" t="s">
        <v>2694</v>
      </c>
      <c r="C296" s="144" t="s">
        <v>2695</v>
      </c>
      <c r="D296" s="144">
        <v>2018.0</v>
      </c>
      <c r="E296" s="144" t="s">
        <v>575</v>
      </c>
      <c r="F296" s="237" t="s">
        <v>2696</v>
      </c>
      <c r="G296" s="144" t="s">
        <v>2697</v>
      </c>
      <c r="H296" s="144" t="s">
        <v>1363</v>
      </c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  <c r="AA296" s="144"/>
    </row>
    <row r="297" ht="15.75" customHeight="1">
      <c r="A297" s="144" t="s">
        <v>200</v>
      </c>
      <c r="B297" s="144" t="s">
        <v>2698</v>
      </c>
      <c r="C297" s="144" t="s">
        <v>2699</v>
      </c>
      <c r="D297" s="144">
        <v>2017.0</v>
      </c>
      <c r="E297" s="144" t="s">
        <v>466</v>
      </c>
      <c r="F297" s="237" t="s">
        <v>2700</v>
      </c>
      <c r="G297" s="144"/>
      <c r="H297" s="144" t="s">
        <v>1363</v>
      </c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  <c r="AA297" s="144"/>
    </row>
    <row r="298" ht="15.75" customHeight="1">
      <c r="A298" s="144"/>
      <c r="B298" s="144" t="s">
        <v>2701</v>
      </c>
      <c r="C298" s="144" t="s">
        <v>2702</v>
      </c>
      <c r="D298" s="144">
        <v>2017.0</v>
      </c>
      <c r="E298" s="144" t="s">
        <v>2703</v>
      </c>
      <c r="F298" s="237" t="s">
        <v>2704</v>
      </c>
      <c r="G298" s="144" t="s">
        <v>2705</v>
      </c>
      <c r="H298" s="144" t="s">
        <v>1363</v>
      </c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  <c r="AA298" s="144"/>
    </row>
    <row r="299" ht="15.75" customHeight="1">
      <c r="A299" s="144" t="s">
        <v>2706</v>
      </c>
      <c r="B299" s="144" t="s">
        <v>2707</v>
      </c>
      <c r="C299" s="144" t="s">
        <v>2708</v>
      </c>
      <c r="D299" s="144">
        <v>2017.0</v>
      </c>
      <c r="E299" s="144" t="s">
        <v>2709</v>
      </c>
      <c r="F299" s="237" t="s">
        <v>2710</v>
      </c>
      <c r="G299" s="144" t="s">
        <v>2711</v>
      </c>
      <c r="H299" s="144" t="s">
        <v>1363</v>
      </c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  <c r="AA299" s="144"/>
    </row>
    <row r="300" ht="15.75" customHeight="1">
      <c r="A300" s="144"/>
      <c r="B300" s="144" t="s">
        <v>2712</v>
      </c>
      <c r="C300" s="144" t="s">
        <v>2713</v>
      </c>
      <c r="D300" s="144">
        <v>2017.0</v>
      </c>
      <c r="E300" s="144" t="s">
        <v>2714</v>
      </c>
      <c r="F300" s="237" t="s">
        <v>2715</v>
      </c>
      <c r="G300" s="144" t="s">
        <v>2716</v>
      </c>
      <c r="H300" s="144" t="s">
        <v>1363</v>
      </c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  <c r="AA300" s="144"/>
    </row>
    <row r="301" ht="15.75" customHeight="1">
      <c r="A301" s="144"/>
      <c r="B301" s="144" t="s">
        <v>2717</v>
      </c>
      <c r="C301" s="144" t="s">
        <v>2718</v>
      </c>
      <c r="D301" s="144">
        <v>2017.0</v>
      </c>
      <c r="E301" s="144" t="s">
        <v>2719</v>
      </c>
      <c r="F301" s="237" t="s">
        <v>2720</v>
      </c>
      <c r="G301" s="144"/>
      <c r="H301" s="144" t="s">
        <v>1363</v>
      </c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  <c r="AA301" s="144"/>
    </row>
    <row r="302" ht="15.75" customHeight="1">
      <c r="A302" s="144"/>
      <c r="B302" s="144" t="s">
        <v>2721</v>
      </c>
      <c r="C302" s="144" t="s">
        <v>2722</v>
      </c>
      <c r="D302" s="144">
        <v>2017.0</v>
      </c>
      <c r="E302" s="144" t="s">
        <v>2723</v>
      </c>
      <c r="F302" s="237" t="s">
        <v>2724</v>
      </c>
      <c r="G302" s="144" t="s">
        <v>2725</v>
      </c>
      <c r="H302" s="144" t="s">
        <v>1363</v>
      </c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  <c r="AA302" s="144"/>
    </row>
    <row r="303" ht="15.75" customHeight="1">
      <c r="A303" s="144"/>
      <c r="B303" s="144" t="s">
        <v>2726</v>
      </c>
      <c r="C303" s="144" t="s">
        <v>2727</v>
      </c>
      <c r="D303" s="144">
        <v>2017.0</v>
      </c>
      <c r="E303" s="144" t="s">
        <v>2728</v>
      </c>
      <c r="F303" s="237" t="s">
        <v>2729</v>
      </c>
      <c r="G303" s="144" t="s">
        <v>2730</v>
      </c>
      <c r="H303" s="144" t="s">
        <v>1363</v>
      </c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</row>
    <row r="304" ht="15.75" customHeight="1">
      <c r="A304" s="144" t="s">
        <v>200</v>
      </c>
      <c r="B304" s="144" t="s">
        <v>2731</v>
      </c>
      <c r="C304" s="144" t="s">
        <v>2732</v>
      </c>
      <c r="D304" s="144">
        <v>2017.0</v>
      </c>
      <c r="E304" s="144" t="s">
        <v>740</v>
      </c>
      <c r="F304" s="237" t="s">
        <v>2733</v>
      </c>
      <c r="G304" s="144" t="s">
        <v>2734</v>
      </c>
      <c r="H304" s="144" t="s">
        <v>1363</v>
      </c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  <c r="AA304" s="144"/>
    </row>
    <row r="305" ht="15.75" customHeight="1">
      <c r="A305" s="144"/>
      <c r="B305" s="144" t="s">
        <v>2735</v>
      </c>
      <c r="C305" s="144" t="s">
        <v>2736</v>
      </c>
      <c r="D305" s="144">
        <v>2017.0</v>
      </c>
      <c r="E305" s="144" t="s">
        <v>2737</v>
      </c>
      <c r="F305" s="237" t="s">
        <v>2738</v>
      </c>
      <c r="G305" s="144" t="s">
        <v>2739</v>
      </c>
      <c r="H305" s="144" t="s">
        <v>1363</v>
      </c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  <c r="AA305" s="144"/>
    </row>
    <row r="306" ht="15.75" customHeight="1">
      <c r="A306" s="144"/>
      <c r="B306" s="144" t="s">
        <v>2740</v>
      </c>
      <c r="C306" s="144" t="s">
        <v>2741</v>
      </c>
      <c r="D306" s="144">
        <v>2017.0</v>
      </c>
      <c r="E306" s="144" t="s">
        <v>2742</v>
      </c>
      <c r="F306" s="237" t="s">
        <v>2743</v>
      </c>
      <c r="G306" s="144" t="s">
        <v>2744</v>
      </c>
      <c r="H306" s="144" t="s">
        <v>1363</v>
      </c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  <c r="AA306" s="144"/>
    </row>
    <row r="307" ht="15.75" customHeight="1">
      <c r="A307" s="144"/>
      <c r="B307" s="144" t="s">
        <v>2745</v>
      </c>
      <c r="C307" s="144" t="s">
        <v>2746</v>
      </c>
      <c r="D307" s="144">
        <v>2017.0</v>
      </c>
      <c r="E307" s="144" t="s">
        <v>2747</v>
      </c>
      <c r="F307" s="237" t="s">
        <v>2748</v>
      </c>
      <c r="G307" s="144" t="s">
        <v>2749</v>
      </c>
      <c r="H307" s="144" t="s">
        <v>1363</v>
      </c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</row>
    <row r="308" ht="15.75" customHeight="1">
      <c r="A308" s="144"/>
      <c r="B308" s="144" t="s">
        <v>2750</v>
      </c>
      <c r="C308" s="144" t="s">
        <v>2751</v>
      </c>
      <c r="D308" s="144">
        <v>2017.0</v>
      </c>
      <c r="E308" s="144" t="s">
        <v>2752</v>
      </c>
      <c r="F308" s="237" t="s">
        <v>2753</v>
      </c>
      <c r="G308" s="144"/>
      <c r="H308" s="144" t="s">
        <v>1363</v>
      </c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  <c r="AA308" s="144"/>
    </row>
    <row r="309" ht="15.75" customHeight="1">
      <c r="A309" s="144"/>
      <c r="B309" s="144" t="s">
        <v>2754</v>
      </c>
      <c r="C309" s="144" t="s">
        <v>2755</v>
      </c>
      <c r="D309" s="144">
        <v>2017.0</v>
      </c>
      <c r="E309" s="144" t="s">
        <v>2756</v>
      </c>
      <c r="F309" s="237" t="s">
        <v>2757</v>
      </c>
      <c r="G309" s="144" t="s">
        <v>2758</v>
      </c>
      <c r="H309" s="144" t="s">
        <v>1363</v>
      </c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  <c r="AA309" s="144"/>
    </row>
    <row r="310" ht="15.75" customHeight="1">
      <c r="A310" s="144"/>
      <c r="B310" s="144" t="s">
        <v>2759</v>
      </c>
      <c r="C310" s="144" t="s">
        <v>2760</v>
      </c>
      <c r="D310" s="144">
        <v>2017.0</v>
      </c>
      <c r="E310" s="144" t="s">
        <v>2761</v>
      </c>
      <c r="F310" s="237" t="s">
        <v>2762</v>
      </c>
      <c r="G310" s="144" t="s">
        <v>2763</v>
      </c>
      <c r="H310" s="144" t="s">
        <v>1363</v>
      </c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  <c r="AA310" s="144"/>
    </row>
    <row r="311" ht="15.75" customHeight="1">
      <c r="A311" s="144"/>
      <c r="B311" s="144" t="s">
        <v>2764</v>
      </c>
      <c r="C311" s="144" t="s">
        <v>2765</v>
      </c>
      <c r="D311" s="144">
        <v>2017.0</v>
      </c>
      <c r="E311" s="144" t="s">
        <v>2766</v>
      </c>
      <c r="F311" s="237" t="s">
        <v>2767</v>
      </c>
      <c r="G311" s="144" t="s">
        <v>2768</v>
      </c>
      <c r="H311" s="144" t="s">
        <v>1363</v>
      </c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  <c r="AA311" s="144"/>
    </row>
    <row r="312" ht="15.75" customHeight="1">
      <c r="A312" s="144"/>
      <c r="B312" s="144" t="s">
        <v>2769</v>
      </c>
      <c r="C312" s="144" t="s">
        <v>2770</v>
      </c>
      <c r="D312" s="144">
        <v>2017.0</v>
      </c>
      <c r="E312" s="144" t="s">
        <v>2771</v>
      </c>
      <c r="F312" s="237" t="s">
        <v>2772</v>
      </c>
      <c r="G312" s="144" t="s">
        <v>1551</v>
      </c>
      <c r="H312" s="144" t="s">
        <v>1363</v>
      </c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  <c r="AA312" s="144"/>
    </row>
    <row r="313" ht="15.75" customHeight="1">
      <c r="A313" s="144"/>
      <c r="B313" s="144" t="s">
        <v>2773</v>
      </c>
      <c r="C313" s="144" t="s">
        <v>2774</v>
      </c>
      <c r="D313" s="144">
        <v>2017.0</v>
      </c>
      <c r="E313" s="144" t="s">
        <v>2775</v>
      </c>
      <c r="F313" s="237" t="s">
        <v>2776</v>
      </c>
      <c r="G313" s="144" t="s">
        <v>2777</v>
      </c>
      <c r="H313" s="144" t="s">
        <v>1363</v>
      </c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  <c r="AA313" s="144"/>
    </row>
    <row r="314" ht="15.75" customHeight="1">
      <c r="A314" s="144" t="s">
        <v>200</v>
      </c>
      <c r="B314" s="144" t="s">
        <v>2778</v>
      </c>
      <c r="C314" s="144" t="s">
        <v>2779</v>
      </c>
      <c r="D314" s="144">
        <v>2017.0</v>
      </c>
      <c r="E314" s="144" t="s">
        <v>602</v>
      </c>
      <c r="F314" s="237" t="s">
        <v>2780</v>
      </c>
      <c r="G314" s="144" t="s">
        <v>2781</v>
      </c>
      <c r="H314" s="144" t="s">
        <v>1363</v>
      </c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</row>
    <row r="315" ht="15.75" customHeight="1">
      <c r="A315" s="144"/>
      <c r="B315" s="144" t="s">
        <v>2782</v>
      </c>
      <c r="C315" s="144" t="s">
        <v>2783</v>
      </c>
      <c r="D315" s="144">
        <v>2017.0</v>
      </c>
      <c r="E315" s="144" t="s">
        <v>2784</v>
      </c>
      <c r="F315" s="237" t="s">
        <v>2785</v>
      </c>
      <c r="G315" s="144" t="s">
        <v>2786</v>
      </c>
      <c r="H315" s="144" t="s">
        <v>1363</v>
      </c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</row>
    <row r="316" ht="15.75" customHeight="1">
      <c r="A316" s="144"/>
      <c r="B316" s="144" t="s">
        <v>2787</v>
      </c>
      <c r="C316" s="144" t="s">
        <v>2788</v>
      </c>
      <c r="D316" s="144">
        <v>2017.0</v>
      </c>
      <c r="E316" s="144" t="s">
        <v>2789</v>
      </c>
      <c r="F316" s="237" t="s">
        <v>2790</v>
      </c>
      <c r="G316" s="144" t="s">
        <v>2791</v>
      </c>
      <c r="H316" s="144" t="s">
        <v>1363</v>
      </c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  <c r="AA316" s="144"/>
    </row>
    <row r="317" ht="15.75" customHeight="1">
      <c r="A317" s="144"/>
      <c r="B317" s="144" t="s">
        <v>2792</v>
      </c>
      <c r="C317" s="144" t="s">
        <v>2793</v>
      </c>
      <c r="D317" s="144">
        <v>2017.0</v>
      </c>
      <c r="E317" s="144" t="s">
        <v>2794</v>
      </c>
      <c r="F317" s="237" t="s">
        <v>2795</v>
      </c>
      <c r="G317" s="144" t="s">
        <v>2796</v>
      </c>
      <c r="H317" s="144" t="s">
        <v>1363</v>
      </c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</row>
    <row r="318" ht="15.75" customHeight="1">
      <c r="A318" s="144"/>
      <c r="B318" s="144" t="s">
        <v>2797</v>
      </c>
      <c r="C318" s="144" t="s">
        <v>2798</v>
      </c>
      <c r="D318" s="144">
        <v>2017.0</v>
      </c>
      <c r="E318" s="144" t="s">
        <v>2799</v>
      </c>
      <c r="F318" s="237" t="s">
        <v>2800</v>
      </c>
      <c r="G318" s="144"/>
      <c r="H318" s="144" t="s">
        <v>1363</v>
      </c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  <c r="AA318" s="144"/>
    </row>
    <row r="319" ht="15.75" customHeight="1">
      <c r="A319" s="144"/>
      <c r="B319" s="144" t="s">
        <v>2801</v>
      </c>
      <c r="C319" s="144" t="s">
        <v>2802</v>
      </c>
      <c r="D319" s="144">
        <v>2017.0</v>
      </c>
      <c r="E319" s="144" t="s">
        <v>2803</v>
      </c>
      <c r="F319" s="237" t="s">
        <v>2804</v>
      </c>
      <c r="G319" s="144"/>
      <c r="H319" s="144" t="s">
        <v>1651</v>
      </c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  <c r="AA319" s="144"/>
    </row>
    <row r="320" ht="15.75" customHeight="1">
      <c r="A320" s="144"/>
      <c r="B320" s="144" t="s">
        <v>2805</v>
      </c>
      <c r="C320" s="144" t="s">
        <v>2806</v>
      </c>
      <c r="D320" s="144">
        <v>2017.0</v>
      </c>
      <c r="E320" s="144" t="s">
        <v>2807</v>
      </c>
      <c r="F320" s="237" t="s">
        <v>2808</v>
      </c>
      <c r="G320" s="144"/>
      <c r="H320" s="144" t="s">
        <v>1363</v>
      </c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  <c r="AA320" s="144"/>
    </row>
    <row r="321" ht="15.75" customHeight="1">
      <c r="A321" s="144"/>
      <c r="B321" s="144" t="s">
        <v>2809</v>
      </c>
      <c r="C321" s="144" t="s">
        <v>2810</v>
      </c>
      <c r="D321" s="144">
        <v>2017.0</v>
      </c>
      <c r="E321" s="144" t="s">
        <v>2811</v>
      </c>
      <c r="F321" s="237" t="s">
        <v>2812</v>
      </c>
      <c r="G321" s="144" t="s">
        <v>2813</v>
      </c>
      <c r="H321" s="144" t="s">
        <v>1363</v>
      </c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  <c r="AA321" s="144"/>
    </row>
    <row r="322" ht="15.75" customHeight="1">
      <c r="A322" s="144"/>
      <c r="B322" s="144" t="s">
        <v>2814</v>
      </c>
      <c r="C322" s="144" t="s">
        <v>2815</v>
      </c>
      <c r="D322" s="144">
        <v>2017.0</v>
      </c>
      <c r="E322" s="144" t="s">
        <v>2816</v>
      </c>
      <c r="F322" s="237" t="s">
        <v>2817</v>
      </c>
      <c r="G322" s="144" t="s">
        <v>2818</v>
      </c>
      <c r="H322" s="144" t="s">
        <v>1363</v>
      </c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  <c r="AA322" s="144"/>
    </row>
    <row r="323" ht="15.75" customHeight="1">
      <c r="A323" s="144"/>
      <c r="B323" s="144" t="s">
        <v>2819</v>
      </c>
      <c r="C323" s="144" t="s">
        <v>2820</v>
      </c>
      <c r="D323" s="144">
        <v>2017.0</v>
      </c>
      <c r="E323" s="144" t="s">
        <v>2821</v>
      </c>
      <c r="F323" s="237" t="s">
        <v>2822</v>
      </c>
      <c r="G323" s="144" t="s">
        <v>2823</v>
      </c>
      <c r="H323" s="144" t="s">
        <v>1363</v>
      </c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  <c r="AA323" s="144"/>
    </row>
    <row r="324" ht="15.75" customHeight="1">
      <c r="A324" s="144"/>
      <c r="B324" s="144" t="s">
        <v>2824</v>
      </c>
      <c r="C324" s="144" t="s">
        <v>2825</v>
      </c>
      <c r="D324" s="144">
        <v>2017.0</v>
      </c>
      <c r="E324" s="144" t="s">
        <v>2826</v>
      </c>
      <c r="F324" s="237" t="s">
        <v>2827</v>
      </c>
      <c r="G324" s="144" t="s">
        <v>2828</v>
      </c>
      <c r="H324" s="144" t="s">
        <v>1357</v>
      </c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  <c r="AA324" s="144"/>
    </row>
    <row r="325" ht="15.75" customHeight="1">
      <c r="A325" s="144"/>
      <c r="B325" s="144" t="s">
        <v>2829</v>
      </c>
      <c r="C325" s="144" t="s">
        <v>2830</v>
      </c>
      <c r="D325" s="144">
        <v>2017.0</v>
      </c>
      <c r="E325" s="144" t="s">
        <v>2831</v>
      </c>
      <c r="F325" s="237" t="s">
        <v>2832</v>
      </c>
      <c r="G325" s="144" t="s">
        <v>2833</v>
      </c>
      <c r="H325" s="144" t="s">
        <v>1363</v>
      </c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  <c r="AA325" s="144"/>
    </row>
    <row r="326" ht="15.75" customHeight="1">
      <c r="A326" s="144"/>
      <c r="B326" s="144" t="s">
        <v>2834</v>
      </c>
      <c r="C326" s="144" t="s">
        <v>2835</v>
      </c>
      <c r="D326" s="144">
        <v>2017.0</v>
      </c>
      <c r="E326" s="144" t="s">
        <v>2836</v>
      </c>
      <c r="F326" s="237" t="s">
        <v>2837</v>
      </c>
      <c r="G326" s="144"/>
      <c r="H326" s="144" t="s">
        <v>1363</v>
      </c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  <c r="AA326" s="144"/>
    </row>
    <row r="327" ht="15.75" customHeight="1">
      <c r="A327" s="144"/>
      <c r="B327" s="144" t="s">
        <v>2838</v>
      </c>
      <c r="C327" s="144" t="s">
        <v>2839</v>
      </c>
      <c r="D327" s="144">
        <v>2017.0</v>
      </c>
      <c r="E327" s="144" t="s">
        <v>2840</v>
      </c>
      <c r="F327" s="237" t="s">
        <v>2841</v>
      </c>
      <c r="G327" s="144"/>
      <c r="H327" s="144" t="s">
        <v>1363</v>
      </c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  <c r="AA327" s="144"/>
    </row>
    <row r="328" ht="15.75" customHeight="1">
      <c r="A328" s="144"/>
      <c r="B328" s="144" t="s">
        <v>2842</v>
      </c>
      <c r="C328" s="144" t="s">
        <v>2843</v>
      </c>
      <c r="D328" s="144">
        <v>2017.0</v>
      </c>
      <c r="E328" s="144" t="s">
        <v>2844</v>
      </c>
      <c r="F328" s="237" t="s">
        <v>2845</v>
      </c>
      <c r="G328" s="144" t="s">
        <v>2828</v>
      </c>
      <c r="H328" s="144" t="s">
        <v>1363</v>
      </c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  <c r="AA328" s="144"/>
    </row>
    <row r="329" ht="15.75" customHeight="1">
      <c r="A329" s="144"/>
      <c r="B329" s="144" t="s">
        <v>2637</v>
      </c>
      <c r="C329" s="144" t="s">
        <v>2846</v>
      </c>
      <c r="D329" s="144">
        <v>2017.0</v>
      </c>
      <c r="E329" s="144" t="s">
        <v>2847</v>
      </c>
      <c r="F329" s="237" t="s">
        <v>2848</v>
      </c>
      <c r="G329" s="144" t="s">
        <v>2849</v>
      </c>
      <c r="H329" s="144" t="s">
        <v>1363</v>
      </c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  <c r="AA329" s="144"/>
    </row>
    <row r="330" ht="15.75" customHeight="1">
      <c r="A330" s="144"/>
      <c r="B330" s="144" t="s">
        <v>2850</v>
      </c>
      <c r="C330" s="144" t="s">
        <v>2851</v>
      </c>
      <c r="D330" s="144">
        <v>2017.0</v>
      </c>
      <c r="E330" s="144" t="s">
        <v>2852</v>
      </c>
      <c r="F330" s="237" t="s">
        <v>2853</v>
      </c>
      <c r="G330" s="144"/>
      <c r="H330" s="144" t="s">
        <v>1363</v>
      </c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  <c r="AA330" s="144"/>
    </row>
    <row r="331" ht="15.75" customHeight="1">
      <c r="A331" s="144"/>
      <c r="B331" s="144" t="s">
        <v>2854</v>
      </c>
      <c r="C331" s="144" t="s">
        <v>2855</v>
      </c>
      <c r="D331" s="144">
        <v>2017.0</v>
      </c>
      <c r="E331" s="144" t="s">
        <v>2856</v>
      </c>
      <c r="F331" s="237" t="s">
        <v>2857</v>
      </c>
      <c r="G331" s="144"/>
      <c r="H331" s="144" t="s">
        <v>1363</v>
      </c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  <c r="AA331" s="144"/>
    </row>
    <row r="332" ht="15.75" customHeight="1">
      <c r="A332" s="144"/>
      <c r="B332" s="144" t="s">
        <v>2858</v>
      </c>
      <c r="C332" s="144" t="s">
        <v>2859</v>
      </c>
      <c r="D332" s="144">
        <v>2017.0</v>
      </c>
      <c r="E332" s="144"/>
      <c r="F332" s="237" t="s">
        <v>2860</v>
      </c>
      <c r="G332" s="144" t="s">
        <v>2861</v>
      </c>
      <c r="H332" s="144" t="s">
        <v>1363</v>
      </c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  <c r="AA332" s="144"/>
    </row>
    <row r="333" ht="15.75" customHeight="1">
      <c r="A333" s="144"/>
      <c r="B333" s="144" t="s">
        <v>2862</v>
      </c>
      <c r="C333" s="144" t="s">
        <v>2863</v>
      </c>
      <c r="D333" s="144">
        <v>2017.0</v>
      </c>
      <c r="E333" s="144" t="s">
        <v>2864</v>
      </c>
      <c r="F333" s="237" t="s">
        <v>2865</v>
      </c>
      <c r="G333" s="144"/>
      <c r="H333" s="144" t="s">
        <v>1651</v>
      </c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  <c r="AA333" s="144"/>
    </row>
    <row r="334" ht="15.75" customHeight="1">
      <c r="A334" s="144"/>
      <c r="B334" s="144" t="s">
        <v>2866</v>
      </c>
      <c r="C334" s="144" t="s">
        <v>2867</v>
      </c>
      <c r="D334" s="144">
        <v>2017.0</v>
      </c>
      <c r="E334" s="144" t="s">
        <v>2868</v>
      </c>
      <c r="F334" s="237" t="s">
        <v>2869</v>
      </c>
      <c r="G334" s="144" t="s">
        <v>2870</v>
      </c>
      <c r="H334" s="144" t="s">
        <v>1363</v>
      </c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  <c r="AA334" s="144"/>
    </row>
    <row r="335" ht="15.75" customHeight="1">
      <c r="A335" s="144"/>
      <c r="B335" s="144" t="s">
        <v>2871</v>
      </c>
      <c r="C335" s="144" t="s">
        <v>2872</v>
      </c>
      <c r="D335" s="144">
        <v>2017.0</v>
      </c>
      <c r="E335" s="144" t="s">
        <v>2873</v>
      </c>
      <c r="F335" s="237" t="s">
        <v>2874</v>
      </c>
      <c r="G335" s="144"/>
      <c r="H335" s="144" t="s">
        <v>1363</v>
      </c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  <c r="AA335" s="144"/>
    </row>
    <row r="336" ht="15.75" customHeight="1">
      <c r="A336" s="144"/>
      <c r="B336" s="144" t="s">
        <v>2875</v>
      </c>
      <c r="C336" s="144" t="s">
        <v>2876</v>
      </c>
      <c r="D336" s="144">
        <v>2017.0</v>
      </c>
      <c r="E336" s="144" t="s">
        <v>2877</v>
      </c>
      <c r="F336" s="237" t="s">
        <v>2878</v>
      </c>
      <c r="G336" s="144" t="s">
        <v>2879</v>
      </c>
      <c r="H336" s="144" t="s">
        <v>1363</v>
      </c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  <c r="AA336" s="144"/>
    </row>
    <row r="337" ht="15.75" customHeight="1">
      <c r="A337" s="144"/>
      <c r="B337" s="144" t="s">
        <v>2880</v>
      </c>
      <c r="C337" s="144" t="s">
        <v>2881</v>
      </c>
      <c r="D337" s="144">
        <v>2017.0</v>
      </c>
      <c r="E337" s="144" t="s">
        <v>2882</v>
      </c>
      <c r="F337" s="237" t="s">
        <v>2883</v>
      </c>
      <c r="G337" s="144" t="s">
        <v>2884</v>
      </c>
      <c r="H337" s="144" t="s">
        <v>1363</v>
      </c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  <c r="AA337" s="144"/>
    </row>
    <row r="338" ht="15.75" customHeight="1">
      <c r="A338" s="144"/>
      <c r="B338" s="144" t="s">
        <v>2885</v>
      </c>
      <c r="C338" s="144" t="s">
        <v>2886</v>
      </c>
      <c r="D338" s="144">
        <v>2017.0</v>
      </c>
      <c r="E338" s="144" t="s">
        <v>2887</v>
      </c>
      <c r="F338" s="237" t="s">
        <v>2888</v>
      </c>
      <c r="G338" s="144" t="s">
        <v>2889</v>
      </c>
      <c r="H338" s="144" t="s">
        <v>1363</v>
      </c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  <c r="AA338" s="144"/>
    </row>
    <row r="339" ht="15.75" customHeight="1">
      <c r="A339" s="144"/>
      <c r="B339" s="144" t="s">
        <v>2890</v>
      </c>
      <c r="C339" s="144" t="s">
        <v>2891</v>
      </c>
      <c r="D339" s="144">
        <v>2017.0</v>
      </c>
      <c r="E339" s="144" t="s">
        <v>2892</v>
      </c>
      <c r="F339" s="237" t="s">
        <v>2893</v>
      </c>
      <c r="G339" s="144" t="s">
        <v>2894</v>
      </c>
      <c r="H339" s="144" t="s">
        <v>1363</v>
      </c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  <c r="AA339" s="144"/>
    </row>
    <row r="340" ht="15.75" customHeight="1">
      <c r="A340" s="144"/>
      <c r="B340" s="144" t="s">
        <v>2895</v>
      </c>
      <c r="C340" s="144" t="s">
        <v>2896</v>
      </c>
      <c r="D340" s="144">
        <v>2017.0</v>
      </c>
      <c r="E340" s="144" t="s">
        <v>2897</v>
      </c>
      <c r="F340" s="237" t="s">
        <v>2898</v>
      </c>
      <c r="G340" s="144" t="s">
        <v>2899</v>
      </c>
      <c r="H340" s="144" t="s">
        <v>1363</v>
      </c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  <c r="AA340" s="144"/>
    </row>
    <row r="341" ht="15.75" customHeight="1">
      <c r="A341" s="144"/>
      <c r="B341" s="144" t="s">
        <v>2900</v>
      </c>
      <c r="C341" s="144" t="s">
        <v>2901</v>
      </c>
      <c r="D341" s="144">
        <v>2017.0</v>
      </c>
      <c r="E341" s="144" t="s">
        <v>593</v>
      </c>
      <c r="F341" s="237" t="s">
        <v>2902</v>
      </c>
      <c r="G341" s="144" t="s">
        <v>2903</v>
      </c>
      <c r="H341" s="144" t="s">
        <v>1363</v>
      </c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  <c r="AA341" s="144"/>
    </row>
    <row r="342" ht="15.75" customHeight="1">
      <c r="A342" s="144"/>
      <c r="B342" s="144" t="s">
        <v>2904</v>
      </c>
      <c r="C342" s="144" t="s">
        <v>2905</v>
      </c>
      <c r="D342" s="144">
        <v>2017.0</v>
      </c>
      <c r="E342" s="144" t="s">
        <v>2906</v>
      </c>
      <c r="F342" s="237" t="s">
        <v>2907</v>
      </c>
      <c r="G342" s="144" t="s">
        <v>2908</v>
      </c>
      <c r="H342" s="144" t="s">
        <v>1363</v>
      </c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  <c r="AA342" s="144"/>
    </row>
    <row r="343" ht="15.75" customHeight="1">
      <c r="A343" s="144"/>
      <c r="B343" s="144" t="s">
        <v>2909</v>
      </c>
      <c r="C343" s="144" t="s">
        <v>2910</v>
      </c>
      <c r="D343" s="144">
        <v>2017.0</v>
      </c>
      <c r="E343" s="144" t="s">
        <v>2911</v>
      </c>
      <c r="F343" s="237" t="s">
        <v>2912</v>
      </c>
      <c r="G343" s="144"/>
      <c r="H343" s="144" t="s">
        <v>1363</v>
      </c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  <c r="AA343" s="144"/>
    </row>
    <row r="344" ht="15.75" customHeight="1">
      <c r="A344" s="144"/>
      <c r="B344" s="144" t="s">
        <v>2913</v>
      </c>
      <c r="C344" s="144" t="s">
        <v>2914</v>
      </c>
      <c r="D344" s="144">
        <v>2017.0</v>
      </c>
      <c r="E344" s="144" t="s">
        <v>2915</v>
      </c>
      <c r="F344" s="237" t="s">
        <v>2916</v>
      </c>
      <c r="G344" s="144" t="s">
        <v>2917</v>
      </c>
      <c r="H344" s="144" t="s">
        <v>1363</v>
      </c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  <c r="AA344" s="144"/>
    </row>
    <row r="345" ht="15.75" customHeight="1">
      <c r="A345" s="144"/>
      <c r="B345" s="144" t="s">
        <v>2918</v>
      </c>
      <c r="C345" s="144" t="s">
        <v>2919</v>
      </c>
      <c r="D345" s="144">
        <v>2017.0</v>
      </c>
      <c r="E345" s="144" t="s">
        <v>2920</v>
      </c>
      <c r="F345" s="237" t="s">
        <v>2921</v>
      </c>
      <c r="G345" s="144"/>
      <c r="H345" s="144" t="s">
        <v>1363</v>
      </c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  <c r="AA345" s="144"/>
    </row>
    <row r="346" ht="15.75" customHeight="1">
      <c r="A346" s="144"/>
      <c r="B346" s="144" t="s">
        <v>2922</v>
      </c>
      <c r="C346" s="144" t="s">
        <v>2923</v>
      </c>
      <c r="D346" s="144">
        <v>2017.0</v>
      </c>
      <c r="E346" s="144" t="s">
        <v>2924</v>
      </c>
      <c r="F346" s="237" t="s">
        <v>2925</v>
      </c>
      <c r="G346" s="144"/>
      <c r="H346" s="144" t="s">
        <v>1363</v>
      </c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  <c r="AA346" s="144"/>
    </row>
    <row r="347" ht="15.75" customHeight="1">
      <c r="A347" s="144"/>
      <c r="B347" s="144" t="s">
        <v>2926</v>
      </c>
      <c r="C347" s="144" t="s">
        <v>2927</v>
      </c>
      <c r="D347" s="144">
        <v>2017.0</v>
      </c>
      <c r="E347" s="144" t="s">
        <v>2928</v>
      </c>
      <c r="F347" s="237" t="s">
        <v>2929</v>
      </c>
      <c r="G347" s="144" t="s">
        <v>2930</v>
      </c>
      <c r="H347" s="144" t="s">
        <v>1363</v>
      </c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  <c r="AA347" s="144"/>
    </row>
    <row r="348" ht="15.75" customHeight="1">
      <c r="A348" s="144"/>
      <c r="B348" s="144" t="s">
        <v>2931</v>
      </c>
      <c r="C348" s="144" t="s">
        <v>2932</v>
      </c>
      <c r="D348" s="144">
        <v>2017.0</v>
      </c>
      <c r="E348" s="144" t="s">
        <v>2933</v>
      </c>
      <c r="F348" s="237" t="s">
        <v>2934</v>
      </c>
      <c r="G348" s="144" t="s">
        <v>2935</v>
      </c>
      <c r="H348" s="144" t="s">
        <v>1363</v>
      </c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  <c r="AA348" s="144"/>
    </row>
    <row r="349" ht="15.75" customHeight="1">
      <c r="A349" s="144"/>
      <c r="B349" s="144" t="s">
        <v>2936</v>
      </c>
      <c r="C349" s="144" t="s">
        <v>2937</v>
      </c>
      <c r="D349" s="144">
        <v>2017.0</v>
      </c>
      <c r="E349" s="144" t="s">
        <v>2938</v>
      </c>
      <c r="F349" s="237" t="s">
        <v>2939</v>
      </c>
      <c r="G349" s="144"/>
      <c r="H349" s="144" t="s">
        <v>1363</v>
      </c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  <c r="AA349" s="144"/>
    </row>
    <row r="350" ht="15.75" customHeight="1">
      <c r="A350" s="144"/>
      <c r="B350" s="144" t="s">
        <v>2940</v>
      </c>
      <c r="C350" s="144" t="s">
        <v>2941</v>
      </c>
      <c r="D350" s="144">
        <v>2017.0</v>
      </c>
      <c r="E350" s="144" t="s">
        <v>2942</v>
      </c>
      <c r="F350" s="237" t="s">
        <v>2943</v>
      </c>
      <c r="G350" s="144" t="s">
        <v>2944</v>
      </c>
      <c r="H350" s="144" t="s">
        <v>1363</v>
      </c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  <c r="AA350" s="144"/>
    </row>
    <row r="351" ht="15.75" customHeight="1">
      <c r="A351" s="144"/>
      <c r="B351" s="144" t="s">
        <v>2945</v>
      </c>
      <c r="C351" s="144" t="s">
        <v>2946</v>
      </c>
      <c r="D351" s="144">
        <v>2017.0</v>
      </c>
      <c r="E351" s="144" t="s">
        <v>2947</v>
      </c>
      <c r="F351" s="237" t="s">
        <v>2948</v>
      </c>
      <c r="G351" s="144" t="s">
        <v>2949</v>
      </c>
      <c r="H351" s="144" t="s">
        <v>1363</v>
      </c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  <c r="AA351" s="144"/>
    </row>
    <row r="352" ht="15.75" customHeight="1">
      <c r="A352" s="144"/>
      <c r="B352" s="144" t="s">
        <v>2950</v>
      </c>
      <c r="C352" s="144" t="s">
        <v>2951</v>
      </c>
      <c r="D352" s="144">
        <v>2017.0</v>
      </c>
      <c r="E352" s="144" t="s">
        <v>2952</v>
      </c>
      <c r="F352" s="237" t="s">
        <v>2953</v>
      </c>
      <c r="G352" s="144" t="s">
        <v>2954</v>
      </c>
      <c r="H352" s="144" t="s">
        <v>1363</v>
      </c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  <c r="AA352" s="144"/>
    </row>
    <row r="353" ht="15.75" customHeight="1">
      <c r="A353" s="144"/>
      <c r="B353" s="144" t="s">
        <v>2955</v>
      </c>
      <c r="C353" s="144" t="s">
        <v>2956</v>
      </c>
      <c r="D353" s="144">
        <v>2017.0</v>
      </c>
      <c r="E353" s="144" t="s">
        <v>2957</v>
      </c>
      <c r="F353" s="237" t="s">
        <v>2958</v>
      </c>
      <c r="G353" s="144" t="s">
        <v>2903</v>
      </c>
      <c r="H353" s="144" t="s">
        <v>1363</v>
      </c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  <c r="AA353" s="144"/>
    </row>
    <row r="354" ht="15.75" customHeight="1">
      <c r="A354" s="144"/>
      <c r="B354" s="144" t="s">
        <v>2959</v>
      </c>
      <c r="C354" s="144" t="s">
        <v>2960</v>
      </c>
      <c r="D354" s="144">
        <v>2017.0</v>
      </c>
      <c r="E354" s="144" t="s">
        <v>2961</v>
      </c>
      <c r="F354" s="237" t="s">
        <v>2962</v>
      </c>
      <c r="G354" s="144" t="s">
        <v>2963</v>
      </c>
      <c r="H354" s="144" t="s">
        <v>1651</v>
      </c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</row>
    <row r="355" ht="15.75" customHeight="1">
      <c r="A355" s="144"/>
      <c r="B355" s="144" t="s">
        <v>2964</v>
      </c>
      <c r="C355" s="144" t="s">
        <v>2965</v>
      </c>
      <c r="D355" s="144">
        <v>2017.0</v>
      </c>
      <c r="E355" s="144" t="s">
        <v>2966</v>
      </c>
      <c r="F355" s="237" t="s">
        <v>2967</v>
      </c>
      <c r="G355" s="144" t="s">
        <v>2968</v>
      </c>
      <c r="H355" s="144" t="s">
        <v>1363</v>
      </c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</row>
    <row r="356" ht="15.75" customHeight="1">
      <c r="A356" s="144"/>
      <c r="B356" s="144" t="s">
        <v>2969</v>
      </c>
      <c r="C356" s="144" t="s">
        <v>2970</v>
      </c>
      <c r="D356" s="144">
        <v>2017.0</v>
      </c>
      <c r="E356" s="144" t="s">
        <v>2971</v>
      </c>
      <c r="F356" s="237" t="s">
        <v>2972</v>
      </c>
      <c r="G356" s="144" t="s">
        <v>2973</v>
      </c>
      <c r="H356" s="144" t="s">
        <v>1363</v>
      </c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  <c r="AA356" s="144"/>
    </row>
    <row r="357" ht="15.75" customHeight="1">
      <c r="A357" s="144"/>
      <c r="B357" s="144" t="s">
        <v>2974</v>
      </c>
      <c r="C357" s="144" t="s">
        <v>2975</v>
      </c>
      <c r="D357" s="144">
        <v>2017.0</v>
      </c>
      <c r="E357" s="144" t="s">
        <v>2976</v>
      </c>
      <c r="F357" s="237" t="s">
        <v>2977</v>
      </c>
      <c r="G357" s="144" t="s">
        <v>2978</v>
      </c>
      <c r="H357" s="144" t="s">
        <v>1363</v>
      </c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  <c r="AA357" s="144"/>
    </row>
    <row r="358" ht="15.75" customHeight="1">
      <c r="A358" s="144"/>
      <c r="B358" s="144" t="s">
        <v>2979</v>
      </c>
      <c r="C358" s="144" t="s">
        <v>2980</v>
      </c>
      <c r="D358" s="144">
        <v>2017.0</v>
      </c>
      <c r="E358" s="144" t="s">
        <v>2981</v>
      </c>
      <c r="F358" s="237" t="s">
        <v>2982</v>
      </c>
      <c r="G358" s="144" t="s">
        <v>2983</v>
      </c>
      <c r="H358" s="144" t="s">
        <v>1363</v>
      </c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  <c r="AA358" s="144"/>
    </row>
    <row r="359" ht="15.75" customHeight="1">
      <c r="A359" s="144"/>
      <c r="B359" s="144" t="s">
        <v>2984</v>
      </c>
      <c r="C359" s="144" t="s">
        <v>2985</v>
      </c>
      <c r="D359" s="144">
        <v>2017.0</v>
      </c>
      <c r="E359" s="144" t="s">
        <v>2986</v>
      </c>
      <c r="F359" s="237" t="s">
        <v>2987</v>
      </c>
      <c r="G359" s="144" t="s">
        <v>2954</v>
      </c>
      <c r="H359" s="144" t="s">
        <v>1363</v>
      </c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  <c r="AA359" s="144"/>
    </row>
    <row r="360" ht="15.75" customHeight="1">
      <c r="A360" s="144"/>
      <c r="B360" s="144" t="s">
        <v>2988</v>
      </c>
      <c r="C360" s="144" t="s">
        <v>2989</v>
      </c>
      <c r="D360" s="144">
        <v>2017.0</v>
      </c>
      <c r="E360" s="144" t="s">
        <v>2990</v>
      </c>
      <c r="F360" s="237" t="s">
        <v>2991</v>
      </c>
      <c r="G360" s="144" t="s">
        <v>2992</v>
      </c>
      <c r="H360" s="144" t="s">
        <v>1363</v>
      </c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  <c r="AA360" s="144"/>
    </row>
    <row r="361" ht="15.75" customHeight="1">
      <c r="A361" s="144"/>
      <c r="B361" s="144" t="s">
        <v>2993</v>
      </c>
      <c r="C361" s="144" t="s">
        <v>2994</v>
      </c>
      <c r="D361" s="144">
        <v>2017.0</v>
      </c>
      <c r="E361" s="144" t="s">
        <v>2995</v>
      </c>
      <c r="F361" s="237" t="s">
        <v>2996</v>
      </c>
      <c r="G361" s="144" t="s">
        <v>2997</v>
      </c>
      <c r="H361" s="144" t="s">
        <v>1363</v>
      </c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  <c r="AA361" s="144"/>
    </row>
    <row r="362" ht="15.75" customHeight="1">
      <c r="A362" s="144"/>
      <c r="B362" s="144" t="s">
        <v>2998</v>
      </c>
      <c r="C362" s="144" t="s">
        <v>2999</v>
      </c>
      <c r="D362" s="144">
        <v>2017.0</v>
      </c>
      <c r="E362" s="144" t="s">
        <v>288</v>
      </c>
      <c r="F362" s="237" t="s">
        <v>3000</v>
      </c>
      <c r="G362" s="144" t="s">
        <v>3001</v>
      </c>
      <c r="H362" s="144" t="s">
        <v>1363</v>
      </c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</row>
    <row r="363" ht="15.75" customHeight="1">
      <c r="A363" s="144"/>
      <c r="B363" s="144" t="s">
        <v>3002</v>
      </c>
      <c r="C363" s="144" t="s">
        <v>3003</v>
      </c>
      <c r="D363" s="144">
        <v>2016.0</v>
      </c>
      <c r="E363" s="144" t="s">
        <v>3004</v>
      </c>
      <c r="F363" s="237" t="s">
        <v>3005</v>
      </c>
      <c r="G363" s="144" t="s">
        <v>3006</v>
      </c>
      <c r="H363" s="144" t="s">
        <v>1363</v>
      </c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  <c r="AA363" s="144"/>
    </row>
    <row r="364" ht="15.75" customHeight="1">
      <c r="A364" s="144"/>
      <c r="B364" s="144" t="s">
        <v>3007</v>
      </c>
      <c r="C364" s="144" t="s">
        <v>3008</v>
      </c>
      <c r="D364" s="144">
        <v>2016.0</v>
      </c>
      <c r="E364" s="144" t="s">
        <v>3009</v>
      </c>
      <c r="F364" s="237" t="s">
        <v>3010</v>
      </c>
      <c r="G364" s="144" t="s">
        <v>3011</v>
      </c>
      <c r="H364" s="144" t="s">
        <v>1363</v>
      </c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  <c r="AA364" s="144"/>
    </row>
    <row r="365" ht="15.75" customHeight="1">
      <c r="A365" s="144"/>
      <c r="B365" s="144" t="s">
        <v>3012</v>
      </c>
      <c r="C365" s="144" t="s">
        <v>3013</v>
      </c>
      <c r="D365" s="144">
        <v>2016.0</v>
      </c>
      <c r="E365" s="144" t="s">
        <v>3014</v>
      </c>
      <c r="F365" s="237" t="s">
        <v>3015</v>
      </c>
      <c r="G365" s="144" t="s">
        <v>3016</v>
      </c>
      <c r="H365" s="144" t="s">
        <v>1363</v>
      </c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  <c r="AA365" s="144"/>
    </row>
    <row r="366" ht="15.75" customHeight="1">
      <c r="A366" s="144"/>
      <c r="B366" s="144" t="s">
        <v>3017</v>
      </c>
      <c r="C366" s="144" t="s">
        <v>3018</v>
      </c>
      <c r="D366" s="144">
        <v>2016.0</v>
      </c>
      <c r="E366" s="144" t="s">
        <v>3019</v>
      </c>
      <c r="F366" s="237" t="s">
        <v>3020</v>
      </c>
      <c r="G366" s="144" t="s">
        <v>3021</v>
      </c>
      <c r="H366" s="144" t="s">
        <v>1363</v>
      </c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  <c r="AA366" s="144"/>
    </row>
    <row r="367" ht="15.75" customHeight="1">
      <c r="A367" s="144"/>
      <c r="B367" s="144" t="s">
        <v>3022</v>
      </c>
      <c r="C367" s="144" t="s">
        <v>3023</v>
      </c>
      <c r="D367" s="144">
        <v>2016.0</v>
      </c>
      <c r="E367" s="144" t="s">
        <v>3024</v>
      </c>
      <c r="F367" s="237" t="s">
        <v>3025</v>
      </c>
      <c r="G367" s="144" t="s">
        <v>3026</v>
      </c>
      <c r="H367" s="144" t="s">
        <v>1363</v>
      </c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</row>
    <row r="368" ht="15.75" customHeight="1">
      <c r="A368" s="144"/>
      <c r="B368" s="144" t="s">
        <v>3027</v>
      </c>
      <c r="C368" s="144" t="s">
        <v>3028</v>
      </c>
      <c r="D368" s="144">
        <v>2016.0</v>
      </c>
      <c r="E368" s="144" t="s">
        <v>3029</v>
      </c>
      <c r="F368" s="237" t="s">
        <v>3030</v>
      </c>
      <c r="G368" s="144" t="s">
        <v>3031</v>
      </c>
      <c r="H368" s="144" t="s">
        <v>1357</v>
      </c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  <c r="AA368" s="144"/>
    </row>
    <row r="369" ht="15.75" customHeight="1">
      <c r="A369" s="144"/>
      <c r="B369" s="144" t="s">
        <v>3032</v>
      </c>
      <c r="C369" s="144" t="s">
        <v>3033</v>
      </c>
      <c r="D369" s="144">
        <v>2016.0</v>
      </c>
      <c r="E369" s="144" t="s">
        <v>3034</v>
      </c>
      <c r="F369" s="237" t="s">
        <v>3035</v>
      </c>
      <c r="G369" s="144" t="s">
        <v>3036</v>
      </c>
      <c r="H369" s="144" t="s">
        <v>1363</v>
      </c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  <c r="AA369" s="144"/>
    </row>
    <row r="370" ht="15.75" customHeight="1">
      <c r="A370" s="144"/>
      <c r="B370" s="144" t="s">
        <v>3037</v>
      </c>
      <c r="C370" s="144" t="s">
        <v>3038</v>
      </c>
      <c r="D370" s="144">
        <v>2016.0</v>
      </c>
      <c r="E370" s="144" t="s">
        <v>3039</v>
      </c>
      <c r="F370" s="237" t="s">
        <v>3040</v>
      </c>
      <c r="G370" s="144" t="s">
        <v>3041</v>
      </c>
      <c r="H370" s="144" t="s">
        <v>1363</v>
      </c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</row>
    <row r="371" ht="15.75" customHeight="1">
      <c r="A371" s="144"/>
      <c r="B371" s="144" t="s">
        <v>3042</v>
      </c>
      <c r="C371" s="144" t="s">
        <v>3043</v>
      </c>
      <c r="D371" s="144">
        <v>2016.0</v>
      </c>
      <c r="E371" s="144" t="s">
        <v>527</v>
      </c>
      <c r="F371" s="237" t="s">
        <v>3044</v>
      </c>
      <c r="G371" s="144" t="s">
        <v>3045</v>
      </c>
      <c r="H371" s="144" t="s">
        <v>1363</v>
      </c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</row>
    <row r="372" ht="15.75" customHeight="1">
      <c r="A372" s="144"/>
      <c r="B372" s="144" t="s">
        <v>3046</v>
      </c>
      <c r="C372" s="144" t="s">
        <v>3047</v>
      </c>
      <c r="D372" s="144">
        <v>2016.0</v>
      </c>
      <c r="E372" s="144" t="s">
        <v>3048</v>
      </c>
      <c r="F372" s="237" t="s">
        <v>3049</v>
      </c>
      <c r="G372" s="144" t="s">
        <v>3050</v>
      </c>
      <c r="H372" s="144" t="s">
        <v>1363</v>
      </c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  <c r="AA372" s="144"/>
    </row>
    <row r="373" ht="15.75" customHeight="1">
      <c r="A373" s="144"/>
      <c r="B373" s="144" t="s">
        <v>3051</v>
      </c>
      <c r="C373" s="144" t="s">
        <v>3052</v>
      </c>
      <c r="D373" s="144">
        <v>2016.0</v>
      </c>
      <c r="E373" s="144" t="s">
        <v>3053</v>
      </c>
      <c r="F373" s="237" t="s">
        <v>3054</v>
      </c>
      <c r="G373" s="144" t="s">
        <v>3055</v>
      </c>
      <c r="H373" s="144" t="s">
        <v>1363</v>
      </c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</row>
    <row r="374" ht="15.75" customHeight="1">
      <c r="A374" s="144"/>
      <c r="B374" s="144" t="s">
        <v>3056</v>
      </c>
      <c r="C374" s="144" t="s">
        <v>3057</v>
      </c>
      <c r="D374" s="144">
        <v>2016.0</v>
      </c>
      <c r="E374" s="144" t="s">
        <v>3058</v>
      </c>
      <c r="F374" s="237" t="s">
        <v>3059</v>
      </c>
      <c r="G374" s="144" t="s">
        <v>3060</v>
      </c>
      <c r="H374" s="144" t="s">
        <v>1363</v>
      </c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</row>
    <row r="375" ht="15.75" customHeight="1">
      <c r="A375" s="144"/>
      <c r="B375" s="144" t="s">
        <v>3061</v>
      </c>
      <c r="C375" s="144" t="s">
        <v>3062</v>
      </c>
      <c r="D375" s="144">
        <v>2016.0</v>
      </c>
      <c r="E375" s="144" t="s">
        <v>3063</v>
      </c>
      <c r="F375" s="237" t="s">
        <v>3064</v>
      </c>
      <c r="G375" s="144" t="s">
        <v>3065</v>
      </c>
      <c r="H375" s="144" t="s">
        <v>1363</v>
      </c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  <c r="AA375" s="144"/>
    </row>
    <row r="376" ht="15.75" customHeight="1">
      <c r="A376" s="144"/>
      <c r="B376" s="144" t="s">
        <v>3066</v>
      </c>
      <c r="C376" s="144" t="s">
        <v>3067</v>
      </c>
      <c r="D376" s="144">
        <v>2016.0</v>
      </c>
      <c r="E376" s="144" t="s">
        <v>3068</v>
      </c>
      <c r="F376" s="237" t="s">
        <v>3069</v>
      </c>
      <c r="G376" s="144" t="s">
        <v>3070</v>
      </c>
      <c r="H376" s="144" t="s">
        <v>1363</v>
      </c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  <c r="AA376" s="144"/>
    </row>
    <row r="377" ht="15.75" customHeight="1">
      <c r="A377" s="144"/>
      <c r="B377" s="144" t="s">
        <v>3071</v>
      </c>
      <c r="C377" s="144" t="s">
        <v>3072</v>
      </c>
      <c r="D377" s="144">
        <v>2016.0</v>
      </c>
      <c r="E377" s="144" t="s">
        <v>3073</v>
      </c>
      <c r="F377" s="237" t="s">
        <v>3074</v>
      </c>
      <c r="G377" s="144" t="s">
        <v>3075</v>
      </c>
      <c r="H377" s="144" t="s">
        <v>1363</v>
      </c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  <c r="AA377" s="144"/>
    </row>
    <row r="378" ht="15.75" customHeight="1">
      <c r="A378" s="144"/>
      <c r="B378" s="144" t="s">
        <v>3076</v>
      </c>
      <c r="C378" s="144" t="s">
        <v>3077</v>
      </c>
      <c r="D378" s="144">
        <v>2016.0</v>
      </c>
      <c r="E378" s="144" t="s">
        <v>3078</v>
      </c>
      <c r="F378" s="237" t="s">
        <v>3079</v>
      </c>
      <c r="G378" s="144" t="s">
        <v>3080</v>
      </c>
      <c r="H378" s="144" t="s">
        <v>1363</v>
      </c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  <c r="AA378" s="144"/>
    </row>
    <row r="379" ht="15.75" customHeight="1">
      <c r="A379" s="144"/>
      <c r="B379" s="144" t="s">
        <v>3081</v>
      </c>
      <c r="C379" s="144" t="s">
        <v>3082</v>
      </c>
      <c r="D379" s="144">
        <v>2016.0</v>
      </c>
      <c r="E379" s="144" t="s">
        <v>3083</v>
      </c>
      <c r="F379" s="237" t="s">
        <v>3084</v>
      </c>
      <c r="G379" s="144" t="s">
        <v>3085</v>
      </c>
      <c r="H379" s="144" t="s">
        <v>1363</v>
      </c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  <c r="AA379" s="144"/>
    </row>
    <row r="380" ht="15.75" customHeight="1">
      <c r="A380" s="144"/>
      <c r="B380" s="144" t="s">
        <v>3086</v>
      </c>
      <c r="C380" s="144" t="s">
        <v>3087</v>
      </c>
      <c r="D380" s="144">
        <v>2016.0</v>
      </c>
      <c r="E380" s="144" t="s">
        <v>3088</v>
      </c>
      <c r="F380" s="237" t="s">
        <v>3089</v>
      </c>
      <c r="G380" s="144" t="s">
        <v>3090</v>
      </c>
      <c r="H380" s="144" t="s">
        <v>1363</v>
      </c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  <c r="AA380" s="144"/>
    </row>
    <row r="381" ht="15.75" customHeight="1">
      <c r="A381" s="144"/>
      <c r="B381" s="144" t="s">
        <v>3091</v>
      </c>
      <c r="C381" s="144" t="s">
        <v>3092</v>
      </c>
      <c r="D381" s="144">
        <v>2016.0</v>
      </c>
      <c r="E381" s="144" t="s">
        <v>3093</v>
      </c>
      <c r="F381" s="237" t="s">
        <v>3094</v>
      </c>
      <c r="G381" s="144" t="s">
        <v>3095</v>
      </c>
      <c r="H381" s="144" t="s">
        <v>1363</v>
      </c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  <c r="AA381" s="144"/>
    </row>
    <row r="382" ht="15.75" customHeight="1">
      <c r="A382" s="144"/>
      <c r="B382" s="144" t="s">
        <v>3096</v>
      </c>
      <c r="C382" s="144" t="s">
        <v>3097</v>
      </c>
      <c r="D382" s="144">
        <v>2016.0</v>
      </c>
      <c r="E382" s="144" t="s">
        <v>3098</v>
      </c>
      <c r="F382" s="237" t="s">
        <v>3099</v>
      </c>
      <c r="G382" s="144" t="s">
        <v>3100</v>
      </c>
      <c r="H382" s="144" t="s">
        <v>1363</v>
      </c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  <c r="AA382" s="144"/>
    </row>
    <row r="383" ht="15.75" customHeight="1">
      <c r="A383" s="144"/>
      <c r="B383" s="144" t="s">
        <v>3101</v>
      </c>
      <c r="C383" s="144" t="s">
        <v>3102</v>
      </c>
      <c r="D383" s="144">
        <v>2016.0</v>
      </c>
      <c r="E383" s="144" t="s">
        <v>3103</v>
      </c>
      <c r="F383" s="237" t="s">
        <v>3104</v>
      </c>
      <c r="G383" s="144"/>
      <c r="H383" s="144" t="s">
        <v>1363</v>
      </c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  <c r="AA383" s="144"/>
    </row>
    <row r="384" ht="15.75" customHeight="1">
      <c r="A384" s="144"/>
      <c r="B384" s="144" t="s">
        <v>3105</v>
      </c>
      <c r="C384" s="144" t="s">
        <v>3106</v>
      </c>
      <c r="D384" s="144">
        <v>2016.0</v>
      </c>
      <c r="E384" s="144" t="s">
        <v>3107</v>
      </c>
      <c r="F384" s="237" t="s">
        <v>3108</v>
      </c>
      <c r="G384" s="144" t="s">
        <v>3109</v>
      </c>
      <c r="H384" s="144" t="s">
        <v>1363</v>
      </c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  <c r="AA384" s="144"/>
    </row>
    <row r="385" ht="15.75" customHeight="1">
      <c r="A385" s="144"/>
      <c r="B385" s="144" t="s">
        <v>3110</v>
      </c>
      <c r="C385" s="144" t="s">
        <v>3111</v>
      </c>
      <c r="D385" s="144">
        <v>2016.0</v>
      </c>
      <c r="E385" s="144" t="s">
        <v>3112</v>
      </c>
      <c r="F385" s="237" t="s">
        <v>3113</v>
      </c>
      <c r="G385" s="144" t="s">
        <v>3114</v>
      </c>
      <c r="H385" s="144" t="s">
        <v>1363</v>
      </c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  <c r="AA385" s="144"/>
    </row>
    <row r="386" ht="15.75" customHeight="1">
      <c r="A386" s="144"/>
      <c r="B386" s="144" t="s">
        <v>3115</v>
      </c>
      <c r="C386" s="144" t="s">
        <v>3116</v>
      </c>
      <c r="D386" s="144">
        <v>2016.0</v>
      </c>
      <c r="E386" s="144" t="s">
        <v>3117</v>
      </c>
      <c r="F386" s="237" t="s">
        <v>3118</v>
      </c>
      <c r="G386" s="144" t="s">
        <v>1774</v>
      </c>
      <c r="H386" s="144" t="s">
        <v>1363</v>
      </c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  <c r="AA386" s="144"/>
    </row>
    <row r="387" ht="15.75" customHeight="1">
      <c r="A387" s="144"/>
      <c r="B387" s="144" t="s">
        <v>3119</v>
      </c>
      <c r="C387" s="144" t="s">
        <v>3120</v>
      </c>
      <c r="D387" s="144">
        <v>2016.0</v>
      </c>
      <c r="E387" s="144" t="s">
        <v>3121</v>
      </c>
      <c r="F387" s="237" t="s">
        <v>3122</v>
      </c>
      <c r="G387" s="144" t="s">
        <v>3123</v>
      </c>
      <c r="H387" s="144" t="s">
        <v>1363</v>
      </c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  <c r="AA387" s="144"/>
    </row>
    <row r="388" ht="15.75" customHeight="1">
      <c r="A388" s="144"/>
      <c r="B388" s="144" t="s">
        <v>3124</v>
      </c>
      <c r="C388" s="144" t="s">
        <v>3125</v>
      </c>
      <c r="D388" s="144">
        <v>2016.0</v>
      </c>
      <c r="E388" s="144" t="s">
        <v>3126</v>
      </c>
      <c r="F388" s="237" t="s">
        <v>3127</v>
      </c>
      <c r="G388" s="144" t="s">
        <v>3128</v>
      </c>
      <c r="H388" s="144" t="s">
        <v>1363</v>
      </c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  <c r="AA388" s="144"/>
    </row>
    <row r="389" ht="15.75" customHeight="1">
      <c r="A389" s="144"/>
      <c r="B389" s="144" t="s">
        <v>3129</v>
      </c>
      <c r="C389" s="144" t="s">
        <v>3130</v>
      </c>
      <c r="D389" s="144">
        <v>2016.0</v>
      </c>
      <c r="E389" s="144" t="s">
        <v>3131</v>
      </c>
      <c r="F389" s="237" t="s">
        <v>3132</v>
      </c>
      <c r="G389" s="144" t="s">
        <v>3133</v>
      </c>
      <c r="H389" s="144" t="s">
        <v>1363</v>
      </c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  <c r="AA389" s="144"/>
    </row>
    <row r="390" ht="15.75" customHeight="1">
      <c r="A390" s="144"/>
      <c r="B390" s="144" t="s">
        <v>3134</v>
      </c>
      <c r="C390" s="144" t="s">
        <v>3135</v>
      </c>
      <c r="D390" s="144">
        <v>2016.0</v>
      </c>
      <c r="E390" s="144" t="s">
        <v>3136</v>
      </c>
      <c r="F390" s="237" t="s">
        <v>3137</v>
      </c>
      <c r="G390" s="144"/>
      <c r="H390" s="144" t="s">
        <v>1363</v>
      </c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  <c r="AA390" s="144"/>
    </row>
    <row r="391" ht="15.75" customHeight="1">
      <c r="A391" s="144"/>
      <c r="B391" s="144" t="s">
        <v>3138</v>
      </c>
      <c r="C391" s="144" t="s">
        <v>3139</v>
      </c>
      <c r="D391" s="144">
        <v>2016.0</v>
      </c>
      <c r="E391" s="144" t="s">
        <v>3140</v>
      </c>
      <c r="F391" s="237" t="s">
        <v>3141</v>
      </c>
      <c r="G391" s="144" t="s">
        <v>3142</v>
      </c>
      <c r="H391" s="144" t="s">
        <v>1363</v>
      </c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</row>
    <row r="392" ht="15.75" customHeight="1">
      <c r="A392" s="144"/>
      <c r="B392" s="144" t="s">
        <v>3143</v>
      </c>
      <c r="C392" s="144" t="s">
        <v>3144</v>
      </c>
      <c r="D392" s="144">
        <v>2016.0</v>
      </c>
      <c r="E392" s="144" t="s">
        <v>3145</v>
      </c>
      <c r="F392" s="237" t="s">
        <v>3146</v>
      </c>
      <c r="G392" s="144" t="s">
        <v>3147</v>
      </c>
      <c r="H392" s="144" t="s">
        <v>1363</v>
      </c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  <c r="AA392" s="144"/>
    </row>
    <row r="393" ht="15.75" customHeight="1">
      <c r="A393" s="144"/>
      <c r="B393" s="144" t="s">
        <v>3148</v>
      </c>
      <c r="C393" s="144" t="s">
        <v>3149</v>
      </c>
      <c r="D393" s="144">
        <v>2016.0</v>
      </c>
      <c r="E393" s="144" t="s">
        <v>3150</v>
      </c>
      <c r="F393" s="237" t="s">
        <v>3151</v>
      </c>
      <c r="G393" s="144"/>
      <c r="H393" s="144" t="s">
        <v>1363</v>
      </c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  <c r="AA393" s="144"/>
    </row>
    <row r="394" ht="15.75" customHeight="1">
      <c r="A394" s="144"/>
      <c r="B394" s="144" t="s">
        <v>3152</v>
      </c>
      <c r="C394" s="144" t="s">
        <v>3153</v>
      </c>
      <c r="D394" s="144">
        <v>2016.0</v>
      </c>
      <c r="E394" s="144" t="s">
        <v>3154</v>
      </c>
      <c r="F394" s="237" t="s">
        <v>3155</v>
      </c>
      <c r="G394" s="144" t="s">
        <v>3156</v>
      </c>
      <c r="H394" s="144" t="s">
        <v>1363</v>
      </c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</row>
    <row r="395" ht="15.75" customHeight="1">
      <c r="A395" s="144"/>
      <c r="B395" s="144" t="s">
        <v>3157</v>
      </c>
      <c r="C395" s="144" t="s">
        <v>3158</v>
      </c>
      <c r="D395" s="144">
        <v>2016.0</v>
      </c>
      <c r="E395" s="144" t="s">
        <v>3159</v>
      </c>
      <c r="F395" s="237" t="s">
        <v>3160</v>
      </c>
      <c r="G395" s="144" t="s">
        <v>3161</v>
      </c>
      <c r="H395" s="144" t="s">
        <v>1363</v>
      </c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</row>
    <row r="396" ht="15.75" customHeight="1">
      <c r="A396" s="144"/>
      <c r="B396" s="144" t="s">
        <v>3162</v>
      </c>
      <c r="C396" s="144" t="s">
        <v>3163</v>
      </c>
      <c r="D396" s="144">
        <v>2016.0</v>
      </c>
      <c r="E396" s="144" t="s">
        <v>3164</v>
      </c>
      <c r="F396" s="237" t="s">
        <v>3165</v>
      </c>
      <c r="G396" s="144" t="s">
        <v>2299</v>
      </c>
      <c r="H396" s="144" t="s">
        <v>1363</v>
      </c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  <c r="AA396" s="144"/>
    </row>
    <row r="397" ht="15.75" customHeight="1">
      <c r="A397" s="144" t="s">
        <v>200</v>
      </c>
      <c r="B397" s="144" t="s">
        <v>3166</v>
      </c>
      <c r="C397" s="144" t="s">
        <v>3167</v>
      </c>
      <c r="D397" s="144">
        <v>2016.0</v>
      </c>
      <c r="E397" s="144" t="s">
        <v>266</v>
      </c>
      <c r="F397" s="237" t="s">
        <v>3168</v>
      </c>
      <c r="G397" s="144" t="s">
        <v>3169</v>
      </c>
      <c r="H397" s="144" t="s">
        <v>3170</v>
      </c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  <c r="AA397" s="144"/>
    </row>
    <row r="398" ht="15.75" customHeight="1">
      <c r="A398" s="144"/>
      <c r="B398" s="144" t="s">
        <v>3171</v>
      </c>
      <c r="C398" s="144" t="s">
        <v>3172</v>
      </c>
      <c r="D398" s="144">
        <v>2016.0</v>
      </c>
      <c r="E398" s="144" t="s">
        <v>3173</v>
      </c>
      <c r="F398" s="237" t="s">
        <v>3174</v>
      </c>
      <c r="G398" s="144" t="s">
        <v>3175</v>
      </c>
      <c r="H398" s="144" t="s">
        <v>1363</v>
      </c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  <c r="AA398" s="144"/>
    </row>
    <row r="399" ht="15.75" customHeight="1">
      <c r="A399" s="144"/>
      <c r="B399" s="144" t="s">
        <v>3176</v>
      </c>
      <c r="C399" s="144" t="s">
        <v>3177</v>
      </c>
      <c r="D399" s="144">
        <v>2016.0</v>
      </c>
      <c r="E399" s="144" t="s">
        <v>3178</v>
      </c>
      <c r="F399" s="237" t="s">
        <v>3179</v>
      </c>
      <c r="G399" s="144" t="s">
        <v>3180</v>
      </c>
      <c r="H399" s="144" t="s">
        <v>1363</v>
      </c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  <c r="AA399" s="144"/>
    </row>
    <row r="400" ht="15.75" customHeight="1">
      <c r="A400" s="144"/>
      <c r="B400" s="144" t="s">
        <v>3181</v>
      </c>
      <c r="C400" s="144" t="s">
        <v>3182</v>
      </c>
      <c r="D400" s="144">
        <v>2016.0</v>
      </c>
      <c r="E400" s="144" t="s">
        <v>3183</v>
      </c>
      <c r="F400" s="237" t="s">
        <v>3184</v>
      </c>
      <c r="G400" s="144" t="s">
        <v>3185</v>
      </c>
      <c r="H400" s="144" t="s">
        <v>1363</v>
      </c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  <c r="AA400" s="144"/>
    </row>
    <row r="401" ht="15.75" customHeight="1">
      <c r="A401" s="144"/>
      <c r="B401" s="144" t="s">
        <v>3186</v>
      </c>
      <c r="C401" s="144" t="s">
        <v>3187</v>
      </c>
      <c r="D401" s="144">
        <v>2016.0</v>
      </c>
      <c r="E401" s="144" t="s">
        <v>3188</v>
      </c>
      <c r="F401" s="237" t="s">
        <v>3189</v>
      </c>
      <c r="G401" s="144"/>
      <c r="H401" s="144" t="s">
        <v>1363</v>
      </c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  <c r="AA401" s="144"/>
    </row>
    <row r="402" ht="15.75" customHeight="1">
      <c r="A402" s="144"/>
      <c r="B402" s="144" t="s">
        <v>3190</v>
      </c>
      <c r="C402" s="144" t="s">
        <v>3191</v>
      </c>
      <c r="D402" s="144">
        <v>2016.0</v>
      </c>
      <c r="E402" s="144" t="s">
        <v>3192</v>
      </c>
      <c r="F402" s="237" t="s">
        <v>3193</v>
      </c>
      <c r="G402" s="144" t="s">
        <v>3194</v>
      </c>
      <c r="H402" s="144" t="s">
        <v>1363</v>
      </c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  <c r="AA402" s="144"/>
    </row>
    <row r="403" ht="15.75" customHeight="1">
      <c r="A403" s="144"/>
      <c r="B403" s="144" t="s">
        <v>3195</v>
      </c>
      <c r="C403" s="144" t="s">
        <v>3196</v>
      </c>
      <c r="D403" s="144">
        <v>2016.0</v>
      </c>
      <c r="E403" s="144" t="s">
        <v>3197</v>
      </c>
      <c r="F403" s="237" t="s">
        <v>3198</v>
      </c>
      <c r="G403" s="144" t="s">
        <v>3199</v>
      </c>
      <c r="H403" s="144" t="s">
        <v>1363</v>
      </c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  <c r="AA403" s="144"/>
    </row>
    <row r="404" ht="15.75" customHeight="1">
      <c r="A404" s="144"/>
      <c r="B404" s="144" t="s">
        <v>3200</v>
      </c>
      <c r="C404" s="144" t="s">
        <v>3201</v>
      </c>
      <c r="D404" s="144">
        <v>2016.0</v>
      </c>
      <c r="E404" s="144" t="s">
        <v>3202</v>
      </c>
      <c r="F404" s="237" t="s">
        <v>3203</v>
      </c>
      <c r="G404" s="144" t="s">
        <v>3204</v>
      </c>
      <c r="H404" s="144" t="s">
        <v>1363</v>
      </c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  <c r="AA404" s="144"/>
    </row>
    <row r="405" ht="15.75" customHeight="1">
      <c r="A405" s="144" t="s">
        <v>200</v>
      </c>
      <c r="B405" s="144" t="s">
        <v>3205</v>
      </c>
      <c r="C405" s="144" t="s">
        <v>3206</v>
      </c>
      <c r="D405" s="144">
        <v>2016.0</v>
      </c>
      <c r="E405" s="144" t="s">
        <v>680</v>
      </c>
      <c r="F405" s="237" t="s">
        <v>3207</v>
      </c>
      <c r="G405" s="144" t="s">
        <v>3208</v>
      </c>
      <c r="H405" s="144" t="s">
        <v>1363</v>
      </c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  <c r="AA405" s="144"/>
    </row>
    <row r="406" ht="15.75" customHeight="1">
      <c r="A406" s="144"/>
      <c r="B406" s="144" t="s">
        <v>3209</v>
      </c>
      <c r="C406" s="144" t="s">
        <v>3210</v>
      </c>
      <c r="D406" s="144">
        <v>2016.0</v>
      </c>
      <c r="E406" s="144" t="s">
        <v>3211</v>
      </c>
      <c r="F406" s="237" t="s">
        <v>3212</v>
      </c>
      <c r="G406" s="144" t="s">
        <v>3213</v>
      </c>
      <c r="H406" s="144" t="s">
        <v>1363</v>
      </c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  <c r="AA406" s="144"/>
    </row>
    <row r="407" ht="15.75" customHeight="1">
      <c r="A407" s="144"/>
      <c r="B407" s="144" t="s">
        <v>3214</v>
      </c>
      <c r="C407" s="144" t="s">
        <v>3215</v>
      </c>
      <c r="D407" s="144">
        <v>2016.0</v>
      </c>
      <c r="E407" s="144" t="s">
        <v>3216</v>
      </c>
      <c r="F407" s="237" t="s">
        <v>3217</v>
      </c>
      <c r="G407" s="144"/>
      <c r="H407" s="144" t="s">
        <v>1363</v>
      </c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  <c r="AA407" s="144"/>
    </row>
    <row r="408" ht="15.75" customHeight="1">
      <c r="A408" s="144"/>
      <c r="B408" s="144" t="s">
        <v>3218</v>
      </c>
      <c r="C408" s="144" t="s">
        <v>3219</v>
      </c>
      <c r="D408" s="144">
        <v>2016.0</v>
      </c>
      <c r="E408" s="144" t="s">
        <v>3220</v>
      </c>
      <c r="F408" s="237" t="s">
        <v>3221</v>
      </c>
      <c r="G408" s="144" t="s">
        <v>3222</v>
      </c>
      <c r="H408" s="144" t="s">
        <v>1363</v>
      </c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  <c r="AA408" s="144"/>
    </row>
    <row r="409" ht="15.75" customHeight="1">
      <c r="A409" s="144"/>
      <c r="B409" s="144" t="s">
        <v>2792</v>
      </c>
      <c r="C409" s="144" t="s">
        <v>3223</v>
      </c>
      <c r="D409" s="144">
        <v>2016.0</v>
      </c>
      <c r="E409" s="144" t="s">
        <v>592</v>
      </c>
      <c r="F409" s="237" t="s">
        <v>3224</v>
      </c>
      <c r="G409" s="144" t="s">
        <v>3225</v>
      </c>
      <c r="H409" s="144" t="s">
        <v>1363</v>
      </c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  <c r="AA409" s="144"/>
    </row>
    <row r="410" ht="15.75" customHeight="1">
      <c r="A410" s="144"/>
      <c r="B410" s="144" t="s">
        <v>3226</v>
      </c>
      <c r="C410" s="144" t="s">
        <v>3227</v>
      </c>
      <c r="D410" s="144">
        <v>2016.0</v>
      </c>
      <c r="E410" s="144" t="s">
        <v>3228</v>
      </c>
      <c r="F410" s="237" t="s">
        <v>3229</v>
      </c>
      <c r="G410" s="144" t="s">
        <v>3230</v>
      </c>
      <c r="H410" s="144" t="s">
        <v>1363</v>
      </c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  <c r="AA410" s="144"/>
    </row>
    <row r="411" ht="15.75" customHeight="1">
      <c r="A411" s="144"/>
      <c r="B411" s="144" t="s">
        <v>3231</v>
      </c>
      <c r="C411" s="144" t="s">
        <v>3232</v>
      </c>
      <c r="D411" s="144">
        <v>2016.0</v>
      </c>
      <c r="E411" s="144" t="s">
        <v>3233</v>
      </c>
      <c r="F411" s="237" t="s">
        <v>3234</v>
      </c>
      <c r="G411" s="144"/>
      <c r="H411" s="144" t="s">
        <v>1363</v>
      </c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</row>
    <row r="412" ht="15.75" customHeight="1">
      <c r="A412" s="144"/>
      <c r="B412" s="144" t="s">
        <v>3235</v>
      </c>
      <c r="C412" s="144" t="s">
        <v>3236</v>
      </c>
      <c r="D412" s="144">
        <v>2016.0</v>
      </c>
      <c r="E412" s="144" t="s">
        <v>3237</v>
      </c>
      <c r="F412" s="237" t="s">
        <v>3238</v>
      </c>
      <c r="G412" s="144" t="s">
        <v>3239</v>
      </c>
      <c r="H412" s="144" t="s">
        <v>1363</v>
      </c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  <c r="AA412" s="144"/>
    </row>
    <row r="413" ht="15.75" customHeight="1">
      <c r="A413" s="144"/>
      <c r="B413" s="144" t="s">
        <v>3240</v>
      </c>
      <c r="C413" s="144" t="s">
        <v>3241</v>
      </c>
      <c r="D413" s="144">
        <v>2016.0</v>
      </c>
      <c r="E413" s="144" t="s">
        <v>3242</v>
      </c>
      <c r="F413" s="237" t="s">
        <v>3243</v>
      </c>
      <c r="G413" s="144"/>
      <c r="H413" s="144" t="s">
        <v>1363</v>
      </c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  <c r="AA413" s="144"/>
    </row>
    <row r="414" ht="15.75" customHeight="1">
      <c r="A414" s="144"/>
      <c r="B414" s="144" t="s">
        <v>3244</v>
      </c>
      <c r="C414" s="144" t="s">
        <v>3245</v>
      </c>
      <c r="D414" s="144">
        <v>2016.0</v>
      </c>
      <c r="E414" s="144" t="s">
        <v>3246</v>
      </c>
      <c r="F414" s="237" t="s">
        <v>3247</v>
      </c>
      <c r="G414" s="144" t="s">
        <v>3248</v>
      </c>
      <c r="H414" s="144" t="s">
        <v>1363</v>
      </c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  <c r="AA414" s="144"/>
    </row>
    <row r="415" ht="15.75" customHeight="1">
      <c r="A415" s="144"/>
      <c r="B415" s="144" t="s">
        <v>3249</v>
      </c>
      <c r="C415" s="144" t="s">
        <v>3250</v>
      </c>
      <c r="D415" s="144">
        <v>2016.0</v>
      </c>
      <c r="E415" s="144" t="s">
        <v>3251</v>
      </c>
      <c r="F415" s="237" t="s">
        <v>3252</v>
      </c>
      <c r="G415" s="144" t="s">
        <v>3253</v>
      </c>
      <c r="H415" s="144" t="s">
        <v>1363</v>
      </c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  <c r="AA415" s="144"/>
    </row>
    <row r="416" ht="15.75" customHeight="1">
      <c r="A416" s="144"/>
      <c r="B416" s="144" t="s">
        <v>3254</v>
      </c>
      <c r="C416" s="144" t="s">
        <v>3255</v>
      </c>
      <c r="D416" s="144">
        <v>2016.0</v>
      </c>
      <c r="E416" s="144" t="s">
        <v>3256</v>
      </c>
      <c r="F416" s="237" t="s">
        <v>3257</v>
      </c>
      <c r="G416" s="144" t="s">
        <v>3258</v>
      </c>
      <c r="H416" s="144" t="s">
        <v>1651</v>
      </c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  <c r="AA416" s="144"/>
    </row>
    <row r="417" ht="15.75" customHeight="1">
      <c r="A417" s="144"/>
      <c r="B417" s="144" t="s">
        <v>3259</v>
      </c>
      <c r="C417" s="144" t="s">
        <v>3260</v>
      </c>
      <c r="D417" s="144">
        <v>2016.0</v>
      </c>
      <c r="E417" s="144" t="s">
        <v>3261</v>
      </c>
      <c r="F417" s="237" t="s">
        <v>3262</v>
      </c>
      <c r="G417" s="144"/>
      <c r="H417" s="144" t="s">
        <v>1363</v>
      </c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  <c r="AA417" s="144"/>
    </row>
    <row r="418" ht="15.75" customHeight="1">
      <c r="A418" s="144"/>
      <c r="B418" s="144" t="s">
        <v>3263</v>
      </c>
      <c r="C418" s="144" t="s">
        <v>3264</v>
      </c>
      <c r="D418" s="144">
        <v>2016.0</v>
      </c>
      <c r="E418" s="144" t="s">
        <v>3265</v>
      </c>
      <c r="F418" s="237" t="s">
        <v>3266</v>
      </c>
      <c r="G418" s="144"/>
      <c r="H418" s="144" t="s">
        <v>1363</v>
      </c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</row>
    <row r="419" ht="15.75" customHeight="1">
      <c r="A419" s="144"/>
      <c r="B419" s="144" t="s">
        <v>3267</v>
      </c>
      <c r="C419" s="144" t="s">
        <v>3268</v>
      </c>
      <c r="D419" s="144">
        <v>2016.0</v>
      </c>
      <c r="E419" s="144" t="s">
        <v>3269</v>
      </c>
      <c r="F419" s="237" t="s">
        <v>3270</v>
      </c>
      <c r="G419" s="144" t="s">
        <v>3271</v>
      </c>
      <c r="H419" s="144" t="s">
        <v>1363</v>
      </c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</row>
    <row r="420" ht="15.75" customHeight="1">
      <c r="A420" s="144"/>
      <c r="B420" s="144" t="s">
        <v>3272</v>
      </c>
      <c r="C420" s="144" t="s">
        <v>3273</v>
      </c>
      <c r="D420" s="144">
        <v>2015.0</v>
      </c>
      <c r="E420" s="144" t="s">
        <v>3274</v>
      </c>
      <c r="F420" s="237" t="s">
        <v>3275</v>
      </c>
      <c r="G420" s="144" t="s">
        <v>3276</v>
      </c>
      <c r="H420" s="144" t="s">
        <v>1363</v>
      </c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  <c r="AA420" s="144"/>
    </row>
    <row r="421" ht="15.75" customHeight="1">
      <c r="A421" s="144"/>
      <c r="B421" s="144" t="s">
        <v>1779</v>
      </c>
      <c r="C421" s="144" t="s">
        <v>3277</v>
      </c>
      <c r="D421" s="144">
        <v>2015.0</v>
      </c>
      <c r="E421" s="144" t="s">
        <v>3278</v>
      </c>
      <c r="F421" s="237" t="s">
        <v>3279</v>
      </c>
      <c r="G421" s="144" t="s">
        <v>3280</v>
      </c>
      <c r="H421" s="144" t="s">
        <v>1363</v>
      </c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  <c r="AA421" s="144"/>
    </row>
    <row r="422" ht="15.75" customHeight="1">
      <c r="A422" s="144"/>
      <c r="B422" s="144" t="s">
        <v>3281</v>
      </c>
      <c r="C422" s="144" t="s">
        <v>3282</v>
      </c>
      <c r="D422" s="144">
        <v>2015.0</v>
      </c>
      <c r="E422" s="144" t="s">
        <v>3283</v>
      </c>
      <c r="F422" s="237" t="s">
        <v>3284</v>
      </c>
      <c r="G422" s="144" t="s">
        <v>3285</v>
      </c>
      <c r="H422" s="144" t="s">
        <v>1363</v>
      </c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  <c r="AA422" s="144"/>
    </row>
    <row r="423" ht="15.75" customHeight="1">
      <c r="A423" s="144"/>
      <c r="B423" s="144" t="s">
        <v>3286</v>
      </c>
      <c r="C423" s="144" t="s">
        <v>3287</v>
      </c>
      <c r="D423" s="144">
        <v>2015.0</v>
      </c>
      <c r="E423" s="144" t="s">
        <v>3288</v>
      </c>
      <c r="F423" s="237" t="s">
        <v>3289</v>
      </c>
      <c r="G423" s="144" t="s">
        <v>3290</v>
      </c>
      <c r="H423" s="144" t="s">
        <v>1363</v>
      </c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  <c r="AA423" s="144"/>
    </row>
    <row r="424" ht="15.75" customHeight="1">
      <c r="A424" s="144"/>
      <c r="B424" s="144" t="s">
        <v>3291</v>
      </c>
      <c r="C424" s="144" t="s">
        <v>3292</v>
      </c>
      <c r="D424" s="144">
        <v>2015.0</v>
      </c>
      <c r="E424" s="144" t="s">
        <v>3293</v>
      </c>
      <c r="F424" s="237" t="s">
        <v>3294</v>
      </c>
      <c r="G424" s="144" t="s">
        <v>3295</v>
      </c>
      <c r="H424" s="144" t="s">
        <v>1363</v>
      </c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  <c r="AA424" s="144"/>
    </row>
    <row r="425" ht="15.75" customHeight="1">
      <c r="A425" s="144"/>
      <c r="B425" s="144" t="s">
        <v>3296</v>
      </c>
      <c r="C425" s="144" t="s">
        <v>3297</v>
      </c>
      <c r="D425" s="144">
        <v>2015.0</v>
      </c>
      <c r="E425" s="144" t="s">
        <v>3298</v>
      </c>
      <c r="F425" s="237" t="s">
        <v>3299</v>
      </c>
      <c r="G425" s="144" t="s">
        <v>3300</v>
      </c>
      <c r="H425" s="144" t="s">
        <v>1363</v>
      </c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  <c r="AA425" s="144"/>
    </row>
    <row r="426" ht="15.75" customHeight="1">
      <c r="A426" s="144"/>
      <c r="B426" s="144" t="s">
        <v>3301</v>
      </c>
      <c r="C426" s="144" t="s">
        <v>3302</v>
      </c>
      <c r="D426" s="144">
        <v>2015.0</v>
      </c>
      <c r="E426" s="144" t="s">
        <v>3303</v>
      </c>
      <c r="F426" s="237" t="s">
        <v>3304</v>
      </c>
      <c r="G426" s="144"/>
      <c r="H426" s="144" t="s">
        <v>1363</v>
      </c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</row>
    <row r="427" ht="15.75" customHeight="1">
      <c r="A427" s="144"/>
      <c r="B427" s="144" t="s">
        <v>3305</v>
      </c>
      <c r="C427" s="144" t="s">
        <v>3306</v>
      </c>
      <c r="D427" s="144">
        <v>2015.0</v>
      </c>
      <c r="E427" s="144" t="s">
        <v>268</v>
      </c>
      <c r="F427" s="237" t="s">
        <v>3307</v>
      </c>
      <c r="G427" s="144" t="s">
        <v>3308</v>
      </c>
      <c r="H427" s="144" t="s">
        <v>1363</v>
      </c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</row>
    <row r="428" ht="15.75" customHeight="1">
      <c r="A428" s="144"/>
      <c r="B428" s="144" t="s">
        <v>3309</v>
      </c>
      <c r="C428" s="144" t="s">
        <v>3310</v>
      </c>
      <c r="D428" s="144">
        <v>2015.0</v>
      </c>
      <c r="E428" s="144" t="s">
        <v>271</v>
      </c>
      <c r="F428" s="237" t="s">
        <v>3311</v>
      </c>
      <c r="G428" s="144" t="s">
        <v>3312</v>
      </c>
      <c r="H428" s="144" t="s">
        <v>1363</v>
      </c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</row>
    <row r="429" ht="15.75" customHeight="1">
      <c r="A429" s="144"/>
      <c r="B429" s="144" t="s">
        <v>3313</v>
      </c>
      <c r="C429" s="144" t="s">
        <v>3314</v>
      </c>
      <c r="D429" s="144">
        <v>2015.0</v>
      </c>
      <c r="E429" s="144" t="s">
        <v>3315</v>
      </c>
      <c r="F429" s="237" t="s">
        <v>3316</v>
      </c>
      <c r="G429" s="144" t="s">
        <v>3317</v>
      </c>
      <c r="H429" s="144" t="s">
        <v>1363</v>
      </c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</row>
    <row r="430" ht="15.75" customHeight="1">
      <c r="A430" s="144"/>
      <c r="B430" s="144" t="s">
        <v>3318</v>
      </c>
      <c r="C430" s="144" t="s">
        <v>3319</v>
      </c>
      <c r="D430" s="144">
        <v>2015.0</v>
      </c>
      <c r="E430" s="144" t="s">
        <v>3320</v>
      </c>
      <c r="F430" s="237" t="s">
        <v>3321</v>
      </c>
      <c r="G430" s="144" t="s">
        <v>3322</v>
      </c>
      <c r="H430" s="144" t="s">
        <v>1363</v>
      </c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</row>
    <row r="431" ht="15.75" customHeight="1">
      <c r="A431" s="144" t="s">
        <v>200</v>
      </c>
      <c r="B431" s="144" t="s">
        <v>3323</v>
      </c>
      <c r="C431" s="144" t="s">
        <v>3324</v>
      </c>
      <c r="D431" s="144">
        <v>2015.0</v>
      </c>
      <c r="E431" s="144" t="s">
        <v>507</v>
      </c>
      <c r="F431" s="237" t="s">
        <v>3325</v>
      </c>
      <c r="G431" s="144" t="s">
        <v>3326</v>
      </c>
      <c r="H431" s="144" t="s">
        <v>1363</v>
      </c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  <c r="AA431" s="144"/>
    </row>
    <row r="432" ht="15.75" customHeight="1">
      <c r="A432" s="144"/>
      <c r="B432" s="144" t="s">
        <v>3327</v>
      </c>
      <c r="C432" s="144" t="s">
        <v>3328</v>
      </c>
      <c r="D432" s="144">
        <v>2015.0</v>
      </c>
      <c r="E432" s="144" t="s">
        <v>3329</v>
      </c>
      <c r="F432" s="237" t="s">
        <v>3330</v>
      </c>
      <c r="G432" s="144" t="s">
        <v>2705</v>
      </c>
      <c r="H432" s="144" t="s">
        <v>1363</v>
      </c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  <c r="AA432" s="144"/>
    </row>
    <row r="433" ht="15.75" customHeight="1">
      <c r="A433" s="144"/>
      <c r="B433" s="144" t="s">
        <v>3331</v>
      </c>
      <c r="C433" s="144" t="s">
        <v>3332</v>
      </c>
      <c r="D433" s="144">
        <v>2015.0</v>
      </c>
      <c r="E433" s="144" t="s">
        <v>3333</v>
      </c>
      <c r="F433" s="237" t="s">
        <v>3334</v>
      </c>
      <c r="G433" s="144" t="s">
        <v>3335</v>
      </c>
      <c r="H433" s="144" t="s">
        <v>1363</v>
      </c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  <c r="AA433" s="144"/>
    </row>
    <row r="434" ht="15.75" customHeight="1">
      <c r="A434" s="144"/>
      <c r="B434" s="144" t="s">
        <v>3336</v>
      </c>
      <c r="C434" s="144" t="s">
        <v>3337</v>
      </c>
      <c r="D434" s="144">
        <v>2015.0</v>
      </c>
      <c r="E434" s="144" t="s">
        <v>3338</v>
      </c>
      <c r="F434" s="237" t="s">
        <v>3339</v>
      </c>
      <c r="G434" s="144"/>
      <c r="H434" s="144" t="s">
        <v>1651</v>
      </c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</row>
    <row r="435" ht="15.75" customHeight="1">
      <c r="A435" s="144"/>
      <c r="B435" s="144" t="s">
        <v>3340</v>
      </c>
      <c r="C435" s="144" t="s">
        <v>3341</v>
      </c>
      <c r="D435" s="144">
        <v>2015.0</v>
      </c>
      <c r="E435" s="144" t="s">
        <v>3342</v>
      </c>
      <c r="F435" s="237" t="s">
        <v>3343</v>
      </c>
      <c r="G435" s="144"/>
      <c r="H435" s="144" t="s">
        <v>1651</v>
      </c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</row>
    <row r="436" ht="15.75" customHeight="1">
      <c r="A436" s="144"/>
      <c r="B436" s="144" t="s">
        <v>3344</v>
      </c>
      <c r="C436" s="144" t="s">
        <v>3345</v>
      </c>
      <c r="D436" s="144">
        <v>2015.0</v>
      </c>
      <c r="E436" s="144" t="s">
        <v>3346</v>
      </c>
      <c r="F436" s="237" t="s">
        <v>3347</v>
      </c>
      <c r="G436" s="144"/>
      <c r="H436" s="144" t="s">
        <v>1651</v>
      </c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  <c r="AA436" s="144"/>
    </row>
    <row r="437" ht="15.75" customHeight="1">
      <c r="A437" s="144"/>
      <c r="B437" s="144" t="s">
        <v>3348</v>
      </c>
      <c r="C437" s="144" t="s">
        <v>3349</v>
      </c>
      <c r="D437" s="144">
        <v>2015.0</v>
      </c>
      <c r="E437" s="144" t="s">
        <v>3350</v>
      </c>
      <c r="F437" s="237" t="s">
        <v>3351</v>
      </c>
      <c r="G437" s="144"/>
      <c r="H437" s="144" t="s">
        <v>1651</v>
      </c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  <c r="AA437" s="144"/>
    </row>
    <row r="438" ht="15.75" customHeight="1">
      <c r="A438" s="144"/>
      <c r="B438" s="144" t="s">
        <v>3352</v>
      </c>
      <c r="C438" s="144" t="s">
        <v>3353</v>
      </c>
      <c r="D438" s="144">
        <v>2015.0</v>
      </c>
      <c r="E438" s="144" t="s">
        <v>3354</v>
      </c>
      <c r="F438" s="237" t="s">
        <v>3355</v>
      </c>
      <c r="G438" s="144"/>
      <c r="H438" s="144" t="s">
        <v>1651</v>
      </c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  <c r="AA438" s="144"/>
    </row>
    <row r="439" ht="15.75" customHeight="1">
      <c r="A439" s="144"/>
      <c r="B439" s="144" t="s">
        <v>3356</v>
      </c>
      <c r="C439" s="144" t="s">
        <v>3357</v>
      </c>
      <c r="D439" s="144">
        <v>2015.0</v>
      </c>
      <c r="E439" s="144" t="s">
        <v>3358</v>
      </c>
      <c r="F439" s="237" t="s">
        <v>3359</v>
      </c>
      <c r="G439" s="144"/>
      <c r="H439" s="144" t="s">
        <v>1651</v>
      </c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  <c r="AA439" s="144"/>
    </row>
    <row r="440" ht="15.75" customHeight="1">
      <c r="A440" s="144"/>
      <c r="B440" s="144" t="s">
        <v>3360</v>
      </c>
      <c r="C440" s="144" t="s">
        <v>3361</v>
      </c>
      <c r="D440" s="144">
        <v>2015.0</v>
      </c>
      <c r="E440" s="144"/>
      <c r="F440" s="237" t="s">
        <v>3362</v>
      </c>
      <c r="G440" s="144" t="s">
        <v>3363</v>
      </c>
      <c r="H440" s="144" t="s">
        <v>1363</v>
      </c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  <c r="AA440" s="144"/>
    </row>
    <row r="441" ht="15.75" customHeight="1">
      <c r="A441" s="144" t="s">
        <v>200</v>
      </c>
      <c r="B441" s="144" t="s">
        <v>3364</v>
      </c>
      <c r="C441" s="144" t="s">
        <v>3365</v>
      </c>
      <c r="D441" s="144">
        <v>2015.0</v>
      </c>
      <c r="E441" s="144" t="s">
        <v>300</v>
      </c>
      <c r="F441" s="237" t="s">
        <v>3366</v>
      </c>
      <c r="G441" s="144" t="s">
        <v>3367</v>
      </c>
      <c r="H441" s="144" t="s">
        <v>1357</v>
      </c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  <c r="AA441" s="144"/>
    </row>
    <row r="442" ht="15.75" customHeight="1">
      <c r="A442" s="144"/>
      <c r="B442" s="144" t="s">
        <v>3368</v>
      </c>
      <c r="C442" s="144" t="s">
        <v>3369</v>
      </c>
      <c r="D442" s="144">
        <v>2015.0</v>
      </c>
      <c r="E442" s="144" t="s">
        <v>3370</v>
      </c>
      <c r="F442" s="237" t="s">
        <v>3371</v>
      </c>
      <c r="G442" s="144" t="s">
        <v>3372</v>
      </c>
      <c r="H442" s="144" t="s">
        <v>1363</v>
      </c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</row>
    <row r="443" ht="15.75" customHeight="1">
      <c r="A443" s="144"/>
      <c r="B443" s="144" t="s">
        <v>3373</v>
      </c>
      <c r="C443" s="144" t="s">
        <v>3374</v>
      </c>
      <c r="D443" s="144">
        <v>2015.0</v>
      </c>
      <c r="E443" s="144" t="s">
        <v>3375</v>
      </c>
      <c r="F443" s="237" t="s">
        <v>3376</v>
      </c>
      <c r="G443" s="144" t="s">
        <v>3377</v>
      </c>
      <c r="H443" s="144" t="s">
        <v>1363</v>
      </c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</row>
    <row r="444" ht="15.75" customHeight="1">
      <c r="A444" s="144"/>
      <c r="B444" s="144" t="s">
        <v>3378</v>
      </c>
      <c r="C444" s="144" t="s">
        <v>3379</v>
      </c>
      <c r="D444" s="144">
        <v>2015.0</v>
      </c>
      <c r="E444" s="144" t="s">
        <v>3380</v>
      </c>
      <c r="F444" s="237" t="s">
        <v>3381</v>
      </c>
      <c r="G444" s="144" t="s">
        <v>3382</v>
      </c>
      <c r="H444" s="144" t="s">
        <v>1363</v>
      </c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  <c r="AA444" s="144"/>
    </row>
    <row r="445" ht="15.75" customHeight="1">
      <c r="A445" s="144"/>
      <c r="B445" s="144" t="s">
        <v>3383</v>
      </c>
      <c r="C445" s="144" t="s">
        <v>3384</v>
      </c>
      <c r="D445" s="144">
        <v>2015.0</v>
      </c>
      <c r="E445" s="144" t="s">
        <v>3385</v>
      </c>
      <c r="F445" s="237" t="s">
        <v>3386</v>
      </c>
      <c r="G445" s="144" t="s">
        <v>3387</v>
      </c>
      <c r="H445" s="144" t="s">
        <v>1363</v>
      </c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  <c r="AA445" s="144"/>
    </row>
    <row r="446" ht="15.75" customHeight="1">
      <c r="A446" s="144"/>
      <c r="B446" s="144" t="s">
        <v>3388</v>
      </c>
      <c r="C446" s="144" t="s">
        <v>3389</v>
      </c>
      <c r="D446" s="144">
        <v>2015.0</v>
      </c>
      <c r="E446" s="144" t="s">
        <v>3390</v>
      </c>
      <c r="F446" s="237" t="s">
        <v>3391</v>
      </c>
      <c r="G446" s="144" t="s">
        <v>3392</v>
      </c>
      <c r="H446" s="144" t="s">
        <v>1363</v>
      </c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  <c r="AA446" s="144"/>
    </row>
    <row r="447" ht="15.75" customHeight="1">
      <c r="A447" s="144" t="s">
        <v>200</v>
      </c>
      <c r="B447" s="144" t="s">
        <v>3393</v>
      </c>
      <c r="C447" s="144" t="s">
        <v>3394</v>
      </c>
      <c r="D447" s="144">
        <v>2015.0</v>
      </c>
      <c r="E447" s="144" t="s">
        <v>681</v>
      </c>
      <c r="F447" s="237" t="s">
        <v>3395</v>
      </c>
      <c r="G447" s="144"/>
      <c r="H447" s="144" t="s">
        <v>1363</v>
      </c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  <c r="AA447" s="144"/>
    </row>
    <row r="448" ht="15.75" customHeight="1">
      <c r="A448" s="144"/>
      <c r="B448" s="144" t="s">
        <v>3396</v>
      </c>
      <c r="C448" s="144" t="s">
        <v>3397</v>
      </c>
      <c r="D448" s="144">
        <v>2015.0</v>
      </c>
      <c r="E448" s="144" t="s">
        <v>3398</v>
      </c>
      <c r="F448" s="237" t="s">
        <v>3399</v>
      </c>
      <c r="G448" s="144" t="s">
        <v>3400</v>
      </c>
      <c r="H448" s="144" t="s">
        <v>1363</v>
      </c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  <c r="AA448" s="144"/>
    </row>
    <row r="449" ht="15.75" customHeight="1">
      <c r="A449" s="144"/>
      <c r="B449" s="144" t="s">
        <v>2913</v>
      </c>
      <c r="C449" s="144" t="s">
        <v>3401</v>
      </c>
      <c r="D449" s="144">
        <v>2015.0</v>
      </c>
      <c r="E449" s="144" t="s">
        <v>3402</v>
      </c>
      <c r="F449" s="237" t="s">
        <v>3403</v>
      </c>
      <c r="G449" s="144" t="s">
        <v>3404</v>
      </c>
      <c r="H449" s="144" t="s">
        <v>1363</v>
      </c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  <c r="AA449" s="144"/>
    </row>
    <row r="450" ht="15.75" customHeight="1">
      <c r="A450" s="144"/>
      <c r="B450" s="144" t="s">
        <v>3405</v>
      </c>
      <c r="C450" s="144" t="s">
        <v>3406</v>
      </c>
      <c r="D450" s="144">
        <v>2015.0</v>
      </c>
      <c r="E450" s="144" t="s">
        <v>3407</v>
      </c>
      <c r="F450" s="237" t="s">
        <v>3408</v>
      </c>
      <c r="G450" s="144" t="s">
        <v>3409</v>
      </c>
      <c r="H450" s="144" t="s">
        <v>1363</v>
      </c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  <c r="AA450" s="144"/>
    </row>
    <row r="451" ht="15.75" customHeight="1">
      <c r="A451" s="144"/>
      <c r="B451" s="144" t="s">
        <v>3410</v>
      </c>
      <c r="C451" s="144" t="s">
        <v>3411</v>
      </c>
      <c r="D451" s="144">
        <v>2015.0</v>
      </c>
      <c r="E451" s="144" t="s">
        <v>3412</v>
      </c>
      <c r="F451" s="237" t="s">
        <v>3413</v>
      </c>
      <c r="G451" s="144" t="s">
        <v>3414</v>
      </c>
      <c r="H451" s="144" t="s">
        <v>1363</v>
      </c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  <c r="AA451" s="144"/>
    </row>
    <row r="452" ht="15.75" customHeight="1">
      <c r="A452" s="144"/>
      <c r="B452" s="144" t="s">
        <v>3415</v>
      </c>
      <c r="C452" s="144" t="s">
        <v>3416</v>
      </c>
      <c r="D452" s="144">
        <v>2015.0</v>
      </c>
      <c r="E452" s="144" t="s">
        <v>3417</v>
      </c>
      <c r="F452" s="237" t="s">
        <v>3418</v>
      </c>
      <c r="G452" s="144" t="s">
        <v>3419</v>
      </c>
      <c r="H452" s="144" t="s">
        <v>1363</v>
      </c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  <c r="AA452" s="144"/>
    </row>
    <row r="453" ht="15.75" customHeight="1">
      <c r="A453" s="144"/>
      <c r="B453" s="144" t="s">
        <v>3420</v>
      </c>
      <c r="C453" s="144" t="s">
        <v>3421</v>
      </c>
      <c r="D453" s="144">
        <v>2015.0</v>
      </c>
      <c r="E453" s="144" t="s">
        <v>3422</v>
      </c>
      <c r="F453" s="237" t="s">
        <v>3423</v>
      </c>
      <c r="G453" s="144" t="s">
        <v>2375</v>
      </c>
      <c r="H453" s="144" t="s">
        <v>1363</v>
      </c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  <c r="AA453" s="144"/>
    </row>
    <row r="454" ht="15.75" customHeight="1">
      <c r="A454" s="144"/>
      <c r="B454" s="144" t="s">
        <v>3424</v>
      </c>
      <c r="C454" s="144" t="s">
        <v>3425</v>
      </c>
      <c r="D454" s="144">
        <v>2015.0</v>
      </c>
      <c r="E454" s="144" t="s">
        <v>3426</v>
      </c>
      <c r="F454" s="237" t="s">
        <v>3427</v>
      </c>
      <c r="G454" s="144"/>
      <c r="H454" s="144" t="s">
        <v>1651</v>
      </c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  <c r="AA454" s="144"/>
    </row>
    <row r="455" ht="15.75" customHeight="1">
      <c r="A455" s="144"/>
      <c r="B455" s="144" t="s">
        <v>3428</v>
      </c>
      <c r="C455" s="144" t="s">
        <v>3429</v>
      </c>
      <c r="D455" s="144">
        <v>2015.0</v>
      </c>
      <c r="E455" s="144" t="s">
        <v>3430</v>
      </c>
      <c r="F455" s="237" t="s">
        <v>3431</v>
      </c>
      <c r="G455" s="144" t="s">
        <v>3432</v>
      </c>
      <c r="H455" s="144" t="s">
        <v>1363</v>
      </c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  <c r="AA455" s="144"/>
    </row>
    <row r="456" ht="15.75" customHeight="1">
      <c r="A456" s="144"/>
      <c r="B456" s="144" t="s">
        <v>3433</v>
      </c>
      <c r="C456" s="144" t="s">
        <v>3434</v>
      </c>
      <c r="D456" s="144">
        <v>2015.0</v>
      </c>
      <c r="E456" s="144" t="s">
        <v>453</v>
      </c>
      <c r="F456" s="237" t="s">
        <v>3435</v>
      </c>
      <c r="G456" s="144"/>
      <c r="H456" s="144" t="s">
        <v>1363</v>
      </c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  <c r="AA456" s="144"/>
    </row>
    <row r="457" ht="15.75" customHeight="1">
      <c r="A457" s="144"/>
      <c r="B457" s="144" t="s">
        <v>3436</v>
      </c>
      <c r="C457" s="144" t="s">
        <v>3437</v>
      </c>
      <c r="D457" s="144">
        <v>2015.0</v>
      </c>
      <c r="E457" s="144" t="s">
        <v>3438</v>
      </c>
      <c r="F457" s="237" t="s">
        <v>3439</v>
      </c>
      <c r="G457" s="144"/>
      <c r="H457" s="144" t="s">
        <v>1363</v>
      </c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  <c r="AA457" s="144"/>
    </row>
    <row r="458" ht="15.75" customHeight="1">
      <c r="A458" s="144"/>
      <c r="B458" s="144" t="s">
        <v>3440</v>
      </c>
      <c r="C458" s="144" t="s">
        <v>3441</v>
      </c>
      <c r="D458" s="144">
        <v>2015.0</v>
      </c>
      <c r="E458" s="144" t="s">
        <v>604</v>
      </c>
      <c r="F458" s="237" t="s">
        <v>3442</v>
      </c>
      <c r="G458" s="144" t="s">
        <v>3443</v>
      </c>
      <c r="H458" s="144" t="s">
        <v>1363</v>
      </c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  <c r="AA458" s="144"/>
    </row>
    <row r="459" ht="15.75" customHeight="1">
      <c r="A459" s="144"/>
      <c r="B459" s="144" t="s">
        <v>3444</v>
      </c>
      <c r="C459" s="144" t="s">
        <v>3445</v>
      </c>
      <c r="D459" s="144">
        <v>2015.0</v>
      </c>
      <c r="E459" s="144" t="s">
        <v>3446</v>
      </c>
      <c r="F459" s="237" t="s">
        <v>3447</v>
      </c>
      <c r="G459" s="144" t="s">
        <v>3448</v>
      </c>
      <c r="H459" s="144" t="s">
        <v>1363</v>
      </c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  <c r="AA459" s="144"/>
    </row>
    <row r="460" ht="15.75" customHeight="1">
      <c r="A460" s="144" t="s">
        <v>200</v>
      </c>
      <c r="B460" s="144" t="s">
        <v>3449</v>
      </c>
      <c r="C460" s="144" t="s">
        <v>3450</v>
      </c>
      <c r="D460" s="144">
        <v>2014.0</v>
      </c>
      <c r="E460" s="144" t="s">
        <v>597</v>
      </c>
      <c r="F460" s="237" t="s">
        <v>3451</v>
      </c>
      <c r="G460" s="144" t="s">
        <v>3452</v>
      </c>
      <c r="H460" s="144" t="s">
        <v>1363</v>
      </c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  <c r="AA460" s="144"/>
    </row>
    <row r="461" ht="15.75" customHeight="1">
      <c r="A461" s="144"/>
      <c r="B461" s="144" t="s">
        <v>3453</v>
      </c>
      <c r="C461" s="144" t="s">
        <v>3454</v>
      </c>
      <c r="D461" s="144">
        <v>2014.0</v>
      </c>
      <c r="E461" s="144" t="s">
        <v>3455</v>
      </c>
      <c r="F461" s="237" t="s">
        <v>3456</v>
      </c>
      <c r="G461" s="144" t="s">
        <v>3457</v>
      </c>
      <c r="H461" s="144" t="s">
        <v>1363</v>
      </c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  <c r="AA461" s="144"/>
    </row>
    <row r="462" ht="15.75" customHeight="1">
      <c r="A462" s="144"/>
      <c r="B462" s="144" t="s">
        <v>3458</v>
      </c>
      <c r="C462" s="144" t="s">
        <v>3459</v>
      </c>
      <c r="D462" s="144">
        <v>2014.0</v>
      </c>
      <c r="E462" s="144" t="s">
        <v>3460</v>
      </c>
      <c r="F462" s="237" t="s">
        <v>3461</v>
      </c>
      <c r="G462" s="144" t="s">
        <v>3462</v>
      </c>
      <c r="H462" s="144" t="s">
        <v>1363</v>
      </c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  <c r="AA462" s="144"/>
    </row>
    <row r="463" ht="15.75" customHeight="1">
      <c r="A463" s="144"/>
      <c r="B463" s="144" t="s">
        <v>3463</v>
      </c>
      <c r="C463" s="144" t="s">
        <v>3464</v>
      </c>
      <c r="D463" s="144">
        <v>2014.0</v>
      </c>
      <c r="E463" s="144" t="s">
        <v>3465</v>
      </c>
      <c r="F463" s="237" t="s">
        <v>3466</v>
      </c>
      <c r="G463" s="144" t="s">
        <v>3467</v>
      </c>
      <c r="H463" s="144" t="s">
        <v>1363</v>
      </c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  <c r="AA463" s="144"/>
    </row>
    <row r="464" ht="15.75" customHeight="1">
      <c r="A464" s="144"/>
      <c r="B464" s="144" t="s">
        <v>3468</v>
      </c>
      <c r="C464" s="144" t="s">
        <v>3469</v>
      </c>
      <c r="D464" s="144">
        <v>2014.0</v>
      </c>
      <c r="E464" s="144" t="s">
        <v>3470</v>
      </c>
      <c r="F464" s="237" t="s">
        <v>3471</v>
      </c>
      <c r="G464" s="144" t="s">
        <v>3472</v>
      </c>
      <c r="H464" s="144" t="s">
        <v>1363</v>
      </c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  <c r="AA464" s="144"/>
    </row>
    <row r="465" ht="15.75" customHeight="1">
      <c r="A465" s="144"/>
      <c r="B465" s="144" t="s">
        <v>3473</v>
      </c>
      <c r="C465" s="144" t="s">
        <v>3474</v>
      </c>
      <c r="D465" s="144">
        <v>2014.0</v>
      </c>
      <c r="E465" s="144" t="s">
        <v>3475</v>
      </c>
      <c r="F465" s="237" t="s">
        <v>3476</v>
      </c>
      <c r="G465" s="144"/>
      <c r="H465" s="144" t="s">
        <v>1363</v>
      </c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  <c r="AA465" s="144"/>
    </row>
    <row r="466" ht="15.75" customHeight="1">
      <c r="A466" s="144"/>
      <c r="B466" s="144" t="s">
        <v>3477</v>
      </c>
      <c r="C466" s="144" t="s">
        <v>3478</v>
      </c>
      <c r="D466" s="144">
        <v>2014.0</v>
      </c>
      <c r="E466" s="144" t="s">
        <v>3479</v>
      </c>
      <c r="F466" s="237" t="s">
        <v>3480</v>
      </c>
      <c r="G466" s="144" t="s">
        <v>3481</v>
      </c>
      <c r="H466" s="144" t="s">
        <v>1363</v>
      </c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  <c r="AA466" s="144"/>
    </row>
    <row r="467" ht="15.75" customHeight="1">
      <c r="A467" s="144" t="s">
        <v>200</v>
      </c>
      <c r="B467" s="144" t="s">
        <v>3482</v>
      </c>
      <c r="C467" s="144" t="s">
        <v>3483</v>
      </c>
      <c r="D467" s="144">
        <v>2014.0</v>
      </c>
      <c r="E467" s="144" t="s">
        <v>484</v>
      </c>
      <c r="F467" s="237" t="s">
        <v>3484</v>
      </c>
      <c r="G467" s="144" t="s">
        <v>3485</v>
      </c>
      <c r="H467" s="144" t="s">
        <v>1363</v>
      </c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  <c r="AA467" s="144"/>
    </row>
    <row r="468" ht="15.75" customHeight="1">
      <c r="A468" s="144"/>
      <c r="B468" s="144" t="s">
        <v>3486</v>
      </c>
      <c r="C468" s="144" t="s">
        <v>3487</v>
      </c>
      <c r="D468" s="144">
        <v>2014.0</v>
      </c>
      <c r="E468" s="144" t="s">
        <v>3488</v>
      </c>
      <c r="F468" s="237" t="s">
        <v>3489</v>
      </c>
      <c r="G468" s="144" t="s">
        <v>3490</v>
      </c>
      <c r="H468" s="144" t="s">
        <v>1363</v>
      </c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  <c r="AA468" s="144"/>
    </row>
    <row r="469" ht="15.75" customHeight="1">
      <c r="A469" s="144"/>
      <c r="B469" s="144" t="s">
        <v>3491</v>
      </c>
      <c r="C469" s="144" t="s">
        <v>3492</v>
      </c>
      <c r="D469" s="144">
        <v>2014.0</v>
      </c>
      <c r="E469" s="144" t="s">
        <v>3493</v>
      </c>
      <c r="F469" s="237" t="s">
        <v>3494</v>
      </c>
      <c r="G469" s="144" t="s">
        <v>3495</v>
      </c>
      <c r="H469" s="144" t="s">
        <v>1363</v>
      </c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  <c r="AA469" s="144"/>
    </row>
    <row r="470" ht="15.75" customHeight="1">
      <c r="A470" s="144" t="s">
        <v>200</v>
      </c>
      <c r="B470" s="144" t="s">
        <v>3496</v>
      </c>
      <c r="C470" s="144" t="s">
        <v>3497</v>
      </c>
      <c r="D470" s="144">
        <v>2014.0</v>
      </c>
      <c r="E470" s="144" t="s">
        <v>366</v>
      </c>
      <c r="F470" s="237" t="s">
        <v>3498</v>
      </c>
      <c r="G470" s="144" t="s">
        <v>3499</v>
      </c>
      <c r="H470" s="144" t="s">
        <v>1363</v>
      </c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  <c r="AA470" s="144"/>
    </row>
    <row r="471" ht="15.75" customHeight="1">
      <c r="A471" s="144" t="s">
        <v>200</v>
      </c>
      <c r="B471" s="144" t="s">
        <v>3500</v>
      </c>
      <c r="C471" s="144" t="s">
        <v>3501</v>
      </c>
      <c r="D471" s="144">
        <v>2014.0</v>
      </c>
      <c r="E471" s="144" t="s">
        <v>3502</v>
      </c>
      <c r="F471" s="237" t="s">
        <v>3503</v>
      </c>
      <c r="G471" s="144" t="s">
        <v>3504</v>
      </c>
      <c r="H471" s="144" t="s">
        <v>1363</v>
      </c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  <c r="AA471" s="144"/>
    </row>
    <row r="472" ht="15.75" customHeight="1">
      <c r="A472" s="144"/>
      <c r="B472" s="144" t="s">
        <v>3505</v>
      </c>
      <c r="C472" s="144" t="s">
        <v>3506</v>
      </c>
      <c r="D472" s="144">
        <v>2014.0</v>
      </c>
      <c r="E472" s="144" t="s">
        <v>3507</v>
      </c>
      <c r="F472" s="237" t="s">
        <v>3508</v>
      </c>
      <c r="G472" s="144"/>
      <c r="H472" s="144" t="s">
        <v>1357</v>
      </c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  <c r="AA472" s="144"/>
    </row>
    <row r="473" ht="15.75" customHeight="1">
      <c r="A473" s="144"/>
      <c r="B473" s="144" t="s">
        <v>3509</v>
      </c>
      <c r="C473" s="144" t="s">
        <v>3510</v>
      </c>
      <c r="D473" s="144">
        <v>2014.0</v>
      </c>
      <c r="E473" s="144" t="s">
        <v>3511</v>
      </c>
      <c r="F473" s="237" t="s">
        <v>3512</v>
      </c>
      <c r="G473" s="144" t="s">
        <v>3513</v>
      </c>
      <c r="H473" s="144" t="s">
        <v>1363</v>
      </c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  <c r="AA473" s="144"/>
    </row>
    <row r="474" ht="15.75" customHeight="1">
      <c r="A474" s="144"/>
      <c r="B474" s="144" t="s">
        <v>3514</v>
      </c>
      <c r="C474" s="144" t="s">
        <v>3515</v>
      </c>
      <c r="D474" s="144">
        <v>2014.0</v>
      </c>
      <c r="E474" s="144" t="s">
        <v>3516</v>
      </c>
      <c r="F474" s="237" t="s">
        <v>3517</v>
      </c>
      <c r="G474" s="144"/>
      <c r="H474" s="144" t="s">
        <v>1363</v>
      </c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  <c r="AA474" s="144"/>
    </row>
    <row r="475" ht="15.75" customHeight="1">
      <c r="A475" s="144"/>
      <c r="B475" s="144" t="s">
        <v>3518</v>
      </c>
      <c r="C475" s="144" t="s">
        <v>3519</v>
      </c>
      <c r="D475" s="144">
        <v>2014.0</v>
      </c>
      <c r="E475" s="144" t="s">
        <v>3520</v>
      </c>
      <c r="F475" s="237" t="s">
        <v>3521</v>
      </c>
      <c r="G475" s="144"/>
      <c r="H475" s="144" t="s">
        <v>1363</v>
      </c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  <c r="AA475" s="144"/>
    </row>
    <row r="476" ht="15.75" customHeight="1">
      <c r="A476" s="144"/>
      <c r="B476" s="144" t="s">
        <v>3522</v>
      </c>
      <c r="C476" s="144" t="s">
        <v>3523</v>
      </c>
      <c r="D476" s="144">
        <v>2014.0</v>
      </c>
      <c r="E476" s="144" t="s">
        <v>3524</v>
      </c>
      <c r="F476" s="237" t="s">
        <v>3525</v>
      </c>
      <c r="G476" s="144"/>
      <c r="H476" s="144" t="s">
        <v>1363</v>
      </c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  <c r="AA476" s="144"/>
    </row>
    <row r="477" ht="15.75" customHeight="1">
      <c r="A477" s="144"/>
      <c r="B477" s="144" t="s">
        <v>3526</v>
      </c>
      <c r="C477" s="144" t="s">
        <v>3527</v>
      </c>
      <c r="D477" s="144">
        <v>2014.0</v>
      </c>
      <c r="E477" s="144" t="s">
        <v>255</v>
      </c>
      <c r="F477" s="237" t="s">
        <v>3528</v>
      </c>
      <c r="G477" s="144" t="s">
        <v>3529</v>
      </c>
      <c r="H477" s="144" t="s">
        <v>1357</v>
      </c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  <c r="AA477" s="144"/>
    </row>
    <row r="478" ht="15.75" customHeight="1">
      <c r="A478" s="144"/>
      <c r="B478" s="144" t="s">
        <v>3530</v>
      </c>
      <c r="C478" s="144" t="s">
        <v>3531</v>
      </c>
      <c r="D478" s="144">
        <v>2014.0</v>
      </c>
      <c r="E478" s="144" t="s">
        <v>3532</v>
      </c>
      <c r="F478" s="237" t="s">
        <v>3533</v>
      </c>
      <c r="G478" s="144" t="s">
        <v>3534</v>
      </c>
      <c r="H478" s="144" t="s">
        <v>1363</v>
      </c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  <c r="AA478" s="144"/>
    </row>
    <row r="479" ht="15.75" customHeight="1">
      <c r="A479" s="144"/>
      <c r="B479" s="144" t="s">
        <v>3535</v>
      </c>
      <c r="C479" s="144" t="s">
        <v>3536</v>
      </c>
      <c r="D479" s="144">
        <v>2014.0</v>
      </c>
      <c r="E479" s="144" t="s">
        <v>3537</v>
      </c>
      <c r="F479" s="237" t="s">
        <v>3538</v>
      </c>
      <c r="G479" s="144" t="s">
        <v>3539</v>
      </c>
      <c r="H479" s="144" t="s">
        <v>1363</v>
      </c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  <c r="AA479" s="144"/>
    </row>
    <row r="480" ht="15.75" customHeight="1">
      <c r="A480" s="144"/>
      <c r="B480" s="144" t="s">
        <v>3540</v>
      </c>
      <c r="C480" s="144" t="s">
        <v>3541</v>
      </c>
      <c r="D480" s="144">
        <v>2014.0</v>
      </c>
      <c r="E480" s="144" t="s">
        <v>3542</v>
      </c>
      <c r="F480" s="237" t="s">
        <v>3543</v>
      </c>
      <c r="G480" s="144"/>
      <c r="H480" s="144" t="s">
        <v>1651</v>
      </c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  <c r="AA480" s="144"/>
    </row>
    <row r="481" ht="15.75" customHeight="1">
      <c r="A481" s="144"/>
      <c r="B481" s="144" t="s">
        <v>2913</v>
      </c>
      <c r="C481" s="144" t="s">
        <v>3544</v>
      </c>
      <c r="D481" s="144">
        <v>2014.0</v>
      </c>
      <c r="E481" s="144" t="s">
        <v>3545</v>
      </c>
      <c r="F481" s="237" t="s">
        <v>3546</v>
      </c>
      <c r="G481" s="144" t="s">
        <v>3547</v>
      </c>
      <c r="H481" s="144" t="s">
        <v>1363</v>
      </c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  <c r="AA481" s="144"/>
    </row>
    <row r="482" ht="15.75" customHeight="1">
      <c r="A482" s="144"/>
      <c r="B482" s="144" t="s">
        <v>3548</v>
      </c>
      <c r="C482" s="144" t="s">
        <v>3549</v>
      </c>
      <c r="D482" s="144">
        <v>2014.0</v>
      </c>
      <c r="E482" s="144" t="s">
        <v>3550</v>
      </c>
      <c r="F482" s="237" t="s">
        <v>3551</v>
      </c>
      <c r="G482" s="144" t="s">
        <v>3552</v>
      </c>
      <c r="H482" s="144" t="s">
        <v>1363</v>
      </c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  <c r="AA482" s="144"/>
    </row>
    <row r="483" ht="15.75" customHeight="1">
      <c r="A483" s="144"/>
      <c r="B483" s="144" t="s">
        <v>3553</v>
      </c>
      <c r="C483" s="144" t="s">
        <v>3554</v>
      </c>
      <c r="D483" s="144">
        <v>2014.0</v>
      </c>
      <c r="E483" s="144" t="s">
        <v>3555</v>
      </c>
      <c r="F483" s="237" t="s">
        <v>3556</v>
      </c>
      <c r="G483" s="144" t="s">
        <v>3557</v>
      </c>
      <c r="H483" s="144" t="s">
        <v>1363</v>
      </c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  <c r="AA483" s="144"/>
    </row>
    <row r="484" ht="15.75" customHeight="1">
      <c r="A484" s="144" t="s">
        <v>200</v>
      </c>
      <c r="B484" s="144" t="s">
        <v>3558</v>
      </c>
      <c r="C484" s="144" t="s">
        <v>3559</v>
      </c>
      <c r="D484" s="144">
        <v>2014.0</v>
      </c>
      <c r="E484" s="144" t="s">
        <v>529</v>
      </c>
      <c r="F484" s="237" t="s">
        <v>3560</v>
      </c>
      <c r="G484" s="144" t="s">
        <v>3561</v>
      </c>
      <c r="H484" s="144" t="s">
        <v>1363</v>
      </c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  <c r="AA484" s="144"/>
    </row>
    <row r="485" ht="15.75" customHeight="1">
      <c r="A485" s="144"/>
      <c r="B485" s="144" t="s">
        <v>3562</v>
      </c>
      <c r="C485" s="144" t="s">
        <v>3563</v>
      </c>
      <c r="D485" s="144">
        <v>2014.0</v>
      </c>
      <c r="E485" s="144" t="s">
        <v>531</v>
      </c>
      <c r="F485" s="237" t="s">
        <v>3564</v>
      </c>
      <c r="G485" s="144" t="s">
        <v>3565</v>
      </c>
      <c r="H485" s="144" t="s">
        <v>1363</v>
      </c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  <c r="AA485" s="144"/>
    </row>
    <row r="486" ht="15.75" customHeight="1">
      <c r="A486" s="144"/>
      <c r="B486" s="144" t="s">
        <v>3566</v>
      </c>
      <c r="C486" s="144" t="s">
        <v>3567</v>
      </c>
      <c r="D486" s="144">
        <v>2014.0</v>
      </c>
      <c r="E486" s="144" t="s">
        <v>3568</v>
      </c>
      <c r="F486" s="237" t="s">
        <v>3569</v>
      </c>
      <c r="G486" s="144"/>
      <c r="H486" s="144" t="s">
        <v>1363</v>
      </c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  <c r="AA486" s="144"/>
    </row>
    <row r="487" ht="15.75" customHeight="1">
      <c r="A487" s="144"/>
      <c r="B487" s="144" t="s">
        <v>3570</v>
      </c>
      <c r="C487" s="144" t="s">
        <v>3571</v>
      </c>
      <c r="D487" s="144">
        <v>2014.0</v>
      </c>
      <c r="E487" s="144" t="s">
        <v>3572</v>
      </c>
      <c r="F487" s="237" t="s">
        <v>3573</v>
      </c>
      <c r="G487" s="144" t="s">
        <v>3574</v>
      </c>
      <c r="H487" s="144" t="s">
        <v>1363</v>
      </c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  <c r="AA487" s="144"/>
    </row>
    <row r="488" ht="15.75" customHeight="1">
      <c r="A488" s="144"/>
      <c r="B488" s="144" t="s">
        <v>3575</v>
      </c>
      <c r="C488" s="144" t="s">
        <v>3576</v>
      </c>
      <c r="D488" s="144">
        <v>2014.0</v>
      </c>
      <c r="E488" s="144" t="s">
        <v>314</v>
      </c>
      <c r="F488" s="237" t="s">
        <v>3577</v>
      </c>
      <c r="G488" s="144"/>
      <c r="H488" s="144" t="s">
        <v>1363</v>
      </c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  <c r="AA488" s="144"/>
    </row>
    <row r="489" ht="15.75" customHeight="1">
      <c r="A489" s="144"/>
      <c r="B489" s="144" t="s">
        <v>3578</v>
      </c>
      <c r="C489" s="144" t="s">
        <v>3579</v>
      </c>
      <c r="D489" s="144">
        <v>2014.0</v>
      </c>
      <c r="E489" s="144" t="s">
        <v>3580</v>
      </c>
      <c r="F489" s="237" t="s">
        <v>3581</v>
      </c>
      <c r="G489" s="144" t="s">
        <v>3582</v>
      </c>
      <c r="H489" s="144" t="s">
        <v>1363</v>
      </c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  <c r="AA489" s="144"/>
    </row>
    <row r="490" ht="15.75" customHeight="1">
      <c r="A490" s="144"/>
      <c r="B490" s="144" t="s">
        <v>2913</v>
      </c>
      <c r="C490" s="144" t="s">
        <v>3583</v>
      </c>
      <c r="D490" s="144">
        <v>2014.0</v>
      </c>
      <c r="E490" s="144" t="s">
        <v>3584</v>
      </c>
      <c r="F490" s="237" t="s">
        <v>3585</v>
      </c>
      <c r="G490" s="144" t="s">
        <v>3586</v>
      </c>
      <c r="H490" s="144" t="s">
        <v>1363</v>
      </c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  <c r="AA490" s="144"/>
    </row>
    <row r="491" ht="15.75" customHeight="1">
      <c r="A491" s="144" t="s">
        <v>200</v>
      </c>
      <c r="B491" s="144" t="s">
        <v>3587</v>
      </c>
      <c r="C491" s="144" t="s">
        <v>3588</v>
      </c>
      <c r="D491" s="144">
        <v>2014.0</v>
      </c>
      <c r="E491" s="144" t="s">
        <v>3589</v>
      </c>
      <c r="F491" s="237" t="s">
        <v>3590</v>
      </c>
      <c r="G491" s="144" t="s">
        <v>3591</v>
      </c>
      <c r="H491" s="144" t="s">
        <v>1363</v>
      </c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  <c r="AA491" s="144"/>
    </row>
    <row r="492" ht="15.75" customHeight="1">
      <c r="A492" s="144"/>
      <c r="B492" s="144" t="s">
        <v>3592</v>
      </c>
      <c r="C492" s="144" t="s">
        <v>3593</v>
      </c>
      <c r="D492" s="144">
        <v>2014.0</v>
      </c>
      <c r="E492" s="144" t="s">
        <v>3594</v>
      </c>
      <c r="F492" s="237" t="s">
        <v>3595</v>
      </c>
      <c r="G492" s="144" t="s">
        <v>3596</v>
      </c>
      <c r="H492" s="144" t="s">
        <v>1363</v>
      </c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  <c r="AA492" s="144"/>
    </row>
    <row r="493" ht="15.75" customHeight="1">
      <c r="A493" s="144"/>
      <c r="B493" s="144" t="s">
        <v>3597</v>
      </c>
      <c r="C493" s="144" t="s">
        <v>3598</v>
      </c>
      <c r="D493" s="144">
        <v>2014.0</v>
      </c>
      <c r="E493" s="144" t="s">
        <v>3599</v>
      </c>
      <c r="F493" s="237" t="s">
        <v>3600</v>
      </c>
      <c r="G493" s="144"/>
      <c r="H493" s="144" t="s">
        <v>1651</v>
      </c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  <c r="AA493" s="144"/>
    </row>
    <row r="494" ht="15.75" customHeight="1">
      <c r="A494" s="144"/>
      <c r="B494" s="144" t="s">
        <v>3601</v>
      </c>
      <c r="C494" s="144" t="s">
        <v>3602</v>
      </c>
      <c r="D494" s="144">
        <v>2014.0</v>
      </c>
      <c r="E494" s="144" t="s">
        <v>3603</v>
      </c>
      <c r="F494" s="237" t="s">
        <v>3604</v>
      </c>
      <c r="G494" s="144" t="s">
        <v>3605</v>
      </c>
      <c r="H494" s="144" t="s">
        <v>1363</v>
      </c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  <c r="AA494" s="144"/>
    </row>
    <row r="495" ht="15.75" customHeight="1">
      <c r="A495" s="144"/>
      <c r="B495" s="144" t="s">
        <v>3606</v>
      </c>
      <c r="C495" s="144" t="s">
        <v>3607</v>
      </c>
      <c r="D495" s="144">
        <v>2014.0</v>
      </c>
      <c r="E495" s="144" t="s">
        <v>3608</v>
      </c>
      <c r="F495" s="237" t="s">
        <v>3609</v>
      </c>
      <c r="G495" s="144" t="s">
        <v>3610</v>
      </c>
      <c r="H495" s="144" t="s">
        <v>1363</v>
      </c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  <c r="AA495" s="144"/>
    </row>
    <row r="496" ht="15.75" customHeight="1">
      <c r="A496" s="144"/>
      <c r="B496" s="144" t="s">
        <v>3611</v>
      </c>
      <c r="C496" s="144" t="s">
        <v>3612</v>
      </c>
      <c r="D496" s="144">
        <v>2014.0</v>
      </c>
      <c r="E496" s="144" t="s">
        <v>3613</v>
      </c>
      <c r="F496" s="237" t="s">
        <v>3614</v>
      </c>
      <c r="G496" s="144" t="s">
        <v>3615</v>
      </c>
      <c r="H496" s="144" t="s">
        <v>1651</v>
      </c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  <c r="AA496" s="144"/>
    </row>
    <row r="497" ht="15.75" customHeight="1">
      <c r="A497" s="144"/>
      <c r="B497" s="144" t="s">
        <v>3473</v>
      </c>
      <c r="C497" s="144" t="s">
        <v>3616</v>
      </c>
      <c r="D497" s="144">
        <v>2014.0</v>
      </c>
      <c r="E497" s="144" t="s">
        <v>525</v>
      </c>
      <c r="F497" s="237" t="s">
        <v>3617</v>
      </c>
      <c r="G497" s="144" t="s">
        <v>3618</v>
      </c>
      <c r="H497" s="144" t="s">
        <v>1363</v>
      </c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  <c r="AA497" s="144"/>
    </row>
    <row r="498" ht="15.75" customHeight="1">
      <c r="A498" s="144"/>
      <c r="B498" s="144" t="s">
        <v>3619</v>
      </c>
      <c r="C498" s="144" t="s">
        <v>3620</v>
      </c>
      <c r="D498" s="144">
        <v>2014.0</v>
      </c>
      <c r="E498" s="144" t="s">
        <v>3621</v>
      </c>
      <c r="F498" s="237" t="s">
        <v>3622</v>
      </c>
      <c r="G498" s="144" t="s">
        <v>3623</v>
      </c>
      <c r="H498" s="144" t="s">
        <v>1363</v>
      </c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  <c r="AA498" s="144"/>
    </row>
    <row r="499" ht="15.75" customHeight="1">
      <c r="A499" s="144"/>
      <c r="B499" s="144" t="s">
        <v>3624</v>
      </c>
      <c r="C499" s="144" t="s">
        <v>3625</v>
      </c>
      <c r="D499" s="144">
        <v>2014.0</v>
      </c>
      <c r="E499" s="144" t="s">
        <v>3626</v>
      </c>
      <c r="F499" s="237" t="s">
        <v>3627</v>
      </c>
      <c r="G499" s="144" t="s">
        <v>3628</v>
      </c>
      <c r="H499" s="144" t="s">
        <v>1363</v>
      </c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  <c r="AA499" s="144"/>
    </row>
    <row r="500" ht="15.75" customHeight="1">
      <c r="A500" s="144"/>
      <c r="B500" s="144" t="s">
        <v>2913</v>
      </c>
      <c r="C500" s="144" t="s">
        <v>3629</v>
      </c>
      <c r="D500" s="144">
        <v>2014.0</v>
      </c>
      <c r="E500" s="144" t="s">
        <v>3630</v>
      </c>
      <c r="F500" s="237" t="s">
        <v>3631</v>
      </c>
      <c r="G500" s="144" t="s">
        <v>3632</v>
      </c>
      <c r="H500" s="144" t="s">
        <v>1363</v>
      </c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  <c r="AA500" s="144"/>
    </row>
    <row r="501" ht="15.75" customHeight="1">
      <c r="A501" s="144"/>
      <c r="B501" s="144" t="s">
        <v>3633</v>
      </c>
      <c r="C501" s="144" t="s">
        <v>3634</v>
      </c>
      <c r="D501" s="144">
        <v>2014.0</v>
      </c>
      <c r="E501" s="144" t="s">
        <v>3635</v>
      </c>
      <c r="F501" s="237" t="s">
        <v>3636</v>
      </c>
      <c r="G501" s="144" t="s">
        <v>3637</v>
      </c>
      <c r="H501" s="144" t="s">
        <v>3638</v>
      </c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  <c r="AA501" s="144"/>
    </row>
    <row r="502" ht="15.75" customHeight="1">
      <c r="A502" s="144"/>
      <c r="B502" s="144" t="s">
        <v>3639</v>
      </c>
      <c r="C502" s="144" t="s">
        <v>3640</v>
      </c>
      <c r="D502" s="144">
        <v>2014.0</v>
      </c>
      <c r="E502" s="144" t="s">
        <v>3641</v>
      </c>
      <c r="F502" s="237" t="s">
        <v>3642</v>
      </c>
      <c r="G502" s="144" t="s">
        <v>3643</v>
      </c>
      <c r="H502" s="144" t="s">
        <v>1363</v>
      </c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  <c r="AA502" s="144"/>
    </row>
    <row r="503" ht="15.75" customHeight="1">
      <c r="A503" s="144"/>
      <c r="B503" s="144" t="s">
        <v>3644</v>
      </c>
      <c r="C503" s="144" t="s">
        <v>3645</v>
      </c>
      <c r="D503" s="144">
        <v>2014.0</v>
      </c>
      <c r="E503" s="144" t="s">
        <v>3646</v>
      </c>
      <c r="F503" s="237" t="s">
        <v>3647</v>
      </c>
      <c r="G503" s="144" t="s">
        <v>3648</v>
      </c>
      <c r="H503" s="144" t="s">
        <v>1363</v>
      </c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  <c r="AA503" s="144"/>
    </row>
    <row r="504" ht="15.75" customHeight="1">
      <c r="A504" s="144"/>
      <c r="B504" s="144" t="s">
        <v>3649</v>
      </c>
      <c r="C504" s="144" t="s">
        <v>3650</v>
      </c>
      <c r="D504" s="144">
        <v>2014.0</v>
      </c>
      <c r="E504" s="144" t="s">
        <v>3651</v>
      </c>
      <c r="F504" s="237" t="s">
        <v>3652</v>
      </c>
      <c r="G504" s="144" t="s">
        <v>3653</v>
      </c>
      <c r="H504" s="144" t="s">
        <v>1363</v>
      </c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  <c r="AA504" s="144"/>
    </row>
    <row r="505" ht="15.75" customHeight="1">
      <c r="A505" s="144"/>
      <c r="B505" s="144" t="s">
        <v>3654</v>
      </c>
      <c r="C505" s="144" t="s">
        <v>3655</v>
      </c>
      <c r="D505" s="144">
        <v>2013.0</v>
      </c>
      <c r="E505" s="144" t="s">
        <v>3656</v>
      </c>
      <c r="F505" s="237" t="s">
        <v>3657</v>
      </c>
      <c r="G505" s="144"/>
      <c r="H505" s="144" t="s">
        <v>1363</v>
      </c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  <c r="AA505" s="144"/>
    </row>
    <row r="506" ht="15.75" customHeight="1">
      <c r="A506" s="144"/>
      <c r="B506" s="144" t="s">
        <v>3658</v>
      </c>
      <c r="C506" s="144" t="s">
        <v>3659</v>
      </c>
      <c r="D506" s="144">
        <v>2013.0</v>
      </c>
      <c r="E506" s="144" t="s">
        <v>3660</v>
      </c>
      <c r="F506" s="237" t="s">
        <v>3661</v>
      </c>
      <c r="G506" s="144" t="s">
        <v>3662</v>
      </c>
      <c r="H506" s="144" t="s">
        <v>1363</v>
      </c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  <c r="AA506" s="144"/>
    </row>
    <row r="507" ht="15.75" customHeight="1">
      <c r="A507" s="144"/>
      <c r="B507" s="144" t="s">
        <v>3663</v>
      </c>
      <c r="C507" s="144" t="s">
        <v>3664</v>
      </c>
      <c r="D507" s="144">
        <v>2013.0</v>
      </c>
      <c r="E507" s="144" t="s">
        <v>3665</v>
      </c>
      <c r="F507" s="237" t="s">
        <v>3666</v>
      </c>
      <c r="G507" s="144" t="s">
        <v>3667</v>
      </c>
      <c r="H507" s="144" t="s">
        <v>1363</v>
      </c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  <c r="AA507" s="144"/>
    </row>
    <row r="508" ht="15.75" customHeight="1">
      <c r="A508" s="144"/>
      <c r="B508" s="144" t="s">
        <v>3668</v>
      </c>
      <c r="C508" s="144" t="s">
        <v>3669</v>
      </c>
      <c r="D508" s="144">
        <v>2013.0</v>
      </c>
      <c r="E508" s="144" t="s">
        <v>3670</v>
      </c>
      <c r="F508" s="237" t="s">
        <v>3671</v>
      </c>
      <c r="G508" s="144" t="s">
        <v>3672</v>
      </c>
      <c r="H508" s="144" t="s">
        <v>1363</v>
      </c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  <c r="AA508" s="144"/>
    </row>
    <row r="509" ht="15.75" customHeight="1">
      <c r="A509" s="144"/>
      <c r="B509" s="144" t="s">
        <v>2913</v>
      </c>
      <c r="C509" s="144" t="s">
        <v>3673</v>
      </c>
      <c r="D509" s="144">
        <v>2013.0</v>
      </c>
      <c r="E509" s="144" t="s">
        <v>3674</v>
      </c>
      <c r="F509" s="237" t="s">
        <v>3675</v>
      </c>
      <c r="G509" s="144" t="s">
        <v>3586</v>
      </c>
      <c r="H509" s="144" t="s">
        <v>1363</v>
      </c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  <c r="AA509" s="144"/>
    </row>
    <row r="510" ht="15.75" customHeight="1">
      <c r="A510" s="144"/>
      <c r="B510" s="144" t="s">
        <v>3676</v>
      </c>
      <c r="C510" s="144" t="s">
        <v>3677</v>
      </c>
      <c r="D510" s="144">
        <v>2013.0</v>
      </c>
      <c r="E510" s="144"/>
      <c r="F510" s="237" t="s">
        <v>3678</v>
      </c>
      <c r="G510" s="144" t="s">
        <v>3679</v>
      </c>
      <c r="H510" s="144" t="s">
        <v>1363</v>
      </c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  <c r="AA510" s="144"/>
    </row>
    <row r="511" ht="15.75" customHeight="1">
      <c r="A511" s="144"/>
      <c r="B511" s="144" t="s">
        <v>3680</v>
      </c>
      <c r="C511" s="144" t="s">
        <v>3681</v>
      </c>
      <c r="D511" s="144">
        <v>2013.0</v>
      </c>
      <c r="E511" s="144" t="s">
        <v>3682</v>
      </c>
      <c r="F511" s="237" t="s">
        <v>3683</v>
      </c>
      <c r="G511" s="144" t="s">
        <v>3684</v>
      </c>
      <c r="H511" s="144" t="s">
        <v>1651</v>
      </c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  <c r="AA511" s="144"/>
    </row>
    <row r="512" ht="15.75" customHeight="1">
      <c r="A512" s="144"/>
      <c r="B512" s="144" t="s">
        <v>2913</v>
      </c>
      <c r="C512" s="144" t="s">
        <v>3685</v>
      </c>
      <c r="D512" s="144">
        <v>2013.0</v>
      </c>
      <c r="E512" s="144" t="s">
        <v>499</v>
      </c>
      <c r="F512" s="237" t="s">
        <v>3686</v>
      </c>
      <c r="G512" s="144" t="s">
        <v>3687</v>
      </c>
      <c r="H512" s="144" t="s">
        <v>1363</v>
      </c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  <c r="AA512" s="144"/>
    </row>
    <row r="513" ht="15.75" customHeight="1">
      <c r="A513" s="144"/>
      <c r="B513" s="144" t="s">
        <v>3688</v>
      </c>
      <c r="C513" s="144" t="s">
        <v>3689</v>
      </c>
      <c r="D513" s="144">
        <v>2013.0</v>
      </c>
      <c r="E513" s="144" t="s">
        <v>3690</v>
      </c>
      <c r="F513" s="237" t="s">
        <v>3691</v>
      </c>
      <c r="G513" s="144"/>
      <c r="H513" s="144" t="s">
        <v>1363</v>
      </c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  <c r="AA513" s="144"/>
    </row>
    <row r="514" ht="15.75" customHeight="1">
      <c r="A514" s="144" t="s">
        <v>200</v>
      </c>
      <c r="B514" s="144" t="s">
        <v>3692</v>
      </c>
      <c r="C514" s="144" t="s">
        <v>3693</v>
      </c>
      <c r="D514" s="144">
        <v>2013.0</v>
      </c>
      <c r="E514" s="144" t="s">
        <v>683</v>
      </c>
      <c r="F514" s="237" t="s">
        <v>3694</v>
      </c>
      <c r="G514" s="144" t="s">
        <v>3695</v>
      </c>
      <c r="H514" s="144" t="s">
        <v>1363</v>
      </c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  <c r="AA514" s="144"/>
    </row>
    <row r="515" ht="15.75" customHeight="1">
      <c r="A515" s="144"/>
      <c r="B515" s="144" t="s">
        <v>3696</v>
      </c>
      <c r="C515" s="144" t="s">
        <v>3697</v>
      </c>
      <c r="D515" s="144">
        <v>2013.0</v>
      </c>
      <c r="E515" s="144" t="s">
        <v>3698</v>
      </c>
      <c r="F515" s="237" t="s">
        <v>3699</v>
      </c>
      <c r="G515" s="144" t="s">
        <v>3700</v>
      </c>
      <c r="H515" s="144" t="s">
        <v>1363</v>
      </c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  <c r="AA515" s="144"/>
    </row>
    <row r="516" ht="15.75" customHeight="1">
      <c r="A516" s="144"/>
      <c r="B516" s="144" t="s">
        <v>3701</v>
      </c>
      <c r="C516" s="144" t="s">
        <v>3702</v>
      </c>
      <c r="D516" s="144">
        <v>2013.0</v>
      </c>
      <c r="E516" s="144" t="s">
        <v>513</v>
      </c>
      <c r="F516" s="237" t="s">
        <v>3703</v>
      </c>
      <c r="G516" s="144" t="s">
        <v>3704</v>
      </c>
      <c r="H516" s="144" t="s">
        <v>1363</v>
      </c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  <c r="AA516" s="144"/>
    </row>
    <row r="517" ht="15.75" customHeight="1">
      <c r="A517" s="144"/>
      <c r="B517" s="144" t="s">
        <v>3705</v>
      </c>
      <c r="C517" s="144" t="s">
        <v>3706</v>
      </c>
      <c r="D517" s="144">
        <v>2013.0</v>
      </c>
      <c r="E517" s="144" t="s">
        <v>3707</v>
      </c>
      <c r="F517" s="237" t="s">
        <v>3708</v>
      </c>
      <c r="G517" s="144" t="s">
        <v>3709</v>
      </c>
      <c r="H517" s="144" t="s">
        <v>1363</v>
      </c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  <c r="AA517" s="144"/>
    </row>
    <row r="518" ht="15.75" customHeight="1">
      <c r="A518" s="144"/>
      <c r="B518" s="144" t="s">
        <v>3710</v>
      </c>
      <c r="C518" s="144" t="s">
        <v>3711</v>
      </c>
      <c r="D518" s="144">
        <v>2013.0</v>
      </c>
      <c r="E518" s="144" t="s">
        <v>3712</v>
      </c>
      <c r="F518" s="237" t="s">
        <v>3713</v>
      </c>
      <c r="G518" s="144" t="s">
        <v>3714</v>
      </c>
      <c r="H518" s="144" t="s">
        <v>1363</v>
      </c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  <c r="AA518" s="144"/>
    </row>
    <row r="519" ht="15.75" customHeight="1">
      <c r="A519" s="144"/>
      <c r="B519" s="144" t="s">
        <v>3715</v>
      </c>
      <c r="C519" s="144" t="s">
        <v>3716</v>
      </c>
      <c r="D519" s="144">
        <v>2013.0</v>
      </c>
      <c r="E519" s="144" t="s">
        <v>3717</v>
      </c>
      <c r="F519" s="237" t="s">
        <v>3718</v>
      </c>
      <c r="G519" s="144" t="s">
        <v>3719</v>
      </c>
      <c r="H519" s="144" t="s">
        <v>1363</v>
      </c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  <c r="AA519" s="144"/>
    </row>
    <row r="520" ht="15.75" customHeight="1">
      <c r="A520" s="144"/>
      <c r="B520" s="144" t="s">
        <v>3720</v>
      </c>
      <c r="C520" s="144" t="s">
        <v>3721</v>
      </c>
      <c r="D520" s="144">
        <v>2013.0</v>
      </c>
      <c r="E520" s="144" t="s">
        <v>3722</v>
      </c>
      <c r="F520" s="237" t="s">
        <v>3723</v>
      </c>
      <c r="G520" s="144"/>
      <c r="H520" s="144" t="s">
        <v>1363</v>
      </c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  <c r="AA520" s="144"/>
    </row>
    <row r="521" ht="15.75" customHeight="1">
      <c r="A521" s="144"/>
      <c r="B521" s="144" t="s">
        <v>3724</v>
      </c>
      <c r="C521" s="144" t="s">
        <v>3725</v>
      </c>
      <c r="D521" s="144">
        <v>2013.0</v>
      </c>
      <c r="E521" s="144" t="s">
        <v>3726</v>
      </c>
      <c r="F521" s="237" t="s">
        <v>3727</v>
      </c>
      <c r="G521" s="144" t="s">
        <v>3728</v>
      </c>
      <c r="H521" s="144" t="s">
        <v>1363</v>
      </c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  <c r="AA521" s="144"/>
    </row>
    <row r="522" ht="15.75" customHeight="1">
      <c r="A522" s="144"/>
      <c r="B522" s="144" t="s">
        <v>3729</v>
      </c>
      <c r="C522" s="144" t="s">
        <v>3730</v>
      </c>
      <c r="D522" s="144">
        <v>2013.0</v>
      </c>
      <c r="E522" s="144"/>
      <c r="F522" s="237" t="s">
        <v>3731</v>
      </c>
      <c r="G522" s="144"/>
      <c r="H522" s="144" t="s">
        <v>3638</v>
      </c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  <c r="AA522" s="144"/>
    </row>
    <row r="523" ht="15.75" customHeight="1">
      <c r="A523" s="144"/>
      <c r="B523" s="144" t="s">
        <v>3732</v>
      </c>
      <c r="C523" s="144" t="s">
        <v>3733</v>
      </c>
      <c r="D523" s="144">
        <v>2013.0</v>
      </c>
      <c r="E523" s="144" t="s">
        <v>3734</v>
      </c>
      <c r="F523" s="237" t="s">
        <v>3735</v>
      </c>
      <c r="G523" s="144" t="s">
        <v>3736</v>
      </c>
      <c r="H523" s="144" t="s">
        <v>1357</v>
      </c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  <c r="AA523" s="144"/>
    </row>
    <row r="524" ht="15.75" customHeight="1">
      <c r="A524" s="144"/>
      <c r="B524" s="144" t="s">
        <v>3737</v>
      </c>
      <c r="C524" s="144" t="s">
        <v>3738</v>
      </c>
      <c r="D524" s="144">
        <v>2013.0</v>
      </c>
      <c r="E524" s="144" t="s">
        <v>3739</v>
      </c>
      <c r="F524" s="237" t="s">
        <v>3740</v>
      </c>
      <c r="G524" s="144" t="s">
        <v>3741</v>
      </c>
      <c r="H524" s="144" t="s">
        <v>1363</v>
      </c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  <c r="AA524" s="144"/>
    </row>
    <row r="525" ht="15.75" customHeight="1">
      <c r="A525" s="144"/>
      <c r="B525" s="144" t="s">
        <v>3742</v>
      </c>
      <c r="C525" s="144" t="s">
        <v>3743</v>
      </c>
      <c r="D525" s="144">
        <v>2013.0</v>
      </c>
      <c r="E525" s="144" t="s">
        <v>3744</v>
      </c>
      <c r="F525" s="237" t="s">
        <v>3745</v>
      </c>
      <c r="G525" s="144" t="s">
        <v>3746</v>
      </c>
      <c r="H525" s="144" t="s">
        <v>1363</v>
      </c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  <c r="AA525" s="144"/>
    </row>
    <row r="526" ht="15.75" customHeight="1">
      <c r="A526" s="144"/>
      <c r="B526" s="144" t="s">
        <v>3747</v>
      </c>
      <c r="C526" s="144" t="s">
        <v>3748</v>
      </c>
      <c r="D526" s="144">
        <v>2013.0</v>
      </c>
      <c r="E526" s="144" t="s">
        <v>3749</v>
      </c>
      <c r="F526" s="237" t="s">
        <v>3750</v>
      </c>
      <c r="G526" s="144" t="s">
        <v>3751</v>
      </c>
      <c r="H526" s="144" t="s">
        <v>1363</v>
      </c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  <c r="AA526" s="144"/>
    </row>
    <row r="527" ht="15.75" customHeight="1">
      <c r="A527" s="144"/>
      <c r="B527" s="144" t="s">
        <v>3752</v>
      </c>
      <c r="C527" s="144" t="s">
        <v>3753</v>
      </c>
      <c r="D527" s="144">
        <v>2013.0</v>
      </c>
      <c r="E527" s="144" t="s">
        <v>3754</v>
      </c>
      <c r="F527" s="237" t="s">
        <v>3755</v>
      </c>
      <c r="G527" s="144" t="s">
        <v>3756</v>
      </c>
      <c r="H527" s="144" t="s">
        <v>1651</v>
      </c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  <c r="AA527" s="144"/>
    </row>
    <row r="528" ht="15.75" customHeight="1">
      <c r="A528" s="144"/>
      <c r="B528" s="144" t="s">
        <v>3757</v>
      </c>
      <c r="C528" s="144" t="s">
        <v>3758</v>
      </c>
      <c r="D528" s="144">
        <v>2013.0</v>
      </c>
      <c r="E528" s="144" t="s">
        <v>3759</v>
      </c>
      <c r="F528" s="237" t="s">
        <v>3760</v>
      </c>
      <c r="G528" s="144" t="s">
        <v>3761</v>
      </c>
      <c r="H528" s="144" t="s">
        <v>1363</v>
      </c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  <c r="AA528" s="144"/>
    </row>
    <row r="529" ht="15.75" customHeight="1">
      <c r="A529" s="144"/>
      <c r="B529" s="144" t="s">
        <v>3762</v>
      </c>
      <c r="C529" s="144" t="s">
        <v>3763</v>
      </c>
      <c r="D529" s="144">
        <v>2013.0</v>
      </c>
      <c r="E529" s="144" t="s">
        <v>3764</v>
      </c>
      <c r="F529" s="237" t="s">
        <v>3765</v>
      </c>
      <c r="G529" s="144" t="s">
        <v>3766</v>
      </c>
      <c r="H529" s="144" t="s">
        <v>1363</v>
      </c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  <c r="AA529" s="144"/>
    </row>
    <row r="530" ht="15.75" customHeight="1">
      <c r="A530" s="144"/>
      <c r="B530" s="144" t="s">
        <v>3767</v>
      </c>
      <c r="C530" s="144" t="s">
        <v>3768</v>
      </c>
      <c r="D530" s="144">
        <v>2013.0</v>
      </c>
      <c r="E530" s="144" t="s">
        <v>3769</v>
      </c>
      <c r="F530" s="237" t="s">
        <v>3770</v>
      </c>
      <c r="G530" s="144" t="s">
        <v>3771</v>
      </c>
      <c r="H530" s="144" t="s">
        <v>1363</v>
      </c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  <c r="AA530" s="144"/>
    </row>
    <row r="531" ht="15.75" customHeight="1">
      <c r="A531" s="144"/>
      <c r="B531" s="144" t="s">
        <v>3772</v>
      </c>
      <c r="C531" s="144" t="s">
        <v>3773</v>
      </c>
      <c r="D531" s="144">
        <v>2013.0</v>
      </c>
      <c r="E531" s="144" t="s">
        <v>3774</v>
      </c>
      <c r="F531" s="237" t="s">
        <v>3775</v>
      </c>
      <c r="G531" s="144" t="s">
        <v>3776</v>
      </c>
      <c r="H531" s="144" t="s">
        <v>1363</v>
      </c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  <c r="AA531" s="144"/>
    </row>
    <row r="532" ht="15.75" customHeight="1">
      <c r="A532" s="144" t="s">
        <v>200</v>
      </c>
      <c r="B532" s="144" t="s">
        <v>3663</v>
      </c>
      <c r="C532" s="144" t="s">
        <v>3777</v>
      </c>
      <c r="D532" s="144">
        <v>2013.0</v>
      </c>
      <c r="E532" s="144" t="s">
        <v>3778</v>
      </c>
      <c r="F532" s="237" t="s">
        <v>3779</v>
      </c>
      <c r="G532" s="144" t="s">
        <v>3667</v>
      </c>
      <c r="H532" s="144" t="s">
        <v>1363</v>
      </c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  <c r="AA532" s="144"/>
    </row>
    <row r="533" ht="15.75" customHeight="1">
      <c r="A533" s="144"/>
      <c r="B533" s="144" t="s">
        <v>3780</v>
      </c>
      <c r="C533" s="144" t="s">
        <v>3781</v>
      </c>
      <c r="D533" s="144">
        <v>2013.0</v>
      </c>
      <c r="E533" s="144" t="s">
        <v>3782</v>
      </c>
      <c r="F533" s="237" t="s">
        <v>3783</v>
      </c>
      <c r="G533" s="144" t="s">
        <v>3784</v>
      </c>
      <c r="H533" s="144" t="s">
        <v>1363</v>
      </c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  <c r="AA533" s="144"/>
    </row>
    <row r="534" ht="15.75" customHeight="1">
      <c r="A534" s="144"/>
      <c r="B534" s="144" t="s">
        <v>3785</v>
      </c>
      <c r="C534" s="144" t="s">
        <v>3786</v>
      </c>
      <c r="D534" s="144">
        <v>2013.0</v>
      </c>
      <c r="E534" s="144" t="s">
        <v>296</v>
      </c>
      <c r="F534" s="237" t="s">
        <v>3787</v>
      </c>
      <c r="G534" s="144" t="s">
        <v>3788</v>
      </c>
      <c r="H534" s="144" t="s">
        <v>1363</v>
      </c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  <c r="AA534" s="144"/>
    </row>
    <row r="535" ht="15.75" customHeight="1">
      <c r="A535" s="144"/>
      <c r="B535" s="144" t="s">
        <v>3789</v>
      </c>
      <c r="C535" s="144" t="s">
        <v>3790</v>
      </c>
      <c r="D535" s="144">
        <v>2013.0</v>
      </c>
      <c r="E535" s="144" t="s">
        <v>3791</v>
      </c>
      <c r="F535" s="237" t="s">
        <v>3792</v>
      </c>
      <c r="G535" s="144"/>
      <c r="H535" s="144" t="s">
        <v>1363</v>
      </c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  <c r="AA535" s="144"/>
    </row>
    <row r="536" ht="15.75" customHeight="1">
      <c r="A536" s="144"/>
      <c r="B536" s="144" t="s">
        <v>3793</v>
      </c>
      <c r="C536" s="144" t="s">
        <v>3794</v>
      </c>
      <c r="D536" s="144">
        <v>2013.0</v>
      </c>
      <c r="E536" s="144" t="s">
        <v>3795</v>
      </c>
      <c r="F536" s="237" t="s">
        <v>3796</v>
      </c>
      <c r="G536" s="144" t="s">
        <v>3667</v>
      </c>
      <c r="H536" s="144" t="s">
        <v>1363</v>
      </c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  <c r="AA536" s="144"/>
    </row>
    <row r="537" ht="15.75" customHeight="1">
      <c r="A537" s="144"/>
      <c r="B537" s="144" t="s">
        <v>3797</v>
      </c>
      <c r="C537" s="144" t="s">
        <v>3798</v>
      </c>
      <c r="D537" s="144">
        <v>2013.0</v>
      </c>
      <c r="E537" s="144" t="s">
        <v>3799</v>
      </c>
      <c r="F537" s="237" t="s">
        <v>3800</v>
      </c>
      <c r="G537" s="144" t="s">
        <v>3801</v>
      </c>
      <c r="H537" s="144" t="s">
        <v>1363</v>
      </c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  <c r="AA537" s="144"/>
    </row>
    <row r="538" ht="15.75" customHeight="1">
      <c r="A538" s="144"/>
      <c r="B538" s="144" t="s">
        <v>3802</v>
      </c>
      <c r="C538" s="144" t="s">
        <v>3803</v>
      </c>
      <c r="D538" s="144">
        <v>2013.0</v>
      </c>
      <c r="E538" s="144" t="s">
        <v>3804</v>
      </c>
      <c r="F538" s="237" t="s">
        <v>3805</v>
      </c>
      <c r="G538" s="144"/>
      <c r="H538" s="144" t="s">
        <v>1363</v>
      </c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</row>
    <row r="539" ht="15.75" customHeight="1">
      <c r="A539" s="144"/>
      <c r="B539" s="144" t="s">
        <v>3806</v>
      </c>
      <c r="C539" s="144" t="s">
        <v>3807</v>
      </c>
      <c r="D539" s="144">
        <v>2013.0</v>
      </c>
      <c r="E539" s="144" t="s">
        <v>3808</v>
      </c>
      <c r="F539" s="237" t="s">
        <v>3809</v>
      </c>
      <c r="G539" s="144" t="s">
        <v>3810</v>
      </c>
      <c r="H539" s="144" t="s">
        <v>1363</v>
      </c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  <c r="AA539" s="144"/>
    </row>
    <row r="540" ht="15.75" customHeight="1">
      <c r="A540" s="144"/>
      <c r="B540" s="144" t="s">
        <v>3811</v>
      </c>
      <c r="C540" s="144" t="s">
        <v>3812</v>
      </c>
      <c r="D540" s="144">
        <v>2013.0</v>
      </c>
      <c r="E540" s="144" t="s">
        <v>3813</v>
      </c>
      <c r="F540" s="237" t="s">
        <v>3814</v>
      </c>
      <c r="G540" s="144" t="s">
        <v>3815</v>
      </c>
      <c r="H540" s="144" t="s">
        <v>1363</v>
      </c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  <c r="AA540" s="144"/>
    </row>
    <row r="541" ht="15.75" customHeight="1">
      <c r="A541" s="144"/>
      <c r="B541" s="144" t="s">
        <v>3816</v>
      </c>
      <c r="C541" s="144" t="s">
        <v>3817</v>
      </c>
      <c r="D541" s="144">
        <v>2013.0</v>
      </c>
      <c r="E541" s="144" t="s">
        <v>3818</v>
      </c>
      <c r="F541" s="237" t="s">
        <v>3819</v>
      </c>
      <c r="G541" s="144" t="s">
        <v>3820</v>
      </c>
      <c r="H541" s="144" t="s">
        <v>1363</v>
      </c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  <c r="AA541" s="144"/>
    </row>
    <row r="542" ht="15.75" customHeight="1">
      <c r="A542" s="144"/>
      <c r="B542" s="144" t="s">
        <v>3821</v>
      </c>
      <c r="C542" s="144" t="s">
        <v>3822</v>
      </c>
      <c r="D542" s="144">
        <v>2013.0</v>
      </c>
      <c r="E542" s="144" t="s">
        <v>3823</v>
      </c>
      <c r="F542" s="237" t="s">
        <v>3824</v>
      </c>
      <c r="G542" s="144" t="s">
        <v>3825</v>
      </c>
      <c r="H542" s="144" t="s">
        <v>1363</v>
      </c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  <c r="AA542" s="144"/>
    </row>
    <row r="543" ht="15.75" customHeight="1">
      <c r="A543" s="144"/>
      <c r="B543" s="144" t="s">
        <v>3826</v>
      </c>
      <c r="C543" s="144" t="s">
        <v>3827</v>
      </c>
      <c r="D543" s="144">
        <v>2012.0</v>
      </c>
      <c r="E543" s="144"/>
      <c r="F543" s="237" t="s">
        <v>3828</v>
      </c>
      <c r="G543" s="144"/>
      <c r="H543" s="144" t="s">
        <v>3829</v>
      </c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  <c r="AA543" s="144"/>
    </row>
    <row r="544" ht="15.75" customHeight="1">
      <c r="A544" s="144"/>
      <c r="B544" s="144" t="s">
        <v>3830</v>
      </c>
      <c r="C544" s="144" t="s">
        <v>3831</v>
      </c>
      <c r="D544" s="144">
        <v>2012.0</v>
      </c>
      <c r="E544" s="144" t="s">
        <v>3832</v>
      </c>
      <c r="F544" s="237" t="s">
        <v>3833</v>
      </c>
      <c r="G544" s="144" t="s">
        <v>3834</v>
      </c>
      <c r="H544" s="144" t="s">
        <v>1651</v>
      </c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  <c r="AA544" s="144"/>
    </row>
    <row r="545" ht="15.75" customHeight="1">
      <c r="A545" s="144"/>
      <c r="B545" s="144" t="s">
        <v>2106</v>
      </c>
      <c r="C545" s="144" t="s">
        <v>3835</v>
      </c>
      <c r="D545" s="144">
        <v>2012.0</v>
      </c>
      <c r="E545" s="144" t="s">
        <v>3836</v>
      </c>
      <c r="F545" s="237" t="s">
        <v>3837</v>
      </c>
      <c r="G545" s="144" t="s">
        <v>3838</v>
      </c>
      <c r="H545" s="144" t="s">
        <v>1651</v>
      </c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  <c r="AA545" s="144"/>
    </row>
    <row r="546" ht="15.75" customHeight="1">
      <c r="A546" s="144"/>
      <c r="B546" s="144" t="s">
        <v>3839</v>
      </c>
      <c r="C546" s="144" t="s">
        <v>3840</v>
      </c>
      <c r="D546" s="144">
        <v>2012.0</v>
      </c>
      <c r="E546" s="144" t="s">
        <v>329</v>
      </c>
      <c r="F546" s="237" t="s">
        <v>3841</v>
      </c>
      <c r="G546" s="144"/>
      <c r="H546" s="144" t="s">
        <v>1363</v>
      </c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  <c r="AA546" s="144"/>
    </row>
    <row r="547" ht="15.75" customHeight="1">
      <c r="A547" s="144"/>
      <c r="B547" s="144" t="s">
        <v>3842</v>
      </c>
      <c r="C547" s="144" t="s">
        <v>3843</v>
      </c>
      <c r="D547" s="144">
        <v>2012.0</v>
      </c>
      <c r="E547" s="144" t="s">
        <v>3844</v>
      </c>
      <c r="F547" s="237" t="s">
        <v>3845</v>
      </c>
      <c r="G547" s="144" t="s">
        <v>3846</v>
      </c>
      <c r="H547" s="144" t="s">
        <v>1651</v>
      </c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  <c r="AA547" s="144"/>
    </row>
    <row r="548" ht="15.75" customHeight="1">
      <c r="A548" s="144"/>
      <c r="B548" s="144" t="s">
        <v>2272</v>
      </c>
      <c r="C548" s="144" t="s">
        <v>3847</v>
      </c>
      <c r="D548" s="144">
        <v>2012.0</v>
      </c>
      <c r="E548" s="144" t="s">
        <v>3848</v>
      </c>
      <c r="F548" s="237" t="s">
        <v>3849</v>
      </c>
      <c r="G548" s="144" t="s">
        <v>3850</v>
      </c>
      <c r="H548" s="144" t="s">
        <v>1363</v>
      </c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  <c r="AA548" s="144"/>
    </row>
    <row r="549" ht="15.75" customHeight="1">
      <c r="A549" s="144"/>
      <c r="B549" s="144" t="s">
        <v>3851</v>
      </c>
      <c r="C549" s="144" t="s">
        <v>3852</v>
      </c>
      <c r="D549" s="144">
        <v>2012.0</v>
      </c>
      <c r="E549" s="144" t="s">
        <v>3853</v>
      </c>
      <c r="F549" s="237" t="s">
        <v>3854</v>
      </c>
      <c r="G549" s="144" t="s">
        <v>3855</v>
      </c>
      <c r="H549" s="144" t="s">
        <v>1363</v>
      </c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  <c r="AA549" s="144"/>
    </row>
    <row r="550" ht="15.75" customHeight="1">
      <c r="A550" s="144"/>
      <c r="B550" s="144" t="s">
        <v>3856</v>
      </c>
      <c r="C550" s="144" t="s">
        <v>3857</v>
      </c>
      <c r="D550" s="144">
        <v>2012.0</v>
      </c>
      <c r="E550" s="144" t="s">
        <v>3858</v>
      </c>
      <c r="F550" s="237" t="s">
        <v>3859</v>
      </c>
      <c r="G550" s="144" t="s">
        <v>3860</v>
      </c>
      <c r="H550" s="144" t="s">
        <v>1363</v>
      </c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  <c r="AA550" s="144"/>
    </row>
    <row r="551" ht="15.75" customHeight="1">
      <c r="A551" s="144"/>
      <c r="B551" s="144" t="s">
        <v>3861</v>
      </c>
      <c r="C551" s="144" t="s">
        <v>3862</v>
      </c>
      <c r="D551" s="144">
        <v>2012.0</v>
      </c>
      <c r="E551" s="144" t="s">
        <v>328</v>
      </c>
      <c r="F551" s="237" t="s">
        <v>3863</v>
      </c>
      <c r="G551" s="144" t="s">
        <v>3864</v>
      </c>
      <c r="H551" s="144" t="s">
        <v>1363</v>
      </c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  <c r="AA551" s="144"/>
    </row>
    <row r="552" ht="15.75" customHeight="1">
      <c r="A552" s="144"/>
      <c r="B552" s="144" t="s">
        <v>3865</v>
      </c>
      <c r="C552" s="144" t="s">
        <v>3866</v>
      </c>
      <c r="D552" s="144">
        <v>2012.0</v>
      </c>
      <c r="E552" s="144"/>
      <c r="F552" s="237" t="s">
        <v>3867</v>
      </c>
      <c r="G552" s="144" t="s">
        <v>3868</v>
      </c>
      <c r="H552" s="144" t="s">
        <v>1363</v>
      </c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  <c r="AA552" s="144"/>
    </row>
    <row r="553" ht="15.75" customHeight="1">
      <c r="A553" s="144"/>
      <c r="B553" s="144" t="s">
        <v>3869</v>
      </c>
      <c r="C553" s="144" t="s">
        <v>3870</v>
      </c>
      <c r="D553" s="144">
        <v>2012.0</v>
      </c>
      <c r="E553" s="144" t="s">
        <v>501</v>
      </c>
      <c r="F553" s="237" t="s">
        <v>3871</v>
      </c>
      <c r="G553" s="144" t="s">
        <v>3872</v>
      </c>
      <c r="H553" s="144" t="s">
        <v>1651</v>
      </c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  <c r="AA553" s="144"/>
    </row>
    <row r="554" ht="15.75" customHeight="1">
      <c r="A554" s="144"/>
      <c r="B554" s="144" t="s">
        <v>3873</v>
      </c>
      <c r="C554" s="144" t="s">
        <v>3874</v>
      </c>
      <c r="D554" s="144">
        <v>2012.0</v>
      </c>
      <c r="E554" s="144" t="s">
        <v>3875</v>
      </c>
      <c r="F554" s="237" t="s">
        <v>3876</v>
      </c>
      <c r="G554" s="144" t="s">
        <v>2861</v>
      </c>
      <c r="H554" s="144" t="s">
        <v>1363</v>
      </c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</row>
    <row r="555" ht="15.75" customHeight="1">
      <c r="A555" s="144"/>
      <c r="B555" s="144" t="s">
        <v>3877</v>
      </c>
      <c r="C555" s="144" t="s">
        <v>3878</v>
      </c>
      <c r="D555" s="144">
        <v>2012.0</v>
      </c>
      <c r="E555" s="144" t="s">
        <v>3879</v>
      </c>
      <c r="F555" s="237" t="s">
        <v>3880</v>
      </c>
      <c r="G555" s="144" t="s">
        <v>3881</v>
      </c>
      <c r="H555" s="144" t="s">
        <v>1363</v>
      </c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</row>
    <row r="556" ht="15.75" customHeight="1">
      <c r="A556" s="144"/>
      <c r="B556" s="144" t="s">
        <v>3882</v>
      </c>
      <c r="C556" s="144" t="s">
        <v>3883</v>
      </c>
      <c r="D556" s="144">
        <v>2012.0</v>
      </c>
      <c r="E556" s="144" t="s">
        <v>3884</v>
      </c>
      <c r="F556" s="237" t="s">
        <v>3885</v>
      </c>
      <c r="G556" s="144" t="s">
        <v>3886</v>
      </c>
      <c r="H556" s="144" t="s">
        <v>1363</v>
      </c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  <c r="AA556" s="144"/>
    </row>
    <row r="557" ht="15.75" customHeight="1">
      <c r="A557" s="144"/>
      <c r="B557" s="144" t="s">
        <v>3887</v>
      </c>
      <c r="C557" s="144" t="s">
        <v>3888</v>
      </c>
      <c r="D557" s="144">
        <v>2012.0</v>
      </c>
      <c r="E557" s="144" t="s">
        <v>3889</v>
      </c>
      <c r="F557" s="237" t="s">
        <v>3890</v>
      </c>
      <c r="G557" s="144" t="s">
        <v>3891</v>
      </c>
      <c r="H557" s="144" t="s">
        <v>1363</v>
      </c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  <c r="AA557" s="144"/>
    </row>
    <row r="558" ht="15.75" customHeight="1">
      <c r="A558" s="144"/>
      <c r="B558" s="144" t="s">
        <v>3892</v>
      </c>
      <c r="C558" s="144" t="s">
        <v>3893</v>
      </c>
      <c r="D558" s="144">
        <v>2012.0</v>
      </c>
      <c r="E558" s="144" t="s">
        <v>3894</v>
      </c>
      <c r="F558" s="237" t="s">
        <v>3895</v>
      </c>
      <c r="G558" s="144" t="s">
        <v>3896</v>
      </c>
      <c r="H558" s="144" t="s">
        <v>1363</v>
      </c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  <c r="AA558" s="144"/>
    </row>
    <row r="559" ht="15.75" customHeight="1">
      <c r="A559" s="144"/>
      <c r="B559" s="144" t="s">
        <v>3692</v>
      </c>
      <c r="C559" s="144" t="s">
        <v>3897</v>
      </c>
      <c r="D559" s="144">
        <v>2012.0</v>
      </c>
      <c r="E559" s="144" t="s">
        <v>3898</v>
      </c>
      <c r="F559" s="237" t="s">
        <v>3899</v>
      </c>
      <c r="G559" s="144"/>
      <c r="H559" s="144" t="s">
        <v>1651</v>
      </c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  <c r="AA559" s="144"/>
    </row>
    <row r="560" ht="15.75" customHeight="1">
      <c r="A560" s="144"/>
      <c r="B560" s="144" t="s">
        <v>3900</v>
      </c>
      <c r="C560" s="144" t="s">
        <v>3901</v>
      </c>
      <c r="D560" s="144">
        <v>2012.0</v>
      </c>
      <c r="E560" s="144" t="s">
        <v>3902</v>
      </c>
      <c r="F560" s="237" t="s">
        <v>3903</v>
      </c>
      <c r="G560" s="144"/>
      <c r="H560" s="144" t="s">
        <v>1651</v>
      </c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  <c r="AA560" s="144"/>
    </row>
    <row r="561" ht="15.75" customHeight="1">
      <c r="A561" s="144"/>
      <c r="B561" s="144" t="s">
        <v>3904</v>
      </c>
      <c r="C561" s="144" t="s">
        <v>3905</v>
      </c>
      <c r="D561" s="144">
        <v>2012.0</v>
      </c>
      <c r="E561" s="144" t="s">
        <v>3906</v>
      </c>
      <c r="F561" s="237" t="s">
        <v>3907</v>
      </c>
      <c r="G561" s="144" t="s">
        <v>3908</v>
      </c>
      <c r="H561" s="144" t="s">
        <v>1363</v>
      </c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  <c r="AA561" s="144"/>
    </row>
    <row r="562" ht="15.75" customHeight="1">
      <c r="A562" s="144"/>
      <c r="B562" s="144" t="s">
        <v>3909</v>
      </c>
      <c r="C562" s="144" t="s">
        <v>3910</v>
      </c>
      <c r="D562" s="144">
        <v>2012.0</v>
      </c>
      <c r="E562" s="144" t="s">
        <v>3911</v>
      </c>
      <c r="F562" s="237" t="s">
        <v>3912</v>
      </c>
      <c r="G562" s="144" t="s">
        <v>3913</v>
      </c>
      <c r="H562" s="144" t="s">
        <v>1363</v>
      </c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  <c r="AA562" s="144"/>
    </row>
    <row r="563" ht="15.75" customHeight="1">
      <c r="A563" s="144"/>
      <c r="B563" s="144" t="s">
        <v>3914</v>
      </c>
      <c r="C563" s="144" t="s">
        <v>3915</v>
      </c>
      <c r="D563" s="144">
        <v>2012.0</v>
      </c>
      <c r="E563" s="144" t="s">
        <v>3916</v>
      </c>
      <c r="F563" s="237" t="s">
        <v>3917</v>
      </c>
      <c r="G563" s="144" t="s">
        <v>3918</v>
      </c>
      <c r="H563" s="144" t="s">
        <v>1363</v>
      </c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  <c r="AA563" s="144"/>
    </row>
    <row r="564" ht="15.75" customHeight="1">
      <c r="A564" s="144"/>
      <c r="B564" s="144" t="s">
        <v>3919</v>
      </c>
      <c r="C564" s="144" t="s">
        <v>3920</v>
      </c>
      <c r="D564" s="144">
        <v>2012.0</v>
      </c>
      <c r="E564" s="144"/>
      <c r="F564" s="237" t="s">
        <v>3921</v>
      </c>
      <c r="G564" s="144"/>
      <c r="H564" s="144" t="s">
        <v>1363</v>
      </c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  <c r="AA564" s="144"/>
    </row>
    <row r="565" ht="15.75" customHeight="1">
      <c r="A565" s="144"/>
      <c r="B565" s="144" t="s">
        <v>3922</v>
      </c>
      <c r="C565" s="144" t="s">
        <v>3923</v>
      </c>
      <c r="D565" s="144">
        <v>2012.0</v>
      </c>
      <c r="E565" s="144" t="s">
        <v>3924</v>
      </c>
      <c r="F565" s="237" t="s">
        <v>3925</v>
      </c>
      <c r="G565" s="144"/>
      <c r="H565" s="144" t="s">
        <v>1651</v>
      </c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  <c r="AA565" s="144"/>
    </row>
    <row r="566" ht="15.75" customHeight="1">
      <c r="A566" s="144"/>
      <c r="B566" s="144" t="s">
        <v>3926</v>
      </c>
      <c r="C566" s="144" t="s">
        <v>3927</v>
      </c>
      <c r="D566" s="144">
        <v>2012.0</v>
      </c>
      <c r="E566" s="144" t="s">
        <v>3928</v>
      </c>
      <c r="F566" s="237" t="s">
        <v>3929</v>
      </c>
      <c r="G566" s="144"/>
      <c r="H566" s="144" t="s">
        <v>1363</v>
      </c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  <c r="AA566" s="144"/>
    </row>
    <row r="567" ht="15.75" customHeight="1">
      <c r="A567" s="144"/>
      <c r="B567" s="144" t="s">
        <v>3930</v>
      </c>
      <c r="C567" s="144" t="s">
        <v>3931</v>
      </c>
      <c r="D567" s="144">
        <v>2012.0</v>
      </c>
      <c r="E567" s="144" t="s">
        <v>3932</v>
      </c>
      <c r="F567" s="237" t="s">
        <v>3933</v>
      </c>
      <c r="G567" s="144" t="s">
        <v>3934</v>
      </c>
      <c r="H567" s="144" t="s">
        <v>1363</v>
      </c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  <c r="AA567" s="144"/>
    </row>
    <row r="568" ht="15.75" customHeight="1">
      <c r="A568" s="144"/>
      <c r="B568" s="144" t="s">
        <v>3935</v>
      </c>
      <c r="C568" s="144" t="s">
        <v>3936</v>
      </c>
      <c r="D568" s="144">
        <v>2012.0</v>
      </c>
      <c r="E568" s="144" t="s">
        <v>3937</v>
      </c>
      <c r="F568" s="237" t="s">
        <v>3938</v>
      </c>
      <c r="G568" s="144"/>
      <c r="H568" s="144" t="s">
        <v>1363</v>
      </c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  <c r="AA568" s="144"/>
    </row>
    <row r="569" ht="15.75" customHeight="1">
      <c r="A569" s="144"/>
      <c r="B569" s="144" t="s">
        <v>3939</v>
      </c>
      <c r="C569" s="144" t="s">
        <v>3940</v>
      </c>
      <c r="D569" s="144">
        <v>2012.0</v>
      </c>
      <c r="E569" s="144" t="s">
        <v>3941</v>
      </c>
      <c r="F569" s="237" t="s">
        <v>3942</v>
      </c>
      <c r="G569" s="144" t="s">
        <v>3943</v>
      </c>
      <c r="H569" s="144" t="s">
        <v>1363</v>
      </c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  <c r="AA569" s="144"/>
    </row>
    <row r="570" ht="15.75" customHeight="1">
      <c r="A570" s="144"/>
      <c r="B570" s="144" t="s">
        <v>3944</v>
      </c>
      <c r="C570" s="144" t="s">
        <v>3945</v>
      </c>
      <c r="D570" s="144">
        <v>2012.0</v>
      </c>
      <c r="E570" s="144" t="s">
        <v>3946</v>
      </c>
      <c r="F570" s="237" t="s">
        <v>3947</v>
      </c>
      <c r="G570" s="144" t="s">
        <v>3948</v>
      </c>
      <c r="H570" s="144" t="s">
        <v>1363</v>
      </c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  <c r="AA570" s="144"/>
    </row>
    <row r="571" ht="15.75" customHeight="1">
      <c r="A571" s="144"/>
      <c r="B571" s="144" t="s">
        <v>3949</v>
      </c>
      <c r="C571" s="144" t="s">
        <v>3950</v>
      </c>
      <c r="D571" s="144">
        <v>2012.0</v>
      </c>
      <c r="E571" s="144" t="s">
        <v>3951</v>
      </c>
      <c r="F571" s="237" t="s">
        <v>3952</v>
      </c>
      <c r="G571" s="144" t="s">
        <v>3953</v>
      </c>
      <c r="H571" s="144" t="s">
        <v>1363</v>
      </c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  <c r="AA571" s="144"/>
    </row>
    <row r="572" ht="15.75" customHeight="1">
      <c r="A572" s="144"/>
      <c r="B572" s="144" t="s">
        <v>3954</v>
      </c>
      <c r="C572" s="144" t="s">
        <v>3955</v>
      </c>
      <c r="D572" s="144">
        <v>2012.0</v>
      </c>
      <c r="E572" s="144" t="s">
        <v>3956</v>
      </c>
      <c r="F572" s="237" t="s">
        <v>3957</v>
      </c>
      <c r="G572" s="144" t="s">
        <v>3958</v>
      </c>
      <c r="H572" s="144" t="s">
        <v>1357</v>
      </c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  <c r="AA572" s="144"/>
    </row>
    <row r="573" ht="15.75" customHeight="1">
      <c r="A573" s="144"/>
      <c r="B573" s="144" t="s">
        <v>3959</v>
      </c>
      <c r="C573" s="144" t="s">
        <v>3960</v>
      </c>
      <c r="D573" s="144">
        <v>2012.0</v>
      </c>
      <c r="E573" s="144" t="s">
        <v>3961</v>
      </c>
      <c r="F573" s="237" t="s">
        <v>3962</v>
      </c>
      <c r="G573" s="144" t="s">
        <v>3963</v>
      </c>
      <c r="H573" s="144" t="s">
        <v>1651</v>
      </c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  <c r="AA573" s="144"/>
    </row>
    <row r="574" ht="15.75" customHeight="1">
      <c r="A574" s="144"/>
      <c r="B574" s="144" t="s">
        <v>3964</v>
      </c>
      <c r="C574" s="144" t="s">
        <v>3965</v>
      </c>
      <c r="D574" s="144">
        <v>2012.0</v>
      </c>
      <c r="E574" s="144" t="s">
        <v>3966</v>
      </c>
      <c r="F574" s="237" t="s">
        <v>3967</v>
      </c>
      <c r="G574" s="144" t="s">
        <v>3968</v>
      </c>
      <c r="H574" s="144" t="s">
        <v>1363</v>
      </c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  <c r="AA574" s="144"/>
    </row>
    <row r="575" ht="15.75" customHeight="1">
      <c r="A575" s="144"/>
      <c r="B575" s="144" t="s">
        <v>2913</v>
      </c>
      <c r="C575" s="144" t="s">
        <v>3969</v>
      </c>
      <c r="D575" s="144">
        <v>2012.0</v>
      </c>
      <c r="E575" s="144" t="s">
        <v>3970</v>
      </c>
      <c r="F575" s="237" t="s">
        <v>3971</v>
      </c>
      <c r="G575" s="144" t="s">
        <v>3972</v>
      </c>
      <c r="H575" s="144" t="s">
        <v>1363</v>
      </c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  <c r="AA575" s="144"/>
    </row>
    <row r="576" ht="15.75" customHeight="1">
      <c r="A576" s="144"/>
      <c r="B576" s="144" t="s">
        <v>3973</v>
      </c>
      <c r="C576" s="144" t="s">
        <v>3974</v>
      </c>
      <c r="D576" s="144">
        <v>2012.0</v>
      </c>
      <c r="E576" s="144" t="s">
        <v>3975</v>
      </c>
      <c r="F576" s="237" t="s">
        <v>3976</v>
      </c>
      <c r="G576" s="144" t="s">
        <v>3977</v>
      </c>
      <c r="H576" s="144" t="s">
        <v>1363</v>
      </c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  <c r="AA576" s="144"/>
    </row>
    <row r="577" ht="15.75" customHeight="1">
      <c r="A577" s="144"/>
      <c r="B577" s="144" t="s">
        <v>3978</v>
      </c>
      <c r="C577" s="144" t="s">
        <v>3979</v>
      </c>
      <c r="D577" s="144">
        <v>2011.0</v>
      </c>
      <c r="E577" s="144" t="s">
        <v>3980</v>
      </c>
      <c r="F577" s="237" t="s">
        <v>3981</v>
      </c>
      <c r="G577" s="144"/>
      <c r="H577" s="144" t="s">
        <v>1363</v>
      </c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  <c r="AA577" s="144"/>
    </row>
    <row r="578" ht="15.75" customHeight="1">
      <c r="A578" s="144"/>
      <c r="B578" s="144" t="s">
        <v>3982</v>
      </c>
      <c r="C578" s="144" t="s">
        <v>3983</v>
      </c>
      <c r="D578" s="144">
        <v>2011.0</v>
      </c>
      <c r="E578" s="144" t="s">
        <v>3984</v>
      </c>
      <c r="F578" s="237" t="s">
        <v>3985</v>
      </c>
      <c r="G578" s="144" t="s">
        <v>3986</v>
      </c>
      <c r="H578" s="144" t="s">
        <v>1363</v>
      </c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  <c r="AA578" s="144"/>
    </row>
    <row r="579" ht="15.75" customHeight="1">
      <c r="A579" s="144"/>
      <c r="B579" s="144" t="s">
        <v>3987</v>
      </c>
      <c r="C579" s="144" t="s">
        <v>3988</v>
      </c>
      <c r="D579" s="144">
        <v>2011.0</v>
      </c>
      <c r="E579" s="144" t="s">
        <v>3989</v>
      </c>
      <c r="F579" s="237" t="s">
        <v>3990</v>
      </c>
      <c r="G579" s="144" t="s">
        <v>3991</v>
      </c>
      <c r="H579" s="144" t="s">
        <v>1363</v>
      </c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  <c r="AA579" s="144"/>
    </row>
    <row r="580" ht="15.75" customHeight="1">
      <c r="A580" s="144"/>
      <c r="B580" s="144" t="s">
        <v>3992</v>
      </c>
      <c r="C580" s="144" t="s">
        <v>3993</v>
      </c>
      <c r="D580" s="144">
        <v>2011.0</v>
      </c>
      <c r="E580" s="144" t="s">
        <v>3994</v>
      </c>
      <c r="F580" s="237" t="s">
        <v>3995</v>
      </c>
      <c r="G580" s="144" t="s">
        <v>3996</v>
      </c>
      <c r="H580" s="144" t="s">
        <v>1363</v>
      </c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  <c r="AA580" s="144"/>
    </row>
    <row r="581" ht="15.75" customHeight="1">
      <c r="A581" s="144"/>
      <c r="B581" s="144" t="s">
        <v>3997</v>
      </c>
      <c r="C581" s="144" t="s">
        <v>3998</v>
      </c>
      <c r="D581" s="144">
        <v>2011.0</v>
      </c>
      <c r="E581" s="144" t="s">
        <v>3999</v>
      </c>
      <c r="F581" s="237" t="s">
        <v>4000</v>
      </c>
      <c r="G581" s="144"/>
      <c r="H581" s="144" t="s">
        <v>1363</v>
      </c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  <c r="AA581" s="144"/>
    </row>
    <row r="582" ht="15.75" customHeight="1">
      <c r="A582" s="144"/>
      <c r="B582" s="144" t="s">
        <v>4001</v>
      </c>
      <c r="C582" s="144" t="s">
        <v>4002</v>
      </c>
      <c r="D582" s="144">
        <v>2011.0</v>
      </c>
      <c r="E582" s="144" t="s">
        <v>4003</v>
      </c>
      <c r="F582" s="237" t="s">
        <v>4004</v>
      </c>
      <c r="G582" s="144" t="s">
        <v>4005</v>
      </c>
      <c r="H582" s="144" t="s">
        <v>1363</v>
      </c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  <c r="AA582" s="144"/>
    </row>
    <row r="583" ht="15.75" customHeight="1">
      <c r="A583" s="144"/>
      <c r="B583" s="144" t="s">
        <v>4006</v>
      </c>
      <c r="C583" s="144" t="s">
        <v>4007</v>
      </c>
      <c r="D583" s="144">
        <v>2011.0</v>
      </c>
      <c r="E583" s="144" t="s">
        <v>4008</v>
      </c>
      <c r="F583" s="237" t="s">
        <v>4009</v>
      </c>
      <c r="G583" s="144" t="s">
        <v>4010</v>
      </c>
      <c r="H583" s="144" t="s">
        <v>1363</v>
      </c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  <c r="AA583" s="144"/>
    </row>
    <row r="584" ht="15.75" customHeight="1">
      <c r="A584" s="144"/>
      <c r="B584" s="144" t="s">
        <v>4011</v>
      </c>
      <c r="C584" s="144" t="s">
        <v>4012</v>
      </c>
      <c r="D584" s="144">
        <v>2011.0</v>
      </c>
      <c r="E584" s="144" t="s">
        <v>4013</v>
      </c>
      <c r="F584" s="237" t="s">
        <v>4014</v>
      </c>
      <c r="G584" s="144" t="s">
        <v>4015</v>
      </c>
      <c r="H584" s="144" t="s">
        <v>1363</v>
      </c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  <c r="AA584" s="144"/>
    </row>
    <row r="585" ht="15.75" customHeight="1">
      <c r="A585" s="144"/>
      <c r="B585" s="144" t="s">
        <v>4016</v>
      </c>
      <c r="C585" s="144" t="s">
        <v>4017</v>
      </c>
      <c r="D585" s="144">
        <v>2011.0</v>
      </c>
      <c r="E585" s="144" t="s">
        <v>4018</v>
      </c>
      <c r="F585" s="237" t="s">
        <v>4019</v>
      </c>
      <c r="G585" s="144" t="s">
        <v>4020</v>
      </c>
      <c r="H585" s="144" t="s">
        <v>1363</v>
      </c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  <c r="AA585" s="144"/>
    </row>
    <row r="586" ht="15.75" customHeight="1">
      <c r="A586" s="144"/>
      <c r="B586" s="144" t="s">
        <v>4021</v>
      </c>
      <c r="C586" s="144" t="s">
        <v>4022</v>
      </c>
      <c r="D586" s="144">
        <v>2011.0</v>
      </c>
      <c r="E586" s="144" t="s">
        <v>4023</v>
      </c>
      <c r="F586" s="237" t="s">
        <v>4024</v>
      </c>
      <c r="G586" s="144"/>
      <c r="H586" s="144" t="s">
        <v>1363</v>
      </c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  <c r="AA586" s="144"/>
    </row>
    <row r="587" ht="15.75" customHeight="1">
      <c r="A587" s="144"/>
      <c r="B587" s="144" t="s">
        <v>4025</v>
      </c>
      <c r="C587" s="144" t="s">
        <v>4026</v>
      </c>
      <c r="D587" s="144">
        <v>2011.0</v>
      </c>
      <c r="E587" s="144" t="s">
        <v>4027</v>
      </c>
      <c r="F587" s="237" t="s">
        <v>4028</v>
      </c>
      <c r="G587" s="144"/>
      <c r="H587" s="144" t="s">
        <v>1363</v>
      </c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  <c r="AA587" s="144"/>
    </row>
    <row r="588" ht="15.75" customHeight="1">
      <c r="A588" s="144"/>
      <c r="B588" s="144" t="s">
        <v>4029</v>
      </c>
      <c r="C588" s="144" t="s">
        <v>4030</v>
      </c>
      <c r="D588" s="144">
        <v>2011.0</v>
      </c>
      <c r="E588" s="144" t="s">
        <v>4031</v>
      </c>
      <c r="F588" s="237" t="s">
        <v>4032</v>
      </c>
      <c r="G588" s="144"/>
      <c r="H588" s="144" t="s">
        <v>1651</v>
      </c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  <c r="AA588" s="144"/>
    </row>
    <row r="589" ht="15.75" customHeight="1">
      <c r="A589" s="144"/>
      <c r="B589" s="144" t="s">
        <v>4033</v>
      </c>
      <c r="C589" s="144" t="s">
        <v>4034</v>
      </c>
      <c r="D589" s="144">
        <v>2011.0</v>
      </c>
      <c r="E589" s="144" t="s">
        <v>4035</v>
      </c>
      <c r="F589" s="237" t="s">
        <v>4036</v>
      </c>
      <c r="G589" s="144"/>
      <c r="H589" s="144" t="s">
        <v>1651</v>
      </c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  <c r="AA589" s="144"/>
    </row>
    <row r="590" ht="15.75" customHeight="1">
      <c r="A590" s="144"/>
      <c r="B590" s="144" t="s">
        <v>4037</v>
      </c>
      <c r="C590" s="144" t="s">
        <v>4038</v>
      </c>
      <c r="D590" s="144">
        <v>2011.0</v>
      </c>
      <c r="E590" s="144" t="s">
        <v>4039</v>
      </c>
      <c r="F590" s="237" t="s">
        <v>4040</v>
      </c>
      <c r="G590" s="144" t="s">
        <v>3846</v>
      </c>
      <c r="H590" s="144" t="s">
        <v>1363</v>
      </c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  <c r="AA590" s="144"/>
    </row>
    <row r="591" ht="15.75" customHeight="1">
      <c r="A591" s="144"/>
      <c r="B591" s="144" t="s">
        <v>4041</v>
      </c>
      <c r="C591" s="144" t="s">
        <v>4042</v>
      </c>
      <c r="D591" s="144">
        <v>2011.0</v>
      </c>
      <c r="E591" s="144" t="s">
        <v>4043</v>
      </c>
      <c r="F591" s="237" t="s">
        <v>4044</v>
      </c>
      <c r="G591" s="144" t="s">
        <v>3728</v>
      </c>
      <c r="H591" s="144" t="s">
        <v>1363</v>
      </c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  <c r="AA591" s="144"/>
    </row>
    <row r="592" ht="15.75" customHeight="1">
      <c r="A592" s="144" t="s">
        <v>200</v>
      </c>
      <c r="B592" s="144" t="s">
        <v>4045</v>
      </c>
      <c r="C592" s="144" t="s">
        <v>4046</v>
      </c>
      <c r="D592" s="144">
        <v>2011.0</v>
      </c>
      <c r="E592" s="144" t="s">
        <v>4047</v>
      </c>
      <c r="F592" s="237" t="s">
        <v>4048</v>
      </c>
      <c r="G592" s="144" t="s">
        <v>4049</v>
      </c>
      <c r="H592" s="144" t="s">
        <v>1363</v>
      </c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  <c r="AA592" s="144"/>
    </row>
    <row r="593" ht="15.75" customHeight="1">
      <c r="A593" s="144" t="s">
        <v>200</v>
      </c>
      <c r="B593" s="144" t="s">
        <v>4050</v>
      </c>
      <c r="C593" s="144" t="s">
        <v>4051</v>
      </c>
      <c r="D593" s="144">
        <v>2011.0</v>
      </c>
      <c r="E593" s="144" t="s">
        <v>4052</v>
      </c>
      <c r="F593" s="237" t="s">
        <v>4053</v>
      </c>
      <c r="G593" s="144" t="s">
        <v>3746</v>
      </c>
      <c r="H593" s="144" t="s">
        <v>1363</v>
      </c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  <c r="AA593" s="144"/>
    </row>
    <row r="594" ht="15.75" customHeight="1">
      <c r="A594" s="144"/>
      <c r="B594" s="144" t="s">
        <v>4054</v>
      </c>
      <c r="C594" s="144" t="s">
        <v>4055</v>
      </c>
      <c r="D594" s="144">
        <v>2011.0</v>
      </c>
      <c r="E594" s="144" t="s">
        <v>4056</v>
      </c>
      <c r="F594" s="237" t="s">
        <v>4057</v>
      </c>
      <c r="G594" s="144" t="s">
        <v>4058</v>
      </c>
      <c r="H594" s="144" t="s">
        <v>1363</v>
      </c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  <c r="AA594" s="144"/>
    </row>
    <row r="595" ht="15.75" customHeight="1">
      <c r="A595" s="144"/>
      <c r="B595" s="144" t="s">
        <v>4059</v>
      </c>
      <c r="C595" s="144" t="s">
        <v>4060</v>
      </c>
      <c r="D595" s="144">
        <v>2011.0</v>
      </c>
      <c r="E595" s="144" t="s">
        <v>4061</v>
      </c>
      <c r="F595" s="237" t="s">
        <v>4062</v>
      </c>
      <c r="G595" s="144" t="s">
        <v>4063</v>
      </c>
      <c r="H595" s="144" t="s">
        <v>1363</v>
      </c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  <c r="AA595" s="144"/>
    </row>
    <row r="596" ht="15.75" customHeight="1">
      <c r="A596" s="144"/>
      <c r="B596" s="144" t="s">
        <v>4064</v>
      </c>
      <c r="C596" s="144" t="s">
        <v>4065</v>
      </c>
      <c r="D596" s="144">
        <v>2011.0</v>
      </c>
      <c r="E596" s="144" t="s">
        <v>4066</v>
      </c>
      <c r="F596" s="237" t="s">
        <v>4067</v>
      </c>
      <c r="G596" s="144" t="s">
        <v>4068</v>
      </c>
      <c r="H596" s="144" t="s">
        <v>1363</v>
      </c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  <c r="AA596" s="144"/>
    </row>
    <row r="597" ht="15.75" customHeight="1">
      <c r="A597" s="144"/>
      <c r="B597" s="144" t="s">
        <v>4069</v>
      </c>
      <c r="C597" s="144" t="s">
        <v>4070</v>
      </c>
      <c r="D597" s="144">
        <v>2011.0</v>
      </c>
      <c r="E597" s="144" t="s">
        <v>4071</v>
      </c>
      <c r="F597" s="237" t="s">
        <v>4072</v>
      </c>
      <c r="G597" s="144" t="s">
        <v>4073</v>
      </c>
      <c r="H597" s="144" t="s">
        <v>1363</v>
      </c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  <c r="AA597" s="144"/>
    </row>
    <row r="598" ht="15.75" customHeight="1">
      <c r="A598" s="144"/>
      <c r="B598" s="144" t="s">
        <v>4074</v>
      </c>
      <c r="C598" s="144" t="s">
        <v>4075</v>
      </c>
      <c r="D598" s="144">
        <v>2011.0</v>
      </c>
      <c r="E598" s="144" t="s">
        <v>4076</v>
      </c>
      <c r="F598" s="237" t="s">
        <v>4077</v>
      </c>
      <c r="G598" s="144" t="s">
        <v>4078</v>
      </c>
      <c r="H598" s="144" t="s">
        <v>1363</v>
      </c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  <c r="AA598" s="144"/>
    </row>
    <row r="599" ht="15.75" customHeight="1">
      <c r="A599" s="144"/>
      <c r="B599" s="144" t="s">
        <v>4079</v>
      </c>
      <c r="C599" s="144" t="s">
        <v>4080</v>
      </c>
      <c r="D599" s="144">
        <v>2011.0</v>
      </c>
      <c r="E599" s="144" t="s">
        <v>4081</v>
      </c>
      <c r="F599" s="237" t="s">
        <v>4082</v>
      </c>
      <c r="G599" s="144"/>
      <c r="H599" s="144" t="s">
        <v>1651</v>
      </c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  <c r="AA599" s="144"/>
    </row>
    <row r="600" ht="15.75" customHeight="1">
      <c r="A600" s="144"/>
      <c r="B600" s="144" t="s">
        <v>4083</v>
      </c>
      <c r="C600" s="144" t="s">
        <v>4084</v>
      </c>
      <c r="D600" s="144">
        <v>2011.0</v>
      </c>
      <c r="E600" s="144" t="s">
        <v>4085</v>
      </c>
      <c r="F600" s="237" t="s">
        <v>4086</v>
      </c>
      <c r="G600" s="144" t="s">
        <v>4087</v>
      </c>
      <c r="H600" s="144" t="s">
        <v>1363</v>
      </c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  <c r="AA600" s="144"/>
    </row>
    <row r="601" ht="15.75" customHeight="1">
      <c r="A601" s="144"/>
      <c r="B601" s="144" t="s">
        <v>4001</v>
      </c>
      <c r="C601" s="144" t="s">
        <v>4088</v>
      </c>
      <c r="D601" s="144">
        <v>2010.0</v>
      </c>
      <c r="E601" s="144" t="s">
        <v>4089</v>
      </c>
      <c r="F601" s="237" t="s">
        <v>4090</v>
      </c>
      <c r="G601" s="144"/>
      <c r="H601" s="144" t="s">
        <v>1651</v>
      </c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  <c r="AA601" s="144"/>
    </row>
    <row r="602" ht="15.75" customHeight="1">
      <c r="A602" s="144"/>
      <c r="B602" s="144" t="s">
        <v>4091</v>
      </c>
      <c r="C602" s="144" t="s">
        <v>4092</v>
      </c>
      <c r="D602" s="144">
        <v>2010.0</v>
      </c>
      <c r="E602" s="144" t="s">
        <v>4093</v>
      </c>
      <c r="F602" s="237" t="s">
        <v>4094</v>
      </c>
      <c r="G602" s="144" t="s">
        <v>4095</v>
      </c>
      <c r="H602" s="144" t="s">
        <v>1363</v>
      </c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  <c r="AA602" s="144"/>
    </row>
    <row r="603" ht="15.75" customHeight="1">
      <c r="A603" s="144"/>
      <c r="B603" s="144" t="s">
        <v>4096</v>
      </c>
      <c r="C603" s="144" t="s">
        <v>4097</v>
      </c>
      <c r="D603" s="144">
        <v>2010.0</v>
      </c>
      <c r="E603" s="144" t="s">
        <v>4098</v>
      </c>
      <c r="F603" s="237" t="s">
        <v>4099</v>
      </c>
      <c r="G603" s="144" t="s">
        <v>4100</v>
      </c>
      <c r="H603" s="144" t="s">
        <v>1363</v>
      </c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  <c r="AA603" s="144"/>
    </row>
    <row r="604" ht="15.75" customHeight="1">
      <c r="A604" s="144" t="s">
        <v>200</v>
      </c>
      <c r="B604" s="144" t="s">
        <v>4101</v>
      </c>
      <c r="C604" s="144" t="s">
        <v>4102</v>
      </c>
      <c r="D604" s="144">
        <v>2010.0</v>
      </c>
      <c r="E604" s="144" t="s">
        <v>4103</v>
      </c>
      <c r="F604" s="237" t="s">
        <v>4104</v>
      </c>
      <c r="G604" s="144" t="s">
        <v>4105</v>
      </c>
      <c r="H604" s="144" t="s">
        <v>1363</v>
      </c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  <c r="AA604" s="144"/>
    </row>
    <row r="605" ht="15.75" customHeight="1">
      <c r="A605" s="144"/>
      <c r="B605" s="144" t="s">
        <v>4106</v>
      </c>
      <c r="C605" s="144" t="s">
        <v>4107</v>
      </c>
      <c r="D605" s="144">
        <v>2010.0</v>
      </c>
      <c r="E605" s="144" t="s">
        <v>294</v>
      </c>
      <c r="F605" s="237" t="s">
        <v>4108</v>
      </c>
      <c r="G605" s="144" t="s">
        <v>4109</v>
      </c>
      <c r="H605" s="144" t="s">
        <v>1363</v>
      </c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  <c r="AA605" s="144"/>
    </row>
    <row r="606" ht="15.75" customHeight="1">
      <c r="A606" s="144"/>
      <c r="B606" s="144" t="s">
        <v>4110</v>
      </c>
      <c r="C606" s="144" t="s">
        <v>4111</v>
      </c>
      <c r="D606" s="144">
        <v>2010.0</v>
      </c>
      <c r="E606" s="144" t="s">
        <v>4112</v>
      </c>
      <c r="F606" s="237" t="s">
        <v>4113</v>
      </c>
      <c r="G606" s="144" t="s">
        <v>4114</v>
      </c>
      <c r="H606" s="144" t="s">
        <v>1363</v>
      </c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  <c r="AA606" s="144"/>
    </row>
    <row r="607" ht="15.75" customHeight="1">
      <c r="A607" s="144"/>
      <c r="B607" s="144" t="s">
        <v>4115</v>
      </c>
      <c r="C607" s="144" t="s">
        <v>4116</v>
      </c>
      <c r="D607" s="144">
        <v>2010.0</v>
      </c>
      <c r="E607" s="144" t="s">
        <v>4117</v>
      </c>
      <c r="F607" s="237" t="s">
        <v>4118</v>
      </c>
      <c r="G607" s="144" t="s">
        <v>4119</v>
      </c>
      <c r="H607" s="144" t="s">
        <v>1363</v>
      </c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  <c r="AA607" s="144"/>
    </row>
    <row r="608" ht="15.75" customHeight="1">
      <c r="A608" s="144"/>
      <c r="B608" s="144" t="s">
        <v>4120</v>
      </c>
      <c r="C608" s="144" t="s">
        <v>4121</v>
      </c>
      <c r="D608" s="144">
        <v>2010.0</v>
      </c>
      <c r="E608" s="144" t="s">
        <v>4122</v>
      </c>
      <c r="F608" s="237" t="s">
        <v>4123</v>
      </c>
      <c r="G608" s="144" t="s">
        <v>4124</v>
      </c>
      <c r="H608" s="144" t="s">
        <v>1363</v>
      </c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  <c r="AA608" s="144"/>
    </row>
    <row r="609" ht="15.75" customHeight="1">
      <c r="A609" s="144"/>
      <c r="B609" s="144" t="s">
        <v>4125</v>
      </c>
      <c r="C609" s="144" t="s">
        <v>4126</v>
      </c>
      <c r="D609" s="144">
        <v>2010.0</v>
      </c>
      <c r="E609" s="144" t="s">
        <v>4127</v>
      </c>
      <c r="F609" s="237" t="s">
        <v>4128</v>
      </c>
      <c r="G609" s="144"/>
      <c r="H609" s="144" t="s">
        <v>1363</v>
      </c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  <c r="AA609" s="144"/>
    </row>
    <row r="610" ht="15.75" customHeight="1">
      <c r="A610" s="144"/>
      <c r="B610" s="144" t="s">
        <v>4129</v>
      </c>
      <c r="C610" s="144" t="s">
        <v>4130</v>
      </c>
      <c r="D610" s="144">
        <v>2010.0</v>
      </c>
      <c r="E610" s="144" t="s">
        <v>4131</v>
      </c>
      <c r="F610" s="237" t="s">
        <v>4132</v>
      </c>
      <c r="G610" s="144"/>
      <c r="H610" s="144" t="s">
        <v>1363</v>
      </c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  <c r="AA610" s="144"/>
    </row>
    <row r="611" ht="15.75" customHeight="1">
      <c r="A611" s="144" t="s">
        <v>200</v>
      </c>
      <c r="B611" s="144" t="s">
        <v>4115</v>
      </c>
      <c r="C611" s="144" t="s">
        <v>4133</v>
      </c>
      <c r="D611" s="144">
        <v>2010.0</v>
      </c>
      <c r="E611" s="144" t="s">
        <v>471</v>
      </c>
      <c r="F611" s="237" t="s">
        <v>4134</v>
      </c>
      <c r="G611" s="144" t="s">
        <v>4135</v>
      </c>
      <c r="H611" s="144" t="s">
        <v>1363</v>
      </c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  <c r="AA611" s="144"/>
    </row>
    <row r="612" ht="15.75" customHeight="1">
      <c r="A612" s="144"/>
      <c r="B612" s="144" t="s">
        <v>4050</v>
      </c>
      <c r="C612" s="144" t="s">
        <v>4136</v>
      </c>
      <c r="D612" s="144">
        <v>2010.0</v>
      </c>
      <c r="E612" s="144" t="s">
        <v>4137</v>
      </c>
      <c r="F612" s="237" t="s">
        <v>4138</v>
      </c>
      <c r="G612" s="144"/>
      <c r="H612" s="144" t="s">
        <v>1651</v>
      </c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  <c r="AA612" s="144"/>
    </row>
    <row r="613" ht="15.75" customHeight="1">
      <c r="A613" s="144"/>
      <c r="B613" s="144" t="s">
        <v>4139</v>
      </c>
      <c r="C613" s="144" t="s">
        <v>4140</v>
      </c>
      <c r="D613" s="144">
        <v>2010.0</v>
      </c>
      <c r="E613" s="144" t="s">
        <v>4141</v>
      </c>
      <c r="F613" s="237" t="s">
        <v>4142</v>
      </c>
      <c r="G613" s="144" t="s">
        <v>4143</v>
      </c>
      <c r="H613" s="144" t="s">
        <v>1363</v>
      </c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  <c r="AA613" s="144"/>
    </row>
    <row r="614" ht="15.75" customHeight="1">
      <c r="A614" s="144"/>
      <c r="B614" s="144" t="s">
        <v>4144</v>
      </c>
      <c r="C614" s="144" t="s">
        <v>4145</v>
      </c>
      <c r="D614" s="144">
        <v>2010.0</v>
      </c>
      <c r="E614" s="144" t="s">
        <v>4146</v>
      </c>
      <c r="F614" s="237" t="s">
        <v>4147</v>
      </c>
      <c r="G614" s="144" t="s">
        <v>4148</v>
      </c>
      <c r="H614" s="144" t="s">
        <v>1357</v>
      </c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  <c r="AA614" s="144"/>
    </row>
    <row r="615" ht="15.75" customHeight="1">
      <c r="A615" s="144" t="s">
        <v>200</v>
      </c>
      <c r="B615" s="144" t="s">
        <v>4149</v>
      </c>
      <c r="C615" s="144" t="s">
        <v>4150</v>
      </c>
      <c r="D615" s="144">
        <v>2010.0</v>
      </c>
      <c r="E615" s="144" t="s">
        <v>689</v>
      </c>
      <c r="F615" s="237" t="s">
        <v>4151</v>
      </c>
      <c r="G615" s="144" t="s">
        <v>4152</v>
      </c>
      <c r="H615" s="144" t="s">
        <v>1363</v>
      </c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  <c r="AA615" s="144"/>
    </row>
    <row r="616" ht="15.75" customHeight="1">
      <c r="A616" s="144"/>
      <c r="B616" s="144" t="s">
        <v>4153</v>
      </c>
      <c r="C616" s="144" t="s">
        <v>4154</v>
      </c>
      <c r="D616" s="144">
        <v>2010.0</v>
      </c>
      <c r="E616" s="144" t="s">
        <v>4155</v>
      </c>
      <c r="F616" s="237" t="s">
        <v>4156</v>
      </c>
      <c r="G616" s="144" t="s">
        <v>4157</v>
      </c>
      <c r="H616" s="144" t="s">
        <v>1363</v>
      </c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  <c r="AA616" s="144"/>
    </row>
    <row r="617" ht="15.75" customHeight="1">
      <c r="A617" s="144"/>
      <c r="B617" s="144" t="s">
        <v>4158</v>
      </c>
      <c r="C617" s="144" t="s">
        <v>4159</v>
      </c>
      <c r="D617" s="144">
        <v>2010.0</v>
      </c>
      <c r="E617" s="144" t="s">
        <v>4160</v>
      </c>
      <c r="F617" s="237" t="s">
        <v>4161</v>
      </c>
      <c r="G617" s="144" t="s">
        <v>4162</v>
      </c>
      <c r="H617" s="144" t="s">
        <v>1363</v>
      </c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  <c r="AA617" s="144"/>
    </row>
    <row r="618" ht="15.75" customHeight="1">
      <c r="A618" s="144"/>
      <c r="B618" s="144" t="s">
        <v>4163</v>
      </c>
      <c r="C618" s="144" t="s">
        <v>4164</v>
      </c>
      <c r="D618" s="144">
        <v>2009.0</v>
      </c>
      <c r="E618" s="144" t="s">
        <v>4165</v>
      </c>
      <c r="F618" s="237" t="s">
        <v>4166</v>
      </c>
      <c r="G618" s="144" t="s">
        <v>4167</v>
      </c>
      <c r="H618" s="144" t="s">
        <v>1363</v>
      </c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  <c r="AA618" s="144"/>
    </row>
    <row r="619" ht="15.75" customHeight="1">
      <c r="A619" s="144"/>
      <c r="B619" s="144" t="s">
        <v>4168</v>
      </c>
      <c r="C619" s="144" t="s">
        <v>4169</v>
      </c>
      <c r="D619" s="144">
        <v>2009.0</v>
      </c>
      <c r="E619" s="144" t="s">
        <v>4170</v>
      </c>
      <c r="F619" s="237" t="s">
        <v>4171</v>
      </c>
      <c r="G619" s="144" t="s">
        <v>4172</v>
      </c>
      <c r="H619" s="144" t="s">
        <v>1363</v>
      </c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  <c r="AA619" s="144"/>
    </row>
    <row r="620" ht="15.75" customHeight="1">
      <c r="A620" s="144"/>
      <c r="B620" s="144" t="s">
        <v>4173</v>
      </c>
      <c r="C620" s="144" t="s">
        <v>4174</v>
      </c>
      <c r="D620" s="144">
        <v>2009.0</v>
      </c>
      <c r="E620" s="144" t="s">
        <v>4175</v>
      </c>
      <c r="F620" s="237" t="s">
        <v>4176</v>
      </c>
      <c r="G620" s="144" t="s">
        <v>4177</v>
      </c>
      <c r="H620" s="144" t="s">
        <v>1363</v>
      </c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  <c r="AA620" s="144"/>
    </row>
    <row r="621" ht="15.75" customHeight="1">
      <c r="A621" s="144"/>
      <c r="B621" s="144" t="s">
        <v>4178</v>
      </c>
      <c r="C621" s="144" t="s">
        <v>4179</v>
      </c>
      <c r="D621" s="144">
        <v>2009.0</v>
      </c>
      <c r="E621" s="144" t="s">
        <v>4180</v>
      </c>
      <c r="F621" s="237" t="s">
        <v>4181</v>
      </c>
      <c r="G621" s="144" t="s">
        <v>4182</v>
      </c>
      <c r="H621" s="144" t="s">
        <v>1363</v>
      </c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  <c r="AA621" s="144"/>
    </row>
    <row r="622" ht="15.75" customHeight="1">
      <c r="A622" s="144"/>
      <c r="B622" s="144" t="s">
        <v>4183</v>
      </c>
      <c r="C622" s="144" t="s">
        <v>4184</v>
      </c>
      <c r="D622" s="144">
        <v>2009.0</v>
      </c>
      <c r="E622" s="144"/>
      <c r="F622" s="237" t="s">
        <v>4185</v>
      </c>
      <c r="G622" s="144" t="s">
        <v>4186</v>
      </c>
      <c r="H622" s="144" t="s">
        <v>1363</v>
      </c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  <c r="AA622" s="144"/>
    </row>
    <row r="623" ht="15.75" customHeight="1">
      <c r="A623" s="144"/>
      <c r="B623" s="144" t="s">
        <v>4187</v>
      </c>
      <c r="C623" s="144" t="s">
        <v>4188</v>
      </c>
      <c r="D623" s="144">
        <v>2009.0</v>
      </c>
      <c r="E623" s="144" t="s">
        <v>4189</v>
      </c>
      <c r="F623" s="237" t="s">
        <v>4190</v>
      </c>
      <c r="G623" s="144" t="s">
        <v>4191</v>
      </c>
      <c r="H623" s="144" t="s">
        <v>1363</v>
      </c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  <c r="AA623" s="144"/>
    </row>
    <row r="624" ht="15.75" customHeight="1">
      <c r="A624" s="144"/>
      <c r="B624" s="144" t="s">
        <v>4192</v>
      </c>
      <c r="C624" s="144" t="s">
        <v>4193</v>
      </c>
      <c r="D624" s="144">
        <v>2009.0</v>
      </c>
      <c r="E624" s="144" t="s">
        <v>4194</v>
      </c>
      <c r="F624" s="237" t="s">
        <v>4195</v>
      </c>
      <c r="G624" s="144" t="s">
        <v>4196</v>
      </c>
      <c r="H624" s="144" t="s">
        <v>1363</v>
      </c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  <c r="AA624" s="144"/>
    </row>
    <row r="625" ht="15.75" customHeight="1">
      <c r="A625" s="144"/>
      <c r="B625" s="144" t="s">
        <v>4187</v>
      </c>
      <c r="C625" s="144" t="s">
        <v>4197</v>
      </c>
      <c r="D625" s="144">
        <v>2009.0</v>
      </c>
      <c r="E625" s="144"/>
      <c r="F625" s="237" t="s">
        <v>4198</v>
      </c>
      <c r="G625" s="144" t="s">
        <v>4199</v>
      </c>
      <c r="H625" s="144" t="s">
        <v>1363</v>
      </c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  <c r="AA625" s="144"/>
    </row>
    <row r="626" ht="15.75" customHeight="1">
      <c r="A626" s="144"/>
      <c r="B626" s="144" t="s">
        <v>4200</v>
      </c>
      <c r="C626" s="144" t="s">
        <v>4201</v>
      </c>
      <c r="D626" s="144">
        <v>2009.0</v>
      </c>
      <c r="E626" s="144"/>
      <c r="F626" s="237" t="s">
        <v>4202</v>
      </c>
      <c r="G626" s="144" t="s">
        <v>4203</v>
      </c>
      <c r="H626" s="144" t="s">
        <v>1363</v>
      </c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  <c r="AA626" s="144"/>
    </row>
    <row r="627" ht="15.75" customHeight="1">
      <c r="A627" s="144"/>
      <c r="B627" s="144" t="s">
        <v>4204</v>
      </c>
      <c r="C627" s="144" t="s">
        <v>4205</v>
      </c>
      <c r="D627" s="144">
        <v>2009.0</v>
      </c>
      <c r="E627" s="144" t="s">
        <v>4206</v>
      </c>
      <c r="F627" s="237" t="s">
        <v>4207</v>
      </c>
      <c r="G627" s="144" t="s">
        <v>4177</v>
      </c>
      <c r="H627" s="144" t="s">
        <v>1363</v>
      </c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  <c r="AA627" s="144"/>
    </row>
    <row r="628" ht="15.75" customHeight="1">
      <c r="A628" s="144"/>
      <c r="B628" s="144" t="s">
        <v>4208</v>
      </c>
      <c r="C628" s="144" t="s">
        <v>4209</v>
      </c>
      <c r="D628" s="144">
        <v>2009.0</v>
      </c>
      <c r="E628" s="144" t="s">
        <v>4210</v>
      </c>
      <c r="F628" s="237" t="s">
        <v>4211</v>
      </c>
      <c r="G628" s="144" t="s">
        <v>4212</v>
      </c>
      <c r="H628" s="144" t="s">
        <v>1363</v>
      </c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  <c r="AA628" s="144"/>
    </row>
    <row r="629" ht="15.75" customHeight="1">
      <c r="A629" s="144"/>
      <c r="B629" s="144" t="s">
        <v>4213</v>
      </c>
      <c r="C629" s="144" t="s">
        <v>4214</v>
      </c>
      <c r="D629" s="144">
        <v>2009.0</v>
      </c>
      <c r="E629" s="144" t="s">
        <v>4215</v>
      </c>
      <c r="F629" s="237" t="s">
        <v>4216</v>
      </c>
      <c r="G629" s="144" t="s">
        <v>4217</v>
      </c>
      <c r="H629" s="144" t="s">
        <v>1363</v>
      </c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  <c r="AA629" s="144"/>
    </row>
    <row r="630" ht="15.75" customHeight="1">
      <c r="A630" s="144"/>
      <c r="B630" s="144" t="s">
        <v>4218</v>
      </c>
      <c r="C630" s="144" t="s">
        <v>4219</v>
      </c>
      <c r="D630" s="144">
        <v>2009.0</v>
      </c>
      <c r="E630" s="144" t="s">
        <v>4220</v>
      </c>
      <c r="F630" s="237" t="s">
        <v>4221</v>
      </c>
      <c r="G630" s="144"/>
      <c r="H630" s="144" t="s">
        <v>1363</v>
      </c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  <c r="AA630" s="144"/>
    </row>
    <row r="631" ht="15.75" customHeight="1">
      <c r="A631" s="144"/>
      <c r="B631" s="144" t="s">
        <v>4222</v>
      </c>
      <c r="C631" s="144" t="s">
        <v>4223</v>
      </c>
      <c r="D631" s="144">
        <v>2009.0</v>
      </c>
      <c r="E631" s="144" t="s">
        <v>4224</v>
      </c>
      <c r="F631" s="237" t="s">
        <v>4225</v>
      </c>
      <c r="G631" s="144"/>
      <c r="H631" s="144" t="s">
        <v>1363</v>
      </c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  <c r="AA631" s="144"/>
    </row>
    <row r="632" ht="15.75" customHeight="1">
      <c r="A632" s="144"/>
      <c r="B632" s="144" t="s">
        <v>4226</v>
      </c>
      <c r="C632" s="144" t="s">
        <v>4227</v>
      </c>
      <c r="D632" s="144">
        <v>2009.0</v>
      </c>
      <c r="E632" s="144" t="s">
        <v>4228</v>
      </c>
      <c r="F632" s="237" t="s">
        <v>4229</v>
      </c>
      <c r="G632" s="144"/>
      <c r="H632" s="144" t="s">
        <v>1363</v>
      </c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  <c r="AA632" s="144"/>
    </row>
    <row r="633" ht="15.75" customHeight="1">
      <c r="A633" s="144"/>
      <c r="B633" s="144" t="s">
        <v>4230</v>
      </c>
      <c r="C633" s="144" t="s">
        <v>4231</v>
      </c>
      <c r="D633" s="144">
        <v>2009.0</v>
      </c>
      <c r="E633" s="144" t="s">
        <v>4232</v>
      </c>
      <c r="F633" s="237" t="s">
        <v>4233</v>
      </c>
      <c r="G633" s="144"/>
      <c r="H633" s="144" t="s">
        <v>1363</v>
      </c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  <c r="AA633" s="144"/>
    </row>
    <row r="634" ht="15.75" customHeight="1">
      <c r="A634" s="144"/>
      <c r="B634" s="144" t="s">
        <v>4234</v>
      </c>
      <c r="C634" s="144" t="s">
        <v>4235</v>
      </c>
      <c r="D634" s="144">
        <v>2009.0</v>
      </c>
      <c r="E634" s="144" t="s">
        <v>301</v>
      </c>
      <c r="F634" s="237" t="s">
        <v>4236</v>
      </c>
      <c r="G634" s="144" t="s">
        <v>4237</v>
      </c>
      <c r="H634" s="144" t="s">
        <v>1357</v>
      </c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</row>
    <row r="635" ht="15.75" customHeight="1">
      <c r="A635" s="144"/>
      <c r="B635" s="144" t="s">
        <v>4238</v>
      </c>
      <c r="C635" s="144" t="s">
        <v>4239</v>
      </c>
      <c r="D635" s="144">
        <v>2009.0</v>
      </c>
      <c r="E635" s="144" t="s">
        <v>4240</v>
      </c>
      <c r="F635" s="237" t="s">
        <v>4241</v>
      </c>
      <c r="G635" s="144" t="s">
        <v>4177</v>
      </c>
      <c r="H635" s="144" t="s">
        <v>1363</v>
      </c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</row>
    <row r="636" ht="15.75" customHeight="1">
      <c r="A636" s="144" t="s">
        <v>200</v>
      </c>
      <c r="B636" s="144" t="s">
        <v>4242</v>
      </c>
      <c r="C636" s="144" t="s">
        <v>4243</v>
      </c>
      <c r="D636" s="144">
        <v>2009.0</v>
      </c>
      <c r="E636" s="144" t="s">
        <v>4244</v>
      </c>
      <c r="F636" s="237" t="s">
        <v>4245</v>
      </c>
      <c r="G636" s="144" t="s">
        <v>4246</v>
      </c>
      <c r="H636" s="144" t="s">
        <v>1363</v>
      </c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  <c r="AA636" s="144"/>
    </row>
    <row r="637" ht="15.75" customHeight="1">
      <c r="A637" s="144"/>
      <c r="B637" s="144" t="s">
        <v>4247</v>
      </c>
      <c r="C637" s="144" t="s">
        <v>4248</v>
      </c>
      <c r="D637" s="144">
        <v>2009.0</v>
      </c>
      <c r="E637" s="144" t="s">
        <v>4249</v>
      </c>
      <c r="F637" s="237" t="s">
        <v>4250</v>
      </c>
      <c r="G637" s="144" t="s">
        <v>4251</v>
      </c>
      <c r="H637" s="144" t="s">
        <v>1363</v>
      </c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  <c r="AA637" s="144"/>
    </row>
    <row r="638" ht="15.75" customHeight="1">
      <c r="A638" s="144"/>
      <c r="B638" s="144" t="s">
        <v>4252</v>
      </c>
      <c r="C638" s="144" t="s">
        <v>4253</v>
      </c>
      <c r="D638" s="144">
        <v>2009.0</v>
      </c>
      <c r="E638" s="144" t="s">
        <v>4254</v>
      </c>
      <c r="F638" s="237" t="s">
        <v>4255</v>
      </c>
      <c r="G638" s="144" t="s">
        <v>4256</v>
      </c>
      <c r="H638" s="144" t="s">
        <v>1363</v>
      </c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  <c r="AA638" s="144"/>
    </row>
    <row r="639" ht="15.75" customHeight="1">
      <c r="A639" s="144"/>
      <c r="B639" s="144" t="s">
        <v>4257</v>
      </c>
      <c r="C639" s="144" t="s">
        <v>4258</v>
      </c>
      <c r="D639" s="144">
        <v>2009.0</v>
      </c>
      <c r="E639" s="144" t="s">
        <v>4259</v>
      </c>
      <c r="F639" s="237" t="s">
        <v>4260</v>
      </c>
      <c r="G639" s="144" t="s">
        <v>4261</v>
      </c>
      <c r="H639" s="144" t="s">
        <v>1363</v>
      </c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  <c r="AA639" s="144"/>
    </row>
    <row r="640" ht="15.75" customHeight="1">
      <c r="A640" s="144"/>
      <c r="B640" s="144" t="s">
        <v>4262</v>
      </c>
      <c r="C640" s="144" t="s">
        <v>4263</v>
      </c>
      <c r="D640" s="144">
        <v>2009.0</v>
      </c>
      <c r="E640" s="144" t="s">
        <v>4264</v>
      </c>
      <c r="F640" s="237" t="s">
        <v>4265</v>
      </c>
      <c r="G640" s="144" t="s">
        <v>4266</v>
      </c>
      <c r="H640" s="144" t="s">
        <v>1363</v>
      </c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  <c r="AA640" s="144"/>
    </row>
    <row r="641" ht="15.75" customHeight="1">
      <c r="A641" s="144"/>
      <c r="B641" s="144" t="s">
        <v>4267</v>
      </c>
      <c r="C641" s="144" t="s">
        <v>4268</v>
      </c>
      <c r="D641" s="144">
        <v>2009.0</v>
      </c>
      <c r="E641" s="144" t="s">
        <v>4269</v>
      </c>
      <c r="F641" s="237" t="s">
        <v>4270</v>
      </c>
      <c r="G641" s="144" t="s">
        <v>4271</v>
      </c>
      <c r="H641" s="144" t="s">
        <v>1363</v>
      </c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  <c r="AA641" s="144"/>
    </row>
    <row r="642" ht="15.75" customHeight="1">
      <c r="A642" s="144"/>
      <c r="B642" s="144" t="s">
        <v>4272</v>
      </c>
      <c r="C642" s="144" t="s">
        <v>4273</v>
      </c>
      <c r="D642" s="144">
        <v>2009.0</v>
      </c>
      <c r="E642" s="144" t="s">
        <v>4274</v>
      </c>
      <c r="F642" s="237" t="s">
        <v>4275</v>
      </c>
      <c r="G642" s="144"/>
      <c r="H642" s="144" t="s">
        <v>1363</v>
      </c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  <c r="AA642" s="144"/>
    </row>
    <row r="643" ht="15.75" customHeight="1">
      <c r="A643" s="144"/>
      <c r="B643" s="144" t="s">
        <v>4238</v>
      </c>
      <c r="C643" s="144" t="s">
        <v>4276</v>
      </c>
      <c r="D643" s="144">
        <v>2009.0</v>
      </c>
      <c r="E643" s="144" t="s">
        <v>4277</v>
      </c>
      <c r="F643" s="237" t="s">
        <v>4278</v>
      </c>
      <c r="G643" s="144"/>
      <c r="H643" s="144" t="s">
        <v>1363</v>
      </c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  <c r="AA643" s="144"/>
    </row>
    <row r="644" ht="15.75" customHeight="1">
      <c r="A644" s="144"/>
      <c r="B644" s="144" t="s">
        <v>4279</v>
      </c>
      <c r="C644" s="144" t="s">
        <v>4280</v>
      </c>
      <c r="D644" s="144">
        <v>2009.0</v>
      </c>
      <c r="E644" s="144" t="s">
        <v>4281</v>
      </c>
      <c r="F644" s="237" t="s">
        <v>4282</v>
      </c>
      <c r="G644" s="144" t="s">
        <v>4186</v>
      </c>
      <c r="H644" s="144" t="s">
        <v>1363</v>
      </c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  <c r="AA644" s="144"/>
    </row>
    <row r="645" ht="15.75" customHeight="1">
      <c r="A645" s="144"/>
      <c r="B645" s="144" t="s">
        <v>4283</v>
      </c>
      <c r="C645" s="144" t="s">
        <v>4284</v>
      </c>
      <c r="D645" s="144">
        <v>2008.0</v>
      </c>
      <c r="E645" s="144" t="s">
        <v>4285</v>
      </c>
      <c r="F645" s="237" t="s">
        <v>4286</v>
      </c>
      <c r="G645" s="144" t="s">
        <v>4287</v>
      </c>
      <c r="H645" s="144" t="s">
        <v>1363</v>
      </c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  <c r="AA645" s="144"/>
    </row>
    <row r="646" ht="15.75" customHeight="1">
      <c r="A646" s="144"/>
      <c r="B646" s="144" t="s">
        <v>4288</v>
      </c>
      <c r="C646" s="144" t="s">
        <v>4289</v>
      </c>
      <c r="D646" s="144">
        <v>2008.0</v>
      </c>
      <c r="E646" s="144" t="s">
        <v>4290</v>
      </c>
      <c r="F646" s="237" t="s">
        <v>4291</v>
      </c>
      <c r="G646" s="144"/>
      <c r="H646" s="144" t="s">
        <v>1363</v>
      </c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  <c r="AA646" s="144"/>
    </row>
    <row r="647" ht="15.75" customHeight="1">
      <c r="A647" s="144"/>
      <c r="B647" s="144" t="s">
        <v>4292</v>
      </c>
      <c r="C647" s="144" t="s">
        <v>4293</v>
      </c>
      <c r="D647" s="144">
        <v>2008.0</v>
      </c>
      <c r="E647" s="144" t="s">
        <v>4294</v>
      </c>
      <c r="F647" s="237" t="s">
        <v>4295</v>
      </c>
      <c r="G647" s="144"/>
      <c r="H647" s="144" t="s">
        <v>1363</v>
      </c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  <c r="AA647" s="144"/>
    </row>
    <row r="648" ht="15.75" customHeight="1">
      <c r="A648" s="144"/>
      <c r="B648" s="144" t="s">
        <v>4296</v>
      </c>
      <c r="C648" s="144" t="s">
        <v>4297</v>
      </c>
      <c r="D648" s="144">
        <v>2008.0</v>
      </c>
      <c r="E648" s="144" t="s">
        <v>4298</v>
      </c>
      <c r="F648" s="237" t="s">
        <v>4299</v>
      </c>
      <c r="G648" s="144" t="s">
        <v>4300</v>
      </c>
      <c r="H648" s="144" t="s">
        <v>1363</v>
      </c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  <c r="AA648" s="144"/>
    </row>
    <row r="649" ht="15.75" customHeight="1">
      <c r="A649" s="144"/>
      <c r="B649" s="144" t="s">
        <v>4301</v>
      </c>
      <c r="C649" s="144" t="s">
        <v>4302</v>
      </c>
      <c r="D649" s="144">
        <v>2008.0</v>
      </c>
      <c r="E649" s="144" t="s">
        <v>4303</v>
      </c>
      <c r="F649" s="237" t="s">
        <v>4304</v>
      </c>
      <c r="G649" s="144" t="s">
        <v>4305</v>
      </c>
      <c r="H649" s="144" t="s">
        <v>1363</v>
      </c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  <c r="AA649" s="144"/>
    </row>
    <row r="650" ht="15.75" customHeight="1">
      <c r="A650" s="144"/>
      <c r="B650" s="144" t="s">
        <v>4173</v>
      </c>
      <c r="C650" s="144" t="s">
        <v>4306</v>
      </c>
      <c r="D650" s="144">
        <v>2008.0</v>
      </c>
      <c r="E650" s="144" t="s">
        <v>4307</v>
      </c>
      <c r="F650" s="237" t="s">
        <v>4308</v>
      </c>
      <c r="G650" s="144" t="s">
        <v>4309</v>
      </c>
      <c r="H650" s="144" t="s">
        <v>1363</v>
      </c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  <c r="AA650" s="144"/>
    </row>
    <row r="651" ht="15.75" customHeight="1">
      <c r="A651" s="144"/>
      <c r="B651" s="144" t="s">
        <v>4310</v>
      </c>
      <c r="C651" s="144" t="s">
        <v>4311</v>
      </c>
      <c r="D651" s="144">
        <v>2008.0</v>
      </c>
      <c r="E651" s="144"/>
      <c r="F651" s="237" t="s">
        <v>4312</v>
      </c>
      <c r="G651" s="144" t="s">
        <v>4313</v>
      </c>
      <c r="H651" s="144" t="s">
        <v>1363</v>
      </c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  <c r="AA651" s="144"/>
    </row>
    <row r="652" ht="15.75" customHeight="1">
      <c r="A652" s="144"/>
      <c r="B652" s="144" t="s">
        <v>4314</v>
      </c>
      <c r="C652" s="144" t="s">
        <v>4315</v>
      </c>
      <c r="D652" s="144">
        <v>2008.0</v>
      </c>
      <c r="E652" s="144" t="s">
        <v>4316</v>
      </c>
      <c r="F652" s="237" t="s">
        <v>4317</v>
      </c>
      <c r="G652" s="144" t="s">
        <v>4318</v>
      </c>
      <c r="H652" s="144" t="s">
        <v>1363</v>
      </c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  <c r="AA652" s="144"/>
    </row>
    <row r="653" ht="15.75" customHeight="1">
      <c r="A653" s="144"/>
      <c r="B653" s="144" t="s">
        <v>4319</v>
      </c>
      <c r="C653" s="144" t="s">
        <v>4320</v>
      </c>
      <c r="D653" s="144">
        <v>2008.0</v>
      </c>
      <c r="E653" s="144" t="s">
        <v>4321</v>
      </c>
      <c r="F653" s="237" t="s">
        <v>4322</v>
      </c>
      <c r="G653" s="144"/>
      <c r="H653" s="144" t="s">
        <v>1363</v>
      </c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  <c r="AA653" s="144"/>
    </row>
    <row r="654" ht="15.75" customHeight="1">
      <c r="A654" s="144"/>
      <c r="B654" s="144" t="s">
        <v>4323</v>
      </c>
      <c r="C654" s="144" t="s">
        <v>4324</v>
      </c>
      <c r="D654" s="144">
        <v>2008.0</v>
      </c>
      <c r="E654" s="144" t="s">
        <v>4325</v>
      </c>
      <c r="F654" s="237" t="s">
        <v>4326</v>
      </c>
      <c r="G654" s="144" t="s">
        <v>4327</v>
      </c>
      <c r="H654" s="144" t="s">
        <v>1363</v>
      </c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  <c r="AA654" s="144"/>
    </row>
    <row r="655" ht="15.75" customHeight="1">
      <c r="A655" s="144"/>
      <c r="B655" s="144" t="s">
        <v>4328</v>
      </c>
      <c r="C655" s="144" t="s">
        <v>4329</v>
      </c>
      <c r="D655" s="144">
        <v>2008.0</v>
      </c>
      <c r="E655" s="144" t="s">
        <v>4330</v>
      </c>
      <c r="F655" s="237" t="s">
        <v>4331</v>
      </c>
      <c r="G655" s="144" t="s">
        <v>4332</v>
      </c>
      <c r="H655" s="144" t="s">
        <v>1363</v>
      </c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  <c r="AA655" s="144"/>
    </row>
    <row r="656" ht="15.75" customHeight="1">
      <c r="A656" s="144"/>
      <c r="B656" s="144" t="s">
        <v>4333</v>
      </c>
      <c r="C656" s="144" t="s">
        <v>4334</v>
      </c>
      <c r="D656" s="144">
        <v>2008.0</v>
      </c>
      <c r="E656" s="144" t="s">
        <v>4335</v>
      </c>
      <c r="F656" s="237" t="s">
        <v>4336</v>
      </c>
      <c r="G656" s="144" t="s">
        <v>4337</v>
      </c>
      <c r="H656" s="144" t="s">
        <v>1357</v>
      </c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  <c r="AA656" s="144"/>
    </row>
    <row r="657" ht="15.75" customHeight="1">
      <c r="A657" s="144"/>
      <c r="B657" s="144" t="s">
        <v>4338</v>
      </c>
      <c r="C657" s="144" t="s">
        <v>4339</v>
      </c>
      <c r="D657" s="144">
        <v>2008.0</v>
      </c>
      <c r="E657" s="144" t="s">
        <v>4340</v>
      </c>
      <c r="F657" s="237" t="s">
        <v>4341</v>
      </c>
      <c r="G657" s="144" t="s">
        <v>4342</v>
      </c>
      <c r="H657" s="144" t="s">
        <v>1363</v>
      </c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  <c r="AA657" s="144"/>
    </row>
    <row r="658" ht="15.75" customHeight="1">
      <c r="A658" s="144"/>
      <c r="B658" s="144" t="s">
        <v>4343</v>
      </c>
      <c r="C658" s="144" t="s">
        <v>4344</v>
      </c>
      <c r="D658" s="144">
        <v>2007.0</v>
      </c>
      <c r="E658" s="144"/>
      <c r="F658" s="237" t="s">
        <v>4345</v>
      </c>
      <c r="G658" s="144" t="s">
        <v>4346</v>
      </c>
      <c r="H658" s="144" t="s">
        <v>1363</v>
      </c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  <c r="AA658" s="144"/>
    </row>
    <row r="659" ht="15.75" customHeight="1">
      <c r="A659" s="144"/>
      <c r="B659" s="144" t="s">
        <v>4347</v>
      </c>
      <c r="C659" s="144" t="s">
        <v>4348</v>
      </c>
      <c r="D659" s="144">
        <v>2007.0</v>
      </c>
      <c r="E659" s="144" t="s">
        <v>4349</v>
      </c>
      <c r="F659" s="237" t="s">
        <v>4350</v>
      </c>
      <c r="G659" s="144" t="s">
        <v>4351</v>
      </c>
      <c r="H659" s="144" t="s">
        <v>1363</v>
      </c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  <c r="AA659" s="144"/>
    </row>
    <row r="660" ht="15.75" customHeight="1">
      <c r="A660" s="144"/>
      <c r="B660" s="144" t="s">
        <v>4352</v>
      </c>
      <c r="C660" s="144" t="s">
        <v>4353</v>
      </c>
      <c r="D660" s="144">
        <v>2007.0</v>
      </c>
      <c r="E660" s="144" t="s">
        <v>4354</v>
      </c>
      <c r="F660" s="237" t="s">
        <v>4355</v>
      </c>
      <c r="G660" s="144" t="s">
        <v>4356</v>
      </c>
      <c r="H660" s="144" t="s">
        <v>1363</v>
      </c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  <c r="AA660" s="144"/>
    </row>
    <row r="661" ht="15.75" customHeight="1">
      <c r="A661" s="144"/>
      <c r="B661" s="144" t="s">
        <v>4357</v>
      </c>
      <c r="C661" s="144" t="s">
        <v>4358</v>
      </c>
      <c r="D661" s="144">
        <v>2007.0</v>
      </c>
      <c r="E661" s="144" t="s">
        <v>4359</v>
      </c>
      <c r="F661" s="237" t="s">
        <v>4360</v>
      </c>
      <c r="G661" s="144" t="s">
        <v>4361</v>
      </c>
      <c r="H661" s="144" t="s">
        <v>1363</v>
      </c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  <c r="AA661" s="144"/>
    </row>
    <row r="662" ht="15.75" customHeight="1">
      <c r="A662" s="144"/>
      <c r="B662" s="144" t="s">
        <v>4296</v>
      </c>
      <c r="C662" s="144" t="s">
        <v>4362</v>
      </c>
      <c r="D662" s="144">
        <v>2007.0</v>
      </c>
      <c r="E662" s="144" t="s">
        <v>4363</v>
      </c>
      <c r="F662" s="237" t="s">
        <v>4364</v>
      </c>
      <c r="G662" s="144" t="s">
        <v>4365</v>
      </c>
      <c r="H662" s="144" t="s">
        <v>1363</v>
      </c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  <c r="AA662" s="144"/>
    </row>
    <row r="663" ht="15.75" customHeight="1">
      <c r="A663" s="144"/>
      <c r="B663" s="144" t="s">
        <v>4366</v>
      </c>
      <c r="C663" s="144" t="s">
        <v>4367</v>
      </c>
      <c r="D663" s="144">
        <v>2007.0</v>
      </c>
      <c r="E663" s="144" t="s">
        <v>4368</v>
      </c>
      <c r="F663" s="237" t="s">
        <v>4369</v>
      </c>
      <c r="G663" s="144" t="s">
        <v>4370</v>
      </c>
      <c r="H663" s="144" t="s">
        <v>1363</v>
      </c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  <c r="AA663" s="144"/>
    </row>
    <row r="664" ht="15.75" customHeight="1">
      <c r="A664" s="144"/>
      <c r="B664" s="144" t="s">
        <v>4371</v>
      </c>
      <c r="C664" s="144" t="s">
        <v>4372</v>
      </c>
      <c r="D664" s="144">
        <v>2007.0</v>
      </c>
      <c r="E664" s="144" t="s">
        <v>4373</v>
      </c>
      <c r="F664" s="237" t="s">
        <v>4374</v>
      </c>
      <c r="G664" s="144"/>
      <c r="H664" s="144" t="s">
        <v>1651</v>
      </c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  <c r="AA664" s="144"/>
    </row>
    <row r="665" ht="15.75" customHeight="1">
      <c r="A665" s="144"/>
      <c r="B665" s="144" t="s">
        <v>4375</v>
      </c>
      <c r="C665" s="144" t="s">
        <v>4376</v>
      </c>
      <c r="D665" s="144">
        <v>2007.0</v>
      </c>
      <c r="E665" s="144" t="s">
        <v>4377</v>
      </c>
      <c r="F665" s="237" t="s">
        <v>4378</v>
      </c>
      <c r="G665" s="144" t="s">
        <v>4379</v>
      </c>
      <c r="H665" s="144" t="s">
        <v>1363</v>
      </c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  <c r="AA665" s="144"/>
    </row>
    <row r="666" ht="15.75" customHeight="1">
      <c r="A666" s="144"/>
      <c r="B666" s="144" t="s">
        <v>4380</v>
      </c>
      <c r="C666" s="144" t="s">
        <v>4381</v>
      </c>
      <c r="D666" s="144">
        <v>2007.0</v>
      </c>
      <c r="E666" s="144" t="s">
        <v>4382</v>
      </c>
      <c r="F666" s="237" t="s">
        <v>4383</v>
      </c>
      <c r="G666" s="144"/>
      <c r="H666" s="144" t="s">
        <v>1363</v>
      </c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  <c r="AA666" s="144"/>
    </row>
    <row r="667" ht="15.75" customHeight="1">
      <c r="A667" s="144"/>
      <c r="B667" s="144" t="s">
        <v>4384</v>
      </c>
      <c r="C667" s="144" t="s">
        <v>4385</v>
      </c>
      <c r="D667" s="144">
        <v>2007.0</v>
      </c>
      <c r="E667" s="144" t="s">
        <v>4386</v>
      </c>
      <c r="F667" s="237" t="s">
        <v>4387</v>
      </c>
      <c r="G667" s="144" t="s">
        <v>4388</v>
      </c>
      <c r="H667" s="144" t="s">
        <v>1651</v>
      </c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  <c r="AA667" s="144"/>
    </row>
    <row r="668" ht="15.75" customHeight="1">
      <c r="A668" s="144"/>
      <c r="B668" s="144" t="s">
        <v>4389</v>
      </c>
      <c r="C668" s="144" t="s">
        <v>4390</v>
      </c>
      <c r="D668" s="144">
        <v>2007.0</v>
      </c>
      <c r="E668" s="144" t="s">
        <v>4391</v>
      </c>
      <c r="F668" s="237" t="s">
        <v>4392</v>
      </c>
      <c r="G668" s="144" t="s">
        <v>4393</v>
      </c>
      <c r="H668" s="144" t="s">
        <v>1363</v>
      </c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  <c r="AA668" s="144"/>
    </row>
    <row r="669" ht="15.75" customHeight="1">
      <c r="A669" s="144"/>
      <c r="B669" s="144" t="s">
        <v>4394</v>
      </c>
      <c r="C669" s="144" t="s">
        <v>4395</v>
      </c>
      <c r="D669" s="144">
        <v>2007.0</v>
      </c>
      <c r="E669" s="144" t="s">
        <v>4396</v>
      </c>
      <c r="F669" s="237" t="s">
        <v>4397</v>
      </c>
      <c r="G669" s="144" t="s">
        <v>4342</v>
      </c>
      <c r="H669" s="144" t="s">
        <v>1363</v>
      </c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  <c r="AA669" s="144"/>
    </row>
    <row r="670" ht="15.75" customHeight="1">
      <c r="A670" s="144"/>
      <c r="B670" s="144" t="s">
        <v>4398</v>
      </c>
      <c r="C670" s="144" t="s">
        <v>4399</v>
      </c>
      <c r="D670" s="144">
        <v>2007.0</v>
      </c>
      <c r="E670" s="144" t="s">
        <v>4400</v>
      </c>
      <c r="F670" s="237" t="s">
        <v>4401</v>
      </c>
      <c r="G670" s="144"/>
      <c r="H670" s="144" t="s">
        <v>1651</v>
      </c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  <c r="AA670" s="144"/>
    </row>
    <row r="671" ht="15.75" customHeight="1">
      <c r="A671" s="144" t="s">
        <v>200</v>
      </c>
      <c r="B671" s="144" t="s">
        <v>4402</v>
      </c>
      <c r="C671" s="144" t="s">
        <v>4403</v>
      </c>
      <c r="D671" s="144">
        <v>2007.0</v>
      </c>
      <c r="E671" s="144" t="s">
        <v>480</v>
      </c>
      <c r="F671" s="237" t="s">
        <v>4404</v>
      </c>
      <c r="G671" s="144" t="s">
        <v>4405</v>
      </c>
      <c r="H671" s="144" t="s">
        <v>1363</v>
      </c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  <c r="AA671" s="144"/>
    </row>
    <row r="672" ht="15.75" customHeight="1">
      <c r="A672" s="144"/>
      <c r="B672" s="144" t="s">
        <v>4406</v>
      </c>
      <c r="C672" s="144" t="s">
        <v>4407</v>
      </c>
      <c r="D672" s="144">
        <v>2007.0</v>
      </c>
      <c r="E672" s="144" t="s">
        <v>4408</v>
      </c>
      <c r="F672" s="237" t="s">
        <v>4409</v>
      </c>
      <c r="G672" s="144" t="s">
        <v>4410</v>
      </c>
      <c r="H672" s="144" t="s">
        <v>1357</v>
      </c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  <c r="AA672" s="144"/>
    </row>
    <row r="673" ht="15.75" customHeight="1">
      <c r="A673" s="144"/>
      <c r="B673" s="144" t="s">
        <v>4411</v>
      </c>
      <c r="C673" s="144" t="s">
        <v>4412</v>
      </c>
      <c r="D673" s="144">
        <v>2006.0</v>
      </c>
      <c r="E673" s="144" t="s">
        <v>4413</v>
      </c>
      <c r="F673" s="237" t="s">
        <v>4414</v>
      </c>
      <c r="G673" s="144" t="s">
        <v>4415</v>
      </c>
      <c r="H673" s="144" t="s">
        <v>1363</v>
      </c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  <c r="AA673" s="144"/>
    </row>
    <row r="674" ht="15.75" customHeight="1">
      <c r="A674" s="144"/>
      <c r="B674" s="144" t="s">
        <v>4416</v>
      </c>
      <c r="C674" s="144" t="s">
        <v>4417</v>
      </c>
      <c r="D674" s="144">
        <v>2006.0</v>
      </c>
      <c r="E674" s="144" t="s">
        <v>4418</v>
      </c>
      <c r="F674" s="237" t="s">
        <v>4419</v>
      </c>
      <c r="G674" s="144" t="s">
        <v>4420</v>
      </c>
      <c r="H674" s="144" t="s">
        <v>1363</v>
      </c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  <c r="AA674" s="144"/>
    </row>
    <row r="675" ht="15.75" customHeight="1">
      <c r="A675" s="144"/>
      <c r="B675" s="144" t="s">
        <v>4421</v>
      </c>
      <c r="C675" s="144" t="s">
        <v>4422</v>
      </c>
      <c r="D675" s="144">
        <v>2006.0</v>
      </c>
      <c r="E675" s="144" t="s">
        <v>4423</v>
      </c>
      <c r="F675" s="237" t="s">
        <v>4424</v>
      </c>
      <c r="G675" s="144" t="s">
        <v>4425</v>
      </c>
      <c r="H675" s="144" t="s">
        <v>1363</v>
      </c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  <c r="AA675" s="144"/>
    </row>
    <row r="676" ht="15.75" customHeight="1">
      <c r="A676" s="144"/>
      <c r="B676" s="144" t="s">
        <v>4426</v>
      </c>
      <c r="C676" s="144" t="s">
        <v>4427</v>
      </c>
      <c r="D676" s="144">
        <v>2006.0</v>
      </c>
      <c r="E676" s="144" t="s">
        <v>4428</v>
      </c>
      <c r="F676" s="237" t="s">
        <v>4429</v>
      </c>
      <c r="G676" s="144" t="s">
        <v>4430</v>
      </c>
      <c r="H676" s="144" t="s">
        <v>1363</v>
      </c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  <c r="AA676" s="144"/>
    </row>
    <row r="677" ht="15.75" customHeight="1">
      <c r="A677" s="144"/>
      <c r="B677" s="144" t="s">
        <v>4296</v>
      </c>
      <c r="C677" s="144" t="s">
        <v>4431</v>
      </c>
      <c r="D677" s="144">
        <v>2006.0</v>
      </c>
      <c r="E677" s="144" t="s">
        <v>4432</v>
      </c>
      <c r="F677" s="237" t="s">
        <v>4433</v>
      </c>
      <c r="G677" s="144"/>
      <c r="H677" s="144" t="s">
        <v>1363</v>
      </c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  <c r="AA677" s="144"/>
    </row>
    <row r="678" ht="15.75" customHeight="1">
      <c r="A678" s="144"/>
      <c r="B678" s="144" t="s">
        <v>4434</v>
      </c>
      <c r="C678" s="144" t="s">
        <v>4412</v>
      </c>
      <c r="D678" s="144">
        <v>2006.0</v>
      </c>
      <c r="E678" s="144"/>
      <c r="F678" s="237" t="s">
        <v>4435</v>
      </c>
      <c r="G678" s="144" t="s">
        <v>4436</v>
      </c>
      <c r="H678" s="144" t="s">
        <v>1363</v>
      </c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  <c r="AA678" s="144"/>
    </row>
    <row r="679" ht="15.75" customHeight="1">
      <c r="A679" s="144"/>
      <c r="B679" s="144" t="s">
        <v>4437</v>
      </c>
      <c r="C679" s="144" t="s">
        <v>4438</v>
      </c>
      <c r="D679" s="144">
        <v>2006.0</v>
      </c>
      <c r="E679" s="144" t="s">
        <v>4439</v>
      </c>
      <c r="F679" s="237" t="s">
        <v>4440</v>
      </c>
      <c r="G679" s="144" t="s">
        <v>4430</v>
      </c>
      <c r="H679" s="144" t="s">
        <v>1363</v>
      </c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  <c r="AA679" s="144"/>
    </row>
    <row r="680" ht="15.75" customHeight="1">
      <c r="A680" s="144"/>
      <c r="B680" s="144" t="s">
        <v>4441</v>
      </c>
      <c r="C680" s="144" t="s">
        <v>4442</v>
      </c>
      <c r="D680" s="144">
        <v>2006.0</v>
      </c>
      <c r="E680" s="144" t="s">
        <v>4443</v>
      </c>
      <c r="F680" s="237" t="s">
        <v>4444</v>
      </c>
      <c r="G680" s="144"/>
      <c r="H680" s="144" t="s">
        <v>1363</v>
      </c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  <c r="AA680" s="144"/>
    </row>
    <row r="681" ht="15.75" customHeight="1">
      <c r="A681" s="144"/>
      <c r="B681" s="144" t="s">
        <v>4445</v>
      </c>
      <c r="C681" s="144" t="s">
        <v>4446</v>
      </c>
      <c r="D681" s="144">
        <v>2006.0</v>
      </c>
      <c r="E681" s="144" t="s">
        <v>4447</v>
      </c>
      <c r="F681" s="237" t="s">
        <v>4448</v>
      </c>
      <c r="G681" s="144" t="s">
        <v>4449</v>
      </c>
      <c r="H681" s="144" t="s">
        <v>1363</v>
      </c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  <c r="AA681" s="144"/>
    </row>
    <row r="682" ht="15.75" customHeight="1">
      <c r="A682" s="144"/>
      <c r="B682" s="144" t="s">
        <v>4450</v>
      </c>
      <c r="C682" s="144" t="s">
        <v>4451</v>
      </c>
      <c r="D682" s="144">
        <v>2006.0</v>
      </c>
      <c r="E682" s="144" t="s">
        <v>4452</v>
      </c>
      <c r="F682" s="237" t="s">
        <v>4453</v>
      </c>
      <c r="G682" s="144" t="s">
        <v>4415</v>
      </c>
      <c r="H682" s="144" t="s">
        <v>1363</v>
      </c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</row>
    <row r="683" ht="15.75" customHeight="1">
      <c r="A683" s="144"/>
      <c r="B683" s="144" t="s">
        <v>4454</v>
      </c>
      <c r="C683" s="144" t="s">
        <v>4455</v>
      </c>
      <c r="D683" s="144">
        <v>2006.0</v>
      </c>
      <c r="E683" s="144" t="s">
        <v>4456</v>
      </c>
      <c r="F683" s="237" t="s">
        <v>4457</v>
      </c>
      <c r="G683" s="144"/>
      <c r="H683" s="144" t="s">
        <v>1363</v>
      </c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  <c r="AA683" s="144"/>
    </row>
    <row r="684" ht="15.75" customHeight="1">
      <c r="A684" s="144"/>
      <c r="B684" s="144" t="s">
        <v>4458</v>
      </c>
      <c r="C684" s="144" t="s">
        <v>4459</v>
      </c>
      <c r="D684" s="144">
        <v>2006.0</v>
      </c>
      <c r="E684" s="144"/>
      <c r="F684" s="237" t="s">
        <v>4460</v>
      </c>
      <c r="G684" s="144" t="s">
        <v>4461</v>
      </c>
      <c r="H684" s="144" t="s">
        <v>1363</v>
      </c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  <c r="AA684" s="144"/>
    </row>
    <row r="685" ht="15.75" customHeight="1">
      <c r="A685" s="144"/>
      <c r="B685" s="144" t="s">
        <v>4462</v>
      </c>
      <c r="C685" s="144" t="s">
        <v>4463</v>
      </c>
      <c r="D685" s="144">
        <v>2006.0</v>
      </c>
      <c r="E685" s="144" t="s">
        <v>4464</v>
      </c>
      <c r="F685" s="237" t="s">
        <v>4465</v>
      </c>
      <c r="G685" s="144" t="s">
        <v>4466</v>
      </c>
      <c r="H685" s="144" t="s">
        <v>1363</v>
      </c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  <c r="AA685" s="144"/>
    </row>
    <row r="686" ht="15.75" customHeight="1">
      <c r="A686" s="144"/>
      <c r="B686" s="144" t="s">
        <v>4467</v>
      </c>
      <c r="C686" s="144" t="s">
        <v>4468</v>
      </c>
      <c r="D686" s="144">
        <v>2006.0</v>
      </c>
      <c r="E686" s="144" t="s">
        <v>4469</v>
      </c>
      <c r="F686" s="237" t="s">
        <v>4470</v>
      </c>
      <c r="G686" s="144" t="s">
        <v>4471</v>
      </c>
      <c r="H686" s="144" t="s">
        <v>1363</v>
      </c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  <c r="AA686" s="144"/>
    </row>
    <row r="687" ht="15.75" customHeight="1">
      <c r="A687" s="144"/>
      <c r="B687" s="144" t="s">
        <v>4472</v>
      </c>
      <c r="C687" s="144" t="s">
        <v>4473</v>
      </c>
      <c r="D687" s="144">
        <v>2006.0</v>
      </c>
      <c r="E687" s="144" t="s">
        <v>4474</v>
      </c>
      <c r="F687" s="237" t="s">
        <v>4475</v>
      </c>
      <c r="G687" s="144" t="s">
        <v>4476</v>
      </c>
      <c r="H687" s="144" t="s">
        <v>1363</v>
      </c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  <c r="AA687" s="144"/>
    </row>
    <row r="688" ht="15.75" customHeight="1">
      <c r="A688" s="144"/>
      <c r="B688" s="144" t="s">
        <v>4477</v>
      </c>
      <c r="C688" s="144" t="s">
        <v>4478</v>
      </c>
      <c r="D688" s="144">
        <v>2005.0</v>
      </c>
      <c r="E688" s="144"/>
      <c r="F688" s="237" t="s">
        <v>4479</v>
      </c>
      <c r="G688" s="144"/>
      <c r="H688" s="144" t="s">
        <v>1651</v>
      </c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  <c r="AA688" s="144"/>
    </row>
    <row r="689" ht="15.75" customHeight="1">
      <c r="A689" s="144"/>
      <c r="B689" s="144" t="s">
        <v>4480</v>
      </c>
      <c r="C689" s="144" t="s">
        <v>4481</v>
      </c>
      <c r="D689" s="144">
        <v>2005.0</v>
      </c>
      <c r="E689" s="144" t="s">
        <v>4482</v>
      </c>
      <c r="F689" s="237" t="s">
        <v>4483</v>
      </c>
      <c r="G689" s="144" t="s">
        <v>4484</v>
      </c>
      <c r="H689" s="144" t="s">
        <v>1363</v>
      </c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  <c r="AA689" s="144"/>
    </row>
    <row r="690" ht="15.75" customHeight="1">
      <c r="A690" s="144"/>
      <c r="B690" s="144" t="s">
        <v>4485</v>
      </c>
      <c r="C690" s="144" t="s">
        <v>4486</v>
      </c>
      <c r="D690" s="144">
        <v>2005.0</v>
      </c>
      <c r="E690" s="144" t="s">
        <v>4487</v>
      </c>
      <c r="F690" s="237" t="s">
        <v>4488</v>
      </c>
      <c r="G690" s="144" t="s">
        <v>4489</v>
      </c>
      <c r="H690" s="144" t="s">
        <v>1363</v>
      </c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  <c r="AA690" s="144"/>
    </row>
    <row r="691" ht="15.75" customHeight="1">
      <c r="A691" s="144"/>
      <c r="B691" s="144" t="s">
        <v>4490</v>
      </c>
      <c r="C691" s="144" t="s">
        <v>4491</v>
      </c>
      <c r="D691" s="144">
        <v>2005.0</v>
      </c>
      <c r="E691" s="144"/>
      <c r="F691" s="237" t="s">
        <v>4492</v>
      </c>
      <c r="G691" s="144" t="s">
        <v>4493</v>
      </c>
      <c r="H691" s="144" t="s">
        <v>1363</v>
      </c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  <c r="AA691" s="144"/>
    </row>
    <row r="692" ht="15.75" customHeight="1">
      <c r="A692" s="144"/>
      <c r="B692" s="144" t="s">
        <v>4494</v>
      </c>
      <c r="C692" s="144" t="s">
        <v>4495</v>
      </c>
      <c r="D692" s="144">
        <v>2005.0</v>
      </c>
      <c r="E692" s="144" t="s">
        <v>4496</v>
      </c>
      <c r="F692" s="237" t="s">
        <v>4497</v>
      </c>
      <c r="G692" s="144" t="s">
        <v>4498</v>
      </c>
      <c r="H692" s="144" t="s">
        <v>1363</v>
      </c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  <c r="AA692" s="144"/>
    </row>
    <row r="693" ht="15.75" customHeight="1">
      <c r="A693" s="144"/>
      <c r="B693" s="144" t="s">
        <v>4499</v>
      </c>
      <c r="C693" s="144" t="s">
        <v>4500</v>
      </c>
      <c r="D693" s="144">
        <v>2005.0</v>
      </c>
      <c r="E693" s="144" t="s">
        <v>4501</v>
      </c>
      <c r="F693" s="237" t="s">
        <v>4502</v>
      </c>
      <c r="G693" s="144"/>
      <c r="H693" s="144" t="s">
        <v>1363</v>
      </c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  <c r="AA693" s="144"/>
    </row>
    <row r="694" ht="15.75" customHeight="1">
      <c r="A694" s="144"/>
      <c r="B694" s="144" t="s">
        <v>4503</v>
      </c>
      <c r="C694" s="144" t="s">
        <v>4504</v>
      </c>
      <c r="D694" s="144">
        <v>2005.0</v>
      </c>
      <c r="E694" s="144" t="s">
        <v>4505</v>
      </c>
      <c r="F694" s="237" t="s">
        <v>4506</v>
      </c>
      <c r="G694" s="144"/>
      <c r="H694" s="144" t="s">
        <v>1363</v>
      </c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  <c r="AA694" s="144"/>
    </row>
    <row r="695" ht="15.75" customHeight="1">
      <c r="A695" s="144"/>
      <c r="B695" s="144" t="s">
        <v>4490</v>
      </c>
      <c r="C695" s="144" t="s">
        <v>4507</v>
      </c>
      <c r="D695" s="144">
        <v>2005.0</v>
      </c>
      <c r="E695" s="144" t="s">
        <v>4508</v>
      </c>
      <c r="F695" s="237" t="s">
        <v>4509</v>
      </c>
      <c r="G695" s="144"/>
      <c r="H695" s="144" t="s">
        <v>1363</v>
      </c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  <c r="AA695" s="144"/>
    </row>
    <row r="696" ht="15.75" customHeight="1">
      <c r="A696" s="144"/>
      <c r="B696" s="144" t="s">
        <v>4510</v>
      </c>
      <c r="C696" s="144" t="s">
        <v>4511</v>
      </c>
      <c r="D696" s="144">
        <v>2005.0</v>
      </c>
      <c r="E696" s="144" t="s">
        <v>4512</v>
      </c>
      <c r="F696" s="237" t="s">
        <v>4513</v>
      </c>
      <c r="G696" s="144" t="s">
        <v>4342</v>
      </c>
      <c r="H696" s="144" t="s">
        <v>1651</v>
      </c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  <c r="AA696" s="144"/>
    </row>
    <row r="697" ht="15.75" customHeight="1">
      <c r="A697" s="144"/>
      <c r="B697" s="144" t="s">
        <v>4514</v>
      </c>
      <c r="C697" s="144" t="s">
        <v>4515</v>
      </c>
      <c r="D697" s="144">
        <v>2005.0</v>
      </c>
      <c r="E697" s="144" t="s">
        <v>4516</v>
      </c>
      <c r="F697" s="237" t="s">
        <v>4517</v>
      </c>
      <c r="G697" s="144" t="s">
        <v>4518</v>
      </c>
      <c r="H697" s="144" t="s">
        <v>1651</v>
      </c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  <c r="AA697" s="144"/>
    </row>
    <row r="698" ht="15.75" customHeight="1">
      <c r="A698" s="144"/>
      <c r="B698" s="144" t="s">
        <v>4519</v>
      </c>
      <c r="C698" s="144" t="s">
        <v>4520</v>
      </c>
      <c r="D698" s="144">
        <v>2005.0</v>
      </c>
      <c r="E698" s="144" t="s">
        <v>4521</v>
      </c>
      <c r="F698" s="237" t="s">
        <v>4522</v>
      </c>
      <c r="G698" s="144" t="s">
        <v>4523</v>
      </c>
      <c r="H698" s="144" t="s">
        <v>1363</v>
      </c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  <c r="AA698" s="144"/>
    </row>
    <row r="699" ht="15.75" customHeight="1">
      <c r="A699" s="144"/>
      <c r="B699" s="144" t="s">
        <v>4524</v>
      </c>
      <c r="C699" s="144" t="s">
        <v>4525</v>
      </c>
      <c r="D699" s="144">
        <v>2004.0</v>
      </c>
      <c r="E699" s="144" t="s">
        <v>4526</v>
      </c>
      <c r="F699" s="237" t="s">
        <v>4527</v>
      </c>
      <c r="G699" s="144" t="s">
        <v>4528</v>
      </c>
      <c r="H699" s="144" t="s">
        <v>1363</v>
      </c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  <c r="AA699" s="144"/>
    </row>
    <row r="700" ht="15.75" customHeight="1">
      <c r="A700" s="144"/>
      <c r="B700" s="144" t="s">
        <v>4529</v>
      </c>
      <c r="C700" s="144" t="s">
        <v>4530</v>
      </c>
      <c r="D700" s="144">
        <v>2004.0</v>
      </c>
      <c r="E700" s="144" t="s">
        <v>4531</v>
      </c>
      <c r="F700" s="237" t="s">
        <v>4532</v>
      </c>
      <c r="G700" s="144" t="s">
        <v>4533</v>
      </c>
      <c r="H700" s="144" t="s">
        <v>1363</v>
      </c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  <c r="AA700" s="144"/>
    </row>
    <row r="701" ht="15.75" customHeight="1">
      <c r="A701" s="144"/>
      <c r="B701" s="144" t="s">
        <v>4534</v>
      </c>
      <c r="C701" s="144" t="s">
        <v>4535</v>
      </c>
      <c r="D701" s="144">
        <v>2004.0</v>
      </c>
      <c r="E701" s="144" t="s">
        <v>4536</v>
      </c>
      <c r="F701" s="237" t="s">
        <v>4537</v>
      </c>
      <c r="G701" s="144" t="s">
        <v>4538</v>
      </c>
      <c r="H701" s="144" t="s">
        <v>1363</v>
      </c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  <c r="AA701" s="144"/>
    </row>
    <row r="702" ht="15.75" customHeight="1">
      <c r="A702" s="144"/>
      <c r="B702" s="144" t="s">
        <v>4539</v>
      </c>
      <c r="C702" s="144" t="s">
        <v>4540</v>
      </c>
      <c r="D702" s="144">
        <v>2004.0</v>
      </c>
      <c r="E702" s="144" t="s">
        <v>4541</v>
      </c>
      <c r="F702" s="237" t="s">
        <v>4542</v>
      </c>
      <c r="G702" s="144" t="s">
        <v>4543</v>
      </c>
      <c r="H702" s="144" t="s">
        <v>1651</v>
      </c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  <c r="AA702" s="144"/>
    </row>
    <row r="703" ht="15.75" customHeight="1">
      <c r="A703" s="144"/>
      <c r="B703" s="144" t="s">
        <v>4544</v>
      </c>
      <c r="C703" s="144" t="s">
        <v>4545</v>
      </c>
      <c r="D703" s="144">
        <v>2004.0</v>
      </c>
      <c r="E703" s="144" t="s">
        <v>4546</v>
      </c>
      <c r="F703" s="237" t="s">
        <v>4547</v>
      </c>
      <c r="G703" s="144"/>
      <c r="H703" s="144" t="s">
        <v>1363</v>
      </c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  <c r="AA703" s="144"/>
    </row>
    <row r="704" ht="15.75" customHeight="1">
      <c r="A704" s="144"/>
      <c r="B704" s="144" t="s">
        <v>4548</v>
      </c>
      <c r="C704" s="144" t="s">
        <v>4549</v>
      </c>
      <c r="D704" s="144">
        <v>2004.0</v>
      </c>
      <c r="E704" s="144"/>
      <c r="F704" s="237" t="s">
        <v>4550</v>
      </c>
      <c r="G704" s="144" t="s">
        <v>4551</v>
      </c>
      <c r="H704" s="144" t="s">
        <v>1651</v>
      </c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  <c r="AA704" s="144"/>
    </row>
    <row r="705" ht="15.75" customHeight="1">
      <c r="A705" s="144"/>
      <c r="B705" s="144" t="s">
        <v>4552</v>
      </c>
      <c r="C705" s="144" t="s">
        <v>4553</v>
      </c>
      <c r="D705" s="144">
        <v>2004.0</v>
      </c>
      <c r="E705" s="144" t="s">
        <v>4554</v>
      </c>
      <c r="F705" s="237" t="s">
        <v>4555</v>
      </c>
      <c r="G705" s="144"/>
      <c r="H705" s="144" t="s">
        <v>1363</v>
      </c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  <c r="AA705" s="144"/>
    </row>
    <row r="706" ht="15.75" customHeight="1">
      <c r="A706" s="144"/>
      <c r="B706" s="144" t="s">
        <v>4556</v>
      </c>
      <c r="C706" s="144" t="s">
        <v>4557</v>
      </c>
      <c r="D706" s="144">
        <v>2004.0</v>
      </c>
      <c r="E706" s="144" t="s">
        <v>4558</v>
      </c>
      <c r="F706" s="237" t="s">
        <v>4559</v>
      </c>
      <c r="G706" s="144"/>
      <c r="H706" s="144" t="s">
        <v>1651</v>
      </c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  <c r="AA706" s="144"/>
    </row>
    <row r="707" ht="15.75" customHeight="1">
      <c r="A707" s="144"/>
      <c r="B707" s="144" t="s">
        <v>4560</v>
      </c>
      <c r="C707" s="144" t="s">
        <v>4561</v>
      </c>
      <c r="D707" s="144">
        <v>2004.0</v>
      </c>
      <c r="E707" s="144"/>
      <c r="F707" s="237" t="s">
        <v>4562</v>
      </c>
      <c r="G707" s="144" t="s">
        <v>4563</v>
      </c>
      <c r="H707" s="144" t="s">
        <v>1363</v>
      </c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  <c r="AA707" s="144"/>
    </row>
    <row r="708" ht="15.75" customHeight="1">
      <c r="A708" s="144"/>
      <c r="B708" s="144" t="s">
        <v>4564</v>
      </c>
      <c r="C708" s="144" t="s">
        <v>4565</v>
      </c>
      <c r="D708" s="144">
        <v>2004.0</v>
      </c>
      <c r="E708" s="144" t="s">
        <v>4566</v>
      </c>
      <c r="F708" s="237" t="s">
        <v>4567</v>
      </c>
      <c r="G708" s="144" t="s">
        <v>4568</v>
      </c>
      <c r="H708" s="144" t="s">
        <v>1363</v>
      </c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  <c r="AA708" s="144"/>
    </row>
    <row r="709" ht="15.75" customHeight="1">
      <c r="A709" s="144"/>
      <c r="B709" s="144" t="s">
        <v>4569</v>
      </c>
      <c r="C709" s="144" t="s">
        <v>4570</v>
      </c>
      <c r="D709" s="144">
        <v>2004.0</v>
      </c>
      <c r="E709" s="144" t="s">
        <v>4571</v>
      </c>
      <c r="F709" s="237" t="s">
        <v>4572</v>
      </c>
      <c r="G709" s="144" t="s">
        <v>4573</v>
      </c>
      <c r="H709" s="144" t="s">
        <v>1363</v>
      </c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  <c r="AA709" s="144"/>
    </row>
    <row r="710" ht="15.75" customHeight="1">
      <c r="A710" s="144"/>
      <c r="B710" s="144" t="s">
        <v>4574</v>
      </c>
      <c r="C710" s="144" t="s">
        <v>4575</v>
      </c>
      <c r="D710" s="144">
        <v>2004.0</v>
      </c>
      <c r="E710" s="144" t="s">
        <v>4576</v>
      </c>
      <c r="F710" s="237" t="s">
        <v>4577</v>
      </c>
      <c r="G710" s="144" t="s">
        <v>4578</v>
      </c>
      <c r="H710" s="144" t="s">
        <v>1363</v>
      </c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  <c r="AA710" s="144"/>
    </row>
    <row r="711" ht="15.75" customHeight="1">
      <c r="A711" s="144"/>
      <c r="B711" s="144" t="s">
        <v>4579</v>
      </c>
      <c r="C711" s="144" t="s">
        <v>4580</v>
      </c>
      <c r="D711" s="144">
        <v>2004.0</v>
      </c>
      <c r="E711" s="144" t="s">
        <v>4581</v>
      </c>
      <c r="F711" s="237" t="s">
        <v>4582</v>
      </c>
      <c r="G711" s="144" t="s">
        <v>4583</v>
      </c>
      <c r="H711" s="144" t="s">
        <v>1363</v>
      </c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  <c r="AA711" s="144"/>
    </row>
    <row r="712" ht="15.75" customHeight="1">
      <c r="A712" s="144"/>
      <c r="B712" s="144" t="s">
        <v>4584</v>
      </c>
      <c r="C712" s="144" t="s">
        <v>4585</v>
      </c>
      <c r="D712" s="144">
        <v>2004.0</v>
      </c>
      <c r="E712" s="144"/>
      <c r="F712" s="237" t="s">
        <v>4586</v>
      </c>
      <c r="G712" s="144" t="s">
        <v>4587</v>
      </c>
      <c r="H712" s="144" t="s">
        <v>1363</v>
      </c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  <c r="AA712" s="144"/>
    </row>
    <row r="713" ht="15.75" customHeight="1">
      <c r="A713" s="144"/>
      <c r="B713" s="144" t="s">
        <v>4588</v>
      </c>
      <c r="C713" s="144" t="s">
        <v>4589</v>
      </c>
      <c r="D713" s="144">
        <v>2003.0</v>
      </c>
      <c r="E713" s="144"/>
      <c r="F713" s="237" t="s">
        <v>4590</v>
      </c>
      <c r="G713" s="144" t="s">
        <v>4591</v>
      </c>
      <c r="H713" s="144" t="s">
        <v>1363</v>
      </c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  <c r="AA713" s="144"/>
    </row>
    <row r="714" ht="15.75" customHeight="1">
      <c r="A714" s="144"/>
      <c r="B714" s="144" t="s">
        <v>4592</v>
      </c>
      <c r="C714" s="144" t="s">
        <v>4593</v>
      </c>
      <c r="D714" s="144">
        <v>2003.0</v>
      </c>
      <c r="E714" s="144" t="s">
        <v>4594</v>
      </c>
      <c r="F714" s="237" t="s">
        <v>4595</v>
      </c>
      <c r="G714" s="144"/>
      <c r="H714" s="144" t="s">
        <v>1363</v>
      </c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  <c r="AA714" s="144"/>
    </row>
    <row r="715" ht="15.75" customHeight="1">
      <c r="A715" s="144"/>
      <c r="B715" s="144" t="s">
        <v>4596</v>
      </c>
      <c r="C715" s="144" t="s">
        <v>4597</v>
      </c>
      <c r="D715" s="144">
        <v>2003.0</v>
      </c>
      <c r="E715" s="144" t="s">
        <v>4598</v>
      </c>
      <c r="F715" s="237" t="s">
        <v>4599</v>
      </c>
      <c r="G715" s="144" t="s">
        <v>4600</v>
      </c>
      <c r="H715" s="144" t="s">
        <v>1651</v>
      </c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  <c r="AA715" s="144"/>
    </row>
    <row r="716" ht="15.75" customHeight="1">
      <c r="A716" s="144"/>
      <c r="B716" s="144" t="s">
        <v>4601</v>
      </c>
      <c r="C716" s="144" t="s">
        <v>4602</v>
      </c>
      <c r="D716" s="144">
        <v>2003.0</v>
      </c>
      <c r="E716" s="144" t="s">
        <v>4603</v>
      </c>
      <c r="F716" s="237" t="s">
        <v>4604</v>
      </c>
      <c r="G716" s="144" t="s">
        <v>4605</v>
      </c>
      <c r="H716" s="144" t="s">
        <v>1363</v>
      </c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  <c r="AA716" s="144"/>
    </row>
    <row r="717" ht="15.75" customHeight="1">
      <c r="A717" s="144"/>
      <c r="B717" s="144" t="s">
        <v>4606</v>
      </c>
      <c r="C717" s="144" t="s">
        <v>4607</v>
      </c>
      <c r="D717" s="144">
        <v>2003.0</v>
      </c>
      <c r="E717" s="144" t="s">
        <v>413</v>
      </c>
      <c r="F717" s="237" t="s">
        <v>4608</v>
      </c>
      <c r="G717" s="144" t="s">
        <v>4609</v>
      </c>
      <c r="H717" s="144" t="s">
        <v>1651</v>
      </c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  <c r="AA717" s="144"/>
    </row>
    <row r="718" ht="15.75" customHeight="1">
      <c r="A718" s="144"/>
      <c r="B718" s="144" t="s">
        <v>4610</v>
      </c>
      <c r="C718" s="144" t="s">
        <v>4611</v>
      </c>
      <c r="D718" s="144">
        <v>2003.0</v>
      </c>
      <c r="E718" s="144" t="s">
        <v>4612</v>
      </c>
      <c r="F718" s="237" t="s">
        <v>4613</v>
      </c>
      <c r="G718" s="144" t="s">
        <v>4614</v>
      </c>
      <c r="H718" s="144" t="s">
        <v>1651</v>
      </c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  <c r="AA718" s="144"/>
    </row>
    <row r="719" ht="15.75" customHeight="1">
      <c r="A719" s="144"/>
      <c r="B719" s="144" t="s">
        <v>3826</v>
      </c>
      <c r="C719" s="144" t="s">
        <v>4615</v>
      </c>
      <c r="D719" s="144">
        <v>2003.0</v>
      </c>
      <c r="E719" s="144"/>
      <c r="F719" s="237" t="s">
        <v>4616</v>
      </c>
      <c r="G719" s="144"/>
      <c r="H719" s="144" t="s">
        <v>3829</v>
      </c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  <c r="AA719" s="144"/>
    </row>
    <row r="720" ht="15.75" customHeight="1">
      <c r="A720" s="144"/>
      <c r="B720" s="144" t="s">
        <v>4617</v>
      </c>
      <c r="C720" s="144" t="s">
        <v>4618</v>
      </c>
      <c r="D720" s="144">
        <v>2003.0</v>
      </c>
      <c r="E720" s="144" t="s">
        <v>4619</v>
      </c>
      <c r="F720" s="237" t="s">
        <v>4620</v>
      </c>
      <c r="G720" s="144" t="s">
        <v>4591</v>
      </c>
      <c r="H720" s="144" t="s">
        <v>1651</v>
      </c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  <c r="AA720" s="144"/>
    </row>
    <row r="721" ht="15.75" customHeight="1">
      <c r="A721" s="144"/>
      <c r="B721" s="144" t="s">
        <v>4621</v>
      </c>
      <c r="C721" s="144" t="s">
        <v>4622</v>
      </c>
      <c r="D721" s="144">
        <v>2003.0</v>
      </c>
      <c r="E721" s="144" t="s">
        <v>4623</v>
      </c>
      <c r="F721" s="237" t="s">
        <v>4624</v>
      </c>
      <c r="G721" s="144" t="s">
        <v>4625</v>
      </c>
      <c r="H721" s="144" t="s">
        <v>1363</v>
      </c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  <c r="AA721" s="144"/>
    </row>
    <row r="722" ht="15.75" customHeight="1">
      <c r="A722" s="144"/>
      <c r="B722" s="144" t="s">
        <v>4626</v>
      </c>
      <c r="C722" s="144" t="s">
        <v>4627</v>
      </c>
      <c r="D722" s="144">
        <v>2003.0</v>
      </c>
      <c r="E722" s="144" t="s">
        <v>4628</v>
      </c>
      <c r="F722" s="237" t="s">
        <v>4629</v>
      </c>
      <c r="G722" s="144" t="s">
        <v>4630</v>
      </c>
      <c r="H722" s="144" t="s">
        <v>1363</v>
      </c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  <c r="AA722" s="144"/>
    </row>
    <row r="723" ht="15.75" customHeight="1">
      <c r="A723" s="144"/>
      <c r="B723" s="144" t="s">
        <v>4631</v>
      </c>
      <c r="C723" s="144" t="s">
        <v>4632</v>
      </c>
      <c r="D723" s="144">
        <v>2003.0</v>
      </c>
      <c r="E723" s="144" t="s">
        <v>4633</v>
      </c>
      <c r="F723" s="237" t="s">
        <v>4634</v>
      </c>
      <c r="G723" s="144" t="s">
        <v>4635</v>
      </c>
      <c r="H723" s="144" t="s">
        <v>1363</v>
      </c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  <c r="AA723" s="144"/>
    </row>
    <row r="724" ht="15.75" customHeight="1">
      <c r="A724" s="144"/>
      <c r="B724" s="144" t="s">
        <v>4636</v>
      </c>
      <c r="C724" s="144" t="s">
        <v>4637</v>
      </c>
      <c r="D724" s="144">
        <v>2002.0</v>
      </c>
      <c r="E724" s="144" t="s">
        <v>4638</v>
      </c>
      <c r="F724" s="237" t="s">
        <v>4639</v>
      </c>
      <c r="G724" s="144" t="s">
        <v>4640</v>
      </c>
      <c r="H724" s="144" t="s">
        <v>1363</v>
      </c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  <c r="AA724" s="144"/>
    </row>
    <row r="725" ht="15.75" customHeight="1">
      <c r="A725" s="144"/>
      <c r="B725" s="144" t="s">
        <v>4641</v>
      </c>
      <c r="C725" s="144" t="s">
        <v>4642</v>
      </c>
      <c r="D725" s="144">
        <v>2002.0</v>
      </c>
      <c r="E725" s="144" t="s">
        <v>4643</v>
      </c>
      <c r="F725" s="237" t="s">
        <v>4644</v>
      </c>
      <c r="G725" s="144" t="s">
        <v>4645</v>
      </c>
      <c r="H725" s="144" t="s">
        <v>1363</v>
      </c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  <c r="AA725" s="144"/>
    </row>
    <row r="726" ht="15.75" customHeight="1">
      <c r="A726" s="144"/>
      <c r="B726" s="144" t="s">
        <v>4646</v>
      </c>
      <c r="C726" s="144" t="s">
        <v>4647</v>
      </c>
      <c r="D726" s="144">
        <v>2002.0</v>
      </c>
      <c r="E726" s="144" t="s">
        <v>4648</v>
      </c>
      <c r="F726" s="237" t="s">
        <v>4649</v>
      </c>
      <c r="G726" s="144"/>
      <c r="H726" s="144" t="s">
        <v>1363</v>
      </c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  <c r="AA726" s="144"/>
    </row>
    <row r="727" ht="15.75" customHeight="1">
      <c r="A727" s="144"/>
      <c r="B727" s="144" t="s">
        <v>4650</v>
      </c>
      <c r="C727" s="144" t="s">
        <v>4651</v>
      </c>
      <c r="D727" s="144">
        <v>2002.0</v>
      </c>
      <c r="E727" s="144" t="s">
        <v>4652</v>
      </c>
      <c r="F727" s="237" t="s">
        <v>4653</v>
      </c>
      <c r="G727" s="144"/>
      <c r="H727" s="144" t="s">
        <v>1363</v>
      </c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  <c r="AA727" s="144"/>
    </row>
    <row r="728" ht="15.75" customHeight="1">
      <c r="A728" s="144"/>
      <c r="B728" s="144" t="s">
        <v>4654</v>
      </c>
      <c r="C728" s="144" t="s">
        <v>4655</v>
      </c>
      <c r="D728" s="144">
        <v>2002.0</v>
      </c>
      <c r="E728" s="144" t="s">
        <v>4656</v>
      </c>
      <c r="F728" s="237" t="s">
        <v>4657</v>
      </c>
      <c r="G728" s="144"/>
      <c r="H728" s="144" t="s">
        <v>1363</v>
      </c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  <c r="AA728" s="144"/>
    </row>
    <row r="729" ht="15.75" customHeight="1">
      <c r="A729" s="144"/>
      <c r="B729" s="144" t="s">
        <v>4658</v>
      </c>
      <c r="C729" s="144" t="s">
        <v>4659</v>
      </c>
      <c r="D729" s="144">
        <v>2002.0</v>
      </c>
      <c r="E729" s="144" t="s">
        <v>4660</v>
      </c>
      <c r="F729" s="237" t="s">
        <v>4661</v>
      </c>
      <c r="G729" s="144" t="s">
        <v>4662</v>
      </c>
      <c r="H729" s="144" t="s">
        <v>1651</v>
      </c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  <c r="AA729" s="144"/>
    </row>
    <row r="730" ht="15.75" customHeight="1">
      <c r="A730" s="144"/>
      <c r="B730" s="144" t="s">
        <v>4663</v>
      </c>
      <c r="C730" s="144" t="s">
        <v>4664</v>
      </c>
      <c r="D730" s="144">
        <v>2002.0</v>
      </c>
      <c r="E730" s="144" t="s">
        <v>4665</v>
      </c>
      <c r="F730" s="237" t="s">
        <v>4666</v>
      </c>
      <c r="G730" s="144" t="s">
        <v>4667</v>
      </c>
      <c r="H730" s="144" t="s">
        <v>1363</v>
      </c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  <c r="AA730" s="144"/>
    </row>
    <row r="731" ht="15.75" customHeight="1">
      <c r="A731" s="144"/>
      <c r="B731" s="144" t="s">
        <v>4668</v>
      </c>
      <c r="C731" s="144" t="s">
        <v>4669</v>
      </c>
      <c r="D731" s="144">
        <v>2002.0</v>
      </c>
      <c r="E731" s="144" t="s">
        <v>4670</v>
      </c>
      <c r="F731" s="237" t="s">
        <v>4671</v>
      </c>
      <c r="G731" s="144" t="s">
        <v>4672</v>
      </c>
      <c r="H731" s="144" t="s">
        <v>1363</v>
      </c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  <c r="AA731" s="144"/>
    </row>
    <row r="732" ht="15.75" customHeight="1">
      <c r="A732" s="144"/>
      <c r="B732" s="144" t="s">
        <v>4673</v>
      </c>
      <c r="C732" s="144" t="s">
        <v>4674</v>
      </c>
      <c r="D732" s="144">
        <v>2002.0</v>
      </c>
      <c r="E732" s="144" t="s">
        <v>4675</v>
      </c>
      <c r="F732" s="237" t="s">
        <v>4676</v>
      </c>
      <c r="G732" s="144" t="s">
        <v>4677</v>
      </c>
      <c r="H732" s="144" t="s">
        <v>1363</v>
      </c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  <c r="AA732" s="144"/>
    </row>
    <row r="733" ht="15.75" customHeight="1">
      <c r="A733" s="144"/>
      <c r="B733" s="144" t="s">
        <v>4678</v>
      </c>
      <c r="C733" s="144" t="s">
        <v>4679</v>
      </c>
      <c r="D733" s="144">
        <v>2002.0</v>
      </c>
      <c r="E733" s="144" t="s">
        <v>4680</v>
      </c>
      <c r="F733" s="237" t="s">
        <v>4681</v>
      </c>
      <c r="G733" s="144" t="s">
        <v>4682</v>
      </c>
      <c r="H733" s="144" t="s">
        <v>1363</v>
      </c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  <c r="AA733" s="144"/>
    </row>
    <row r="734" ht="15.75" customHeight="1">
      <c r="A734" s="144"/>
      <c r="B734" s="144" t="s">
        <v>4683</v>
      </c>
      <c r="C734" s="144" t="s">
        <v>4684</v>
      </c>
      <c r="D734" s="144">
        <v>2001.0</v>
      </c>
      <c r="E734" s="144" t="s">
        <v>474</v>
      </c>
      <c r="F734" s="237" t="s">
        <v>4685</v>
      </c>
      <c r="G734" s="144"/>
      <c r="H734" s="144" t="s">
        <v>1363</v>
      </c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  <c r="AA734" s="144"/>
    </row>
    <row r="735" ht="15.75" customHeight="1">
      <c r="A735" s="144"/>
      <c r="B735" s="144" t="s">
        <v>4686</v>
      </c>
      <c r="C735" s="144" t="s">
        <v>4687</v>
      </c>
      <c r="D735" s="144">
        <v>2001.0</v>
      </c>
      <c r="E735" s="144" t="s">
        <v>4688</v>
      </c>
      <c r="F735" s="237" t="s">
        <v>4689</v>
      </c>
      <c r="G735" s="144" t="s">
        <v>4690</v>
      </c>
      <c r="H735" s="144" t="s">
        <v>1363</v>
      </c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</row>
    <row r="736" ht="15.75" customHeight="1">
      <c r="A736" s="144"/>
      <c r="B736" s="144" t="s">
        <v>4683</v>
      </c>
      <c r="C736" s="144" t="s">
        <v>4691</v>
      </c>
      <c r="D736" s="144">
        <v>2001.0</v>
      </c>
      <c r="E736" s="144" t="s">
        <v>4692</v>
      </c>
      <c r="F736" s="237" t="s">
        <v>4693</v>
      </c>
      <c r="G736" s="144" t="s">
        <v>4694</v>
      </c>
      <c r="H736" s="144" t="s">
        <v>1363</v>
      </c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</row>
    <row r="737" ht="15.75" customHeight="1">
      <c r="A737" s="144"/>
      <c r="B737" s="144" t="s">
        <v>4695</v>
      </c>
      <c r="C737" s="144" t="s">
        <v>4696</v>
      </c>
      <c r="D737" s="144">
        <v>2001.0</v>
      </c>
      <c r="E737" s="144" t="s">
        <v>4697</v>
      </c>
      <c r="F737" s="237" t="s">
        <v>4698</v>
      </c>
      <c r="G737" s="144" t="s">
        <v>4682</v>
      </c>
      <c r="H737" s="144" t="s">
        <v>1363</v>
      </c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</row>
    <row r="738" ht="15.75" customHeight="1">
      <c r="A738" s="144"/>
      <c r="B738" s="144" t="s">
        <v>4699</v>
      </c>
      <c r="C738" s="144" t="s">
        <v>4700</v>
      </c>
      <c r="D738" s="144">
        <v>2001.0</v>
      </c>
      <c r="E738" s="144"/>
      <c r="F738" s="237" t="s">
        <v>4701</v>
      </c>
      <c r="G738" s="144" t="s">
        <v>4702</v>
      </c>
      <c r="H738" s="144" t="s">
        <v>1363</v>
      </c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</row>
    <row r="739" ht="15.75" customHeight="1">
      <c r="A739" s="144"/>
      <c r="B739" s="144" t="s">
        <v>4703</v>
      </c>
      <c r="C739" s="144" t="s">
        <v>4704</v>
      </c>
      <c r="D739" s="144">
        <v>2000.0</v>
      </c>
      <c r="E739" s="144" t="s">
        <v>4705</v>
      </c>
      <c r="F739" s="237" t="s">
        <v>4706</v>
      </c>
      <c r="G739" s="144"/>
      <c r="H739" s="144" t="s">
        <v>1363</v>
      </c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  <c r="AA739" s="144"/>
    </row>
    <row r="740" ht="15.75" customHeight="1">
      <c r="A740" s="144"/>
      <c r="B740" s="144" t="s">
        <v>4707</v>
      </c>
      <c r="C740" s="144" t="s">
        <v>4708</v>
      </c>
      <c r="D740" s="144">
        <v>2000.0</v>
      </c>
      <c r="E740" s="144" t="s">
        <v>4709</v>
      </c>
      <c r="F740" s="237" t="s">
        <v>4710</v>
      </c>
      <c r="G740" s="144"/>
      <c r="H740" s="144" t="s">
        <v>1363</v>
      </c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  <c r="AA740" s="144"/>
    </row>
    <row r="741" ht="15.75" customHeight="1">
      <c r="A741" s="144"/>
      <c r="B741" s="144" t="s">
        <v>4711</v>
      </c>
      <c r="C741" s="144" t="s">
        <v>4712</v>
      </c>
      <c r="D741" s="144">
        <v>2000.0</v>
      </c>
      <c r="E741" s="144" t="s">
        <v>4713</v>
      </c>
      <c r="F741" s="237" t="s">
        <v>4714</v>
      </c>
      <c r="G741" s="144"/>
      <c r="H741" s="144" t="s">
        <v>1363</v>
      </c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  <c r="AA741" s="144"/>
    </row>
    <row r="742" ht="15.75" customHeight="1">
      <c r="A742" s="144"/>
      <c r="B742" s="144" t="s">
        <v>4715</v>
      </c>
      <c r="C742" s="144" t="s">
        <v>4716</v>
      </c>
      <c r="D742" s="144">
        <v>2000.0</v>
      </c>
      <c r="E742" s="144" t="s">
        <v>4717</v>
      </c>
      <c r="F742" s="237" t="s">
        <v>4718</v>
      </c>
      <c r="G742" s="144"/>
      <c r="H742" s="144" t="s">
        <v>1363</v>
      </c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  <c r="AA742" s="144"/>
    </row>
    <row r="743" ht="15.75" customHeight="1">
      <c r="A743" s="144"/>
      <c r="B743" s="144" t="s">
        <v>4719</v>
      </c>
      <c r="C743" s="144" t="s">
        <v>4720</v>
      </c>
      <c r="D743" s="144">
        <v>2000.0</v>
      </c>
      <c r="E743" s="144" t="s">
        <v>4721</v>
      </c>
      <c r="F743" s="237" t="s">
        <v>4722</v>
      </c>
      <c r="G743" s="144"/>
      <c r="H743" s="144" t="s">
        <v>1363</v>
      </c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  <c r="AA743" s="144"/>
    </row>
    <row r="744" ht="15.75" customHeight="1">
      <c r="A744" s="144"/>
      <c r="B744" s="144" t="s">
        <v>4723</v>
      </c>
      <c r="C744" s="144" t="s">
        <v>4724</v>
      </c>
      <c r="D744" s="144">
        <v>1999.0</v>
      </c>
      <c r="E744" s="144"/>
      <c r="F744" s="237" t="s">
        <v>4725</v>
      </c>
      <c r="G744" s="144"/>
      <c r="H744" s="144" t="s">
        <v>1363</v>
      </c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  <c r="AA744" s="144"/>
    </row>
    <row r="745" ht="15.75" customHeight="1">
      <c r="A745" s="144"/>
      <c r="B745" s="144" t="s">
        <v>4726</v>
      </c>
      <c r="C745" s="144" t="s">
        <v>4727</v>
      </c>
      <c r="D745" s="144">
        <v>1999.0</v>
      </c>
      <c r="E745" s="144" t="s">
        <v>4728</v>
      </c>
      <c r="F745" s="237" t="s">
        <v>4729</v>
      </c>
      <c r="G745" s="144"/>
      <c r="H745" s="144" t="s">
        <v>1363</v>
      </c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  <c r="AA745" s="144"/>
    </row>
    <row r="746" ht="15.75" customHeight="1">
      <c r="A746" s="144"/>
      <c r="B746" s="144" t="s">
        <v>4730</v>
      </c>
      <c r="C746" s="144" t="s">
        <v>4731</v>
      </c>
      <c r="D746" s="144">
        <v>1999.0</v>
      </c>
      <c r="E746" s="144" t="s">
        <v>4732</v>
      </c>
      <c r="F746" s="237" t="s">
        <v>4733</v>
      </c>
      <c r="G746" s="144"/>
      <c r="H746" s="144" t="s">
        <v>1363</v>
      </c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  <c r="AA746" s="144"/>
    </row>
    <row r="747" ht="15.75" customHeight="1">
      <c r="A747" s="144"/>
      <c r="B747" s="144" t="s">
        <v>4734</v>
      </c>
      <c r="C747" s="144" t="s">
        <v>4735</v>
      </c>
      <c r="D747" s="144">
        <v>1998.0</v>
      </c>
      <c r="E747" s="144" t="s">
        <v>4736</v>
      </c>
      <c r="F747" s="237" t="s">
        <v>4737</v>
      </c>
      <c r="G747" s="144"/>
      <c r="H747" s="144" t="s">
        <v>1363</v>
      </c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  <c r="AA747" s="144"/>
    </row>
    <row r="748" ht="15.75" customHeight="1">
      <c r="A748" s="144"/>
      <c r="B748" s="144" t="s">
        <v>4738</v>
      </c>
      <c r="C748" s="144" t="s">
        <v>4739</v>
      </c>
      <c r="D748" s="144">
        <v>1998.0</v>
      </c>
      <c r="E748" s="144" t="s">
        <v>4740</v>
      </c>
      <c r="F748" s="237" t="s">
        <v>4741</v>
      </c>
      <c r="G748" s="144"/>
      <c r="H748" s="144" t="s">
        <v>1363</v>
      </c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  <c r="AA748" s="144"/>
    </row>
    <row r="749" ht="15.75" customHeight="1">
      <c r="A749" s="144"/>
      <c r="B749" s="144" t="s">
        <v>4742</v>
      </c>
      <c r="C749" s="144" t="s">
        <v>4743</v>
      </c>
      <c r="D749" s="144">
        <v>1998.0</v>
      </c>
      <c r="E749" s="144" t="s">
        <v>4744</v>
      </c>
      <c r="F749" s="237" t="s">
        <v>4745</v>
      </c>
      <c r="G749" s="144" t="s">
        <v>4746</v>
      </c>
      <c r="H749" s="144" t="s">
        <v>1363</v>
      </c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  <c r="AA749" s="144"/>
    </row>
    <row r="750" ht="15.75" customHeight="1">
      <c r="A750" s="144"/>
      <c r="B750" s="144" t="s">
        <v>4747</v>
      </c>
      <c r="C750" s="144" t="s">
        <v>4748</v>
      </c>
      <c r="D750" s="144">
        <v>1998.0</v>
      </c>
      <c r="E750" s="144" t="s">
        <v>4749</v>
      </c>
      <c r="F750" s="237" t="s">
        <v>4750</v>
      </c>
      <c r="G750" s="144"/>
      <c r="H750" s="144" t="s">
        <v>1363</v>
      </c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  <c r="AA750" s="144"/>
    </row>
    <row r="751" ht="15.75" customHeight="1">
      <c r="A751" s="144"/>
      <c r="B751" s="144" t="s">
        <v>4751</v>
      </c>
      <c r="C751" s="144" t="s">
        <v>4752</v>
      </c>
      <c r="D751" s="144">
        <v>1996.0</v>
      </c>
      <c r="E751" s="144" t="s">
        <v>4753</v>
      </c>
      <c r="F751" s="237" t="s">
        <v>4754</v>
      </c>
      <c r="G751" s="144"/>
      <c r="H751" s="144" t="s">
        <v>1363</v>
      </c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  <c r="AA751" s="144"/>
    </row>
    <row r="752" ht="15.75" customHeight="1">
      <c r="A752" s="144"/>
      <c r="B752" s="144" t="s">
        <v>4755</v>
      </c>
      <c r="C752" s="144" t="s">
        <v>4756</v>
      </c>
      <c r="D752" s="144">
        <v>1994.0</v>
      </c>
      <c r="E752" s="144"/>
      <c r="F752" s="237" t="s">
        <v>4757</v>
      </c>
      <c r="G752" s="144"/>
      <c r="H752" s="144" t="s">
        <v>1363</v>
      </c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  <c r="AA752" s="144"/>
    </row>
    <row r="753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  <c r="AA753" s="144"/>
    </row>
    <row r="754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  <c r="AA754" s="144"/>
    </row>
    <row r="755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  <c r="AA755" s="144"/>
    </row>
    <row r="75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  <c r="AA756" s="144"/>
    </row>
    <row r="757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  <c r="AA757" s="144"/>
    </row>
    <row r="758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</row>
    <row r="759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</row>
    <row r="760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  <c r="AA760" s="144"/>
    </row>
    <row r="761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  <c r="AA761" s="144"/>
    </row>
    <row r="762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  <c r="AA762" s="144"/>
    </row>
    <row r="763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  <c r="AA763" s="144"/>
    </row>
    <row r="764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</row>
    <row r="765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  <c r="AA765" s="144"/>
    </row>
    <row r="76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  <c r="AA766" s="144"/>
    </row>
    <row r="767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</row>
    <row r="768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  <c r="AA768" s="144"/>
    </row>
    <row r="769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  <c r="AA769" s="144"/>
    </row>
    <row r="770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  <c r="AA770" s="144"/>
    </row>
    <row r="771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  <c r="AA771" s="144"/>
    </row>
    <row r="772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</row>
    <row r="773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  <c r="AA773" s="144"/>
    </row>
    <row r="774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  <c r="AA774" s="144"/>
    </row>
    <row r="775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  <c r="AA775" s="144"/>
    </row>
    <row r="77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</row>
    <row r="777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  <c r="AA777" s="144"/>
    </row>
    <row r="778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  <c r="AA778" s="144"/>
    </row>
    <row r="779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  <c r="AA779" s="144"/>
    </row>
    <row r="780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</row>
    <row r="781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  <c r="AA781" s="144"/>
    </row>
    <row r="782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  <c r="AA782" s="144"/>
    </row>
    <row r="783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</row>
    <row r="784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  <c r="AA784" s="144"/>
    </row>
    <row r="785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  <c r="AA785" s="144"/>
    </row>
    <row r="78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  <c r="AA786" s="144"/>
    </row>
    <row r="787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</row>
    <row r="788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  <c r="AA788" s="144"/>
    </row>
    <row r="789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  <c r="AA789" s="144"/>
    </row>
    <row r="790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  <c r="AA790" s="144"/>
    </row>
    <row r="791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  <c r="AA791" s="144"/>
    </row>
    <row r="792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</row>
    <row r="793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  <c r="AA793" s="144"/>
    </row>
    <row r="794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  <c r="AA794" s="144"/>
    </row>
    <row r="795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  <c r="AA795" s="144"/>
    </row>
    <row r="79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  <c r="AA796" s="144"/>
    </row>
    <row r="797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</row>
    <row r="798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  <c r="AA798" s="144"/>
    </row>
    <row r="799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  <c r="AA799" s="144"/>
    </row>
    <row r="800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  <c r="AA800" s="144"/>
    </row>
    <row r="801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  <c r="AA801" s="144"/>
    </row>
    <row r="802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</row>
    <row r="803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  <c r="AA803" s="144"/>
    </row>
    <row r="804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  <c r="AA804" s="144"/>
    </row>
    <row r="805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  <c r="AA805" s="144"/>
    </row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0"/>
    <hyperlink r:id="rId229" ref="F231"/>
    <hyperlink r:id="rId230" ref="F232"/>
    <hyperlink r:id="rId231" ref="F233"/>
    <hyperlink r:id="rId232" ref="F234"/>
    <hyperlink r:id="rId233" ref="F235"/>
    <hyperlink r:id="rId234" ref="F236"/>
    <hyperlink r:id="rId235" ref="F237"/>
    <hyperlink r:id="rId236" ref="F238"/>
    <hyperlink r:id="rId237" ref="F239"/>
    <hyperlink r:id="rId238" ref="F240"/>
    <hyperlink r:id="rId239" ref="F241"/>
    <hyperlink r:id="rId240" ref="F242"/>
    <hyperlink r:id="rId241" ref="F243"/>
    <hyperlink r:id="rId242" ref="F244"/>
    <hyperlink r:id="rId243" ref="F245"/>
    <hyperlink r:id="rId244" ref="F246"/>
    <hyperlink r:id="rId245" ref="F247"/>
    <hyperlink r:id="rId246" ref="F248"/>
    <hyperlink r:id="rId247" ref="F249"/>
    <hyperlink r:id="rId248" ref="F250"/>
    <hyperlink r:id="rId249" ref="F251"/>
    <hyperlink r:id="rId250" ref="F252"/>
    <hyperlink r:id="rId251" ref="F253"/>
    <hyperlink r:id="rId252" ref="F254"/>
    <hyperlink r:id="rId253" ref="F255"/>
    <hyperlink r:id="rId254" ref="F256"/>
    <hyperlink r:id="rId255" ref="F257"/>
    <hyperlink r:id="rId256" ref="F258"/>
    <hyperlink r:id="rId257" ref="F259"/>
    <hyperlink r:id="rId258" ref="F260"/>
    <hyperlink r:id="rId259" ref="F261"/>
    <hyperlink r:id="rId260" ref="F262"/>
    <hyperlink r:id="rId261" ref="F263"/>
    <hyperlink r:id="rId262" ref="F264"/>
    <hyperlink r:id="rId263" ref="F265"/>
    <hyperlink r:id="rId264" ref="F266"/>
    <hyperlink r:id="rId265" ref="F267"/>
    <hyperlink r:id="rId266" ref="F268"/>
    <hyperlink r:id="rId267" ref="F269"/>
    <hyperlink r:id="rId268" ref="F270"/>
    <hyperlink r:id="rId269" ref="F271"/>
    <hyperlink r:id="rId270" ref="F272"/>
    <hyperlink r:id="rId271" ref="F273"/>
    <hyperlink r:id="rId272" ref="F274"/>
    <hyperlink r:id="rId273" ref="F275"/>
    <hyperlink r:id="rId274" ref="F276"/>
    <hyperlink r:id="rId275" ref="F277"/>
    <hyperlink r:id="rId276" ref="F278"/>
    <hyperlink r:id="rId277" ref="F279"/>
    <hyperlink r:id="rId278" ref="F280"/>
    <hyperlink r:id="rId279" ref="F281"/>
    <hyperlink r:id="rId280" ref="F282"/>
    <hyperlink r:id="rId281" ref="F283"/>
    <hyperlink r:id="rId282" ref="F284"/>
    <hyperlink r:id="rId283" ref="F285"/>
    <hyperlink r:id="rId284" ref="F286"/>
    <hyperlink r:id="rId285" ref="F287"/>
    <hyperlink r:id="rId286" ref="F288"/>
    <hyperlink r:id="rId287" ref="F289"/>
    <hyperlink r:id="rId288" ref="F290"/>
    <hyperlink r:id="rId289" ref="F291"/>
    <hyperlink r:id="rId290" ref="F292"/>
    <hyperlink r:id="rId291" ref="F293"/>
    <hyperlink r:id="rId292" ref="F294"/>
    <hyperlink r:id="rId293" ref="F295"/>
    <hyperlink r:id="rId294" ref="F296"/>
    <hyperlink r:id="rId295" ref="F297"/>
    <hyperlink r:id="rId296" ref="F298"/>
    <hyperlink r:id="rId297" ref="F299"/>
    <hyperlink r:id="rId298" ref="F300"/>
    <hyperlink r:id="rId299" ref="F301"/>
    <hyperlink r:id="rId300" ref="F302"/>
    <hyperlink r:id="rId301" ref="F303"/>
    <hyperlink r:id="rId302" ref="F304"/>
    <hyperlink r:id="rId303" ref="F305"/>
    <hyperlink r:id="rId304" ref="F306"/>
    <hyperlink r:id="rId305" ref="F307"/>
    <hyperlink r:id="rId306" ref="F308"/>
    <hyperlink r:id="rId307" ref="F309"/>
    <hyperlink r:id="rId308" ref="F310"/>
    <hyperlink r:id="rId309" ref="F311"/>
    <hyperlink r:id="rId310" ref="F312"/>
    <hyperlink r:id="rId311" ref="F313"/>
    <hyperlink r:id="rId312" ref="F314"/>
    <hyperlink r:id="rId313" ref="F315"/>
    <hyperlink r:id="rId314" ref="F316"/>
    <hyperlink r:id="rId315" ref="F317"/>
    <hyperlink r:id="rId316" ref="F318"/>
    <hyperlink r:id="rId317" ref="F319"/>
    <hyperlink r:id="rId318" ref="F320"/>
    <hyperlink r:id="rId319" ref="F321"/>
    <hyperlink r:id="rId320" ref="F322"/>
    <hyperlink r:id="rId321" ref="F323"/>
    <hyperlink r:id="rId322" ref="F324"/>
    <hyperlink r:id="rId323" ref="F325"/>
    <hyperlink r:id="rId324" ref="F326"/>
    <hyperlink r:id="rId325" ref="F327"/>
    <hyperlink r:id="rId326" ref="F328"/>
    <hyperlink r:id="rId327" ref="F329"/>
    <hyperlink r:id="rId328" ref="F330"/>
    <hyperlink r:id="rId329" ref="F331"/>
    <hyperlink r:id="rId330" ref="F332"/>
    <hyperlink r:id="rId331" ref="F333"/>
    <hyperlink r:id="rId332" ref="F334"/>
    <hyperlink r:id="rId333" ref="F335"/>
    <hyperlink r:id="rId334" ref="F336"/>
    <hyperlink r:id="rId335" ref="F337"/>
    <hyperlink r:id="rId336" ref="F338"/>
    <hyperlink r:id="rId337" ref="F339"/>
    <hyperlink r:id="rId338" ref="F340"/>
    <hyperlink r:id="rId339" ref="F341"/>
    <hyperlink r:id="rId340" ref="F342"/>
    <hyperlink r:id="rId341" ref="F343"/>
    <hyperlink r:id="rId342" ref="F344"/>
    <hyperlink r:id="rId343" ref="F345"/>
    <hyperlink r:id="rId344" ref="F346"/>
    <hyperlink r:id="rId345" ref="F347"/>
    <hyperlink r:id="rId346" ref="F348"/>
    <hyperlink r:id="rId347" ref="F349"/>
    <hyperlink r:id="rId348" ref="F350"/>
    <hyperlink r:id="rId349" ref="F351"/>
    <hyperlink r:id="rId350" ref="F352"/>
    <hyperlink r:id="rId351" ref="F353"/>
    <hyperlink r:id="rId352" ref="F354"/>
    <hyperlink r:id="rId353" ref="F355"/>
    <hyperlink r:id="rId354" ref="F356"/>
    <hyperlink r:id="rId355" ref="F357"/>
    <hyperlink r:id="rId356" ref="F358"/>
    <hyperlink r:id="rId357" ref="F359"/>
    <hyperlink r:id="rId358" ref="F360"/>
    <hyperlink r:id="rId359" ref="F361"/>
    <hyperlink r:id="rId360" ref="F362"/>
    <hyperlink r:id="rId361" ref="F363"/>
    <hyperlink r:id="rId362" ref="F364"/>
    <hyperlink r:id="rId363" ref="F365"/>
    <hyperlink r:id="rId364" ref="F366"/>
    <hyperlink r:id="rId365" ref="F367"/>
    <hyperlink r:id="rId366" ref="F368"/>
    <hyperlink r:id="rId367" ref="F369"/>
    <hyperlink r:id="rId368" ref="F370"/>
    <hyperlink r:id="rId369" ref="F371"/>
    <hyperlink r:id="rId370" ref="F372"/>
    <hyperlink r:id="rId371" ref="F373"/>
    <hyperlink r:id="rId372" ref="F374"/>
    <hyperlink r:id="rId373" ref="F375"/>
    <hyperlink r:id="rId374" ref="F376"/>
    <hyperlink r:id="rId375" ref="F377"/>
    <hyperlink r:id="rId376" ref="F378"/>
    <hyperlink r:id="rId377" ref="F379"/>
    <hyperlink r:id="rId378" ref="F380"/>
    <hyperlink r:id="rId379" ref="F381"/>
    <hyperlink r:id="rId380" ref="F382"/>
    <hyperlink r:id="rId381" ref="F383"/>
    <hyperlink r:id="rId382" ref="F384"/>
    <hyperlink r:id="rId383" ref="F385"/>
    <hyperlink r:id="rId384" ref="F386"/>
    <hyperlink r:id="rId385" ref="F387"/>
    <hyperlink r:id="rId386" ref="F388"/>
    <hyperlink r:id="rId387" ref="F389"/>
    <hyperlink r:id="rId388" ref="F390"/>
    <hyperlink r:id="rId389" ref="F391"/>
    <hyperlink r:id="rId390" ref="F392"/>
    <hyperlink r:id="rId391" ref="F393"/>
    <hyperlink r:id="rId392" ref="F394"/>
    <hyperlink r:id="rId393" ref="F395"/>
    <hyperlink r:id="rId394" ref="F396"/>
    <hyperlink r:id="rId395" ref="F397"/>
    <hyperlink r:id="rId396" ref="F398"/>
    <hyperlink r:id="rId397" ref="F399"/>
    <hyperlink r:id="rId398" ref="F400"/>
    <hyperlink r:id="rId399" ref="F401"/>
    <hyperlink r:id="rId400" ref="F402"/>
    <hyperlink r:id="rId401" ref="F403"/>
    <hyperlink r:id="rId402" ref="F404"/>
    <hyperlink r:id="rId403" ref="F405"/>
    <hyperlink r:id="rId404" ref="F406"/>
    <hyperlink r:id="rId405" ref="F407"/>
    <hyperlink r:id="rId406" ref="F408"/>
    <hyperlink r:id="rId407" ref="F409"/>
    <hyperlink r:id="rId408" ref="F410"/>
    <hyperlink r:id="rId409" ref="F411"/>
    <hyperlink r:id="rId410" ref="F412"/>
    <hyperlink r:id="rId411" ref="F413"/>
    <hyperlink r:id="rId412" ref="F414"/>
    <hyperlink r:id="rId413" ref="F415"/>
    <hyperlink r:id="rId414" ref="F416"/>
    <hyperlink r:id="rId415" ref="F417"/>
    <hyperlink r:id="rId416" ref="F418"/>
    <hyperlink r:id="rId417" ref="F419"/>
    <hyperlink r:id="rId418" ref="F420"/>
    <hyperlink r:id="rId419" ref="F421"/>
    <hyperlink r:id="rId420" ref="F422"/>
    <hyperlink r:id="rId421" ref="F423"/>
    <hyperlink r:id="rId422" ref="F424"/>
    <hyperlink r:id="rId423" ref="F425"/>
    <hyperlink r:id="rId424" ref="F426"/>
    <hyperlink r:id="rId425" ref="F427"/>
    <hyperlink r:id="rId426" ref="F428"/>
    <hyperlink r:id="rId427" ref="F429"/>
    <hyperlink r:id="rId428" ref="F430"/>
    <hyperlink r:id="rId429" ref="F431"/>
    <hyperlink r:id="rId430" ref="F432"/>
    <hyperlink r:id="rId431" ref="F433"/>
    <hyperlink r:id="rId432" ref="F434"/>
    <hyperlink r:id="rId433" ref="F435"/>
    <hyperlink r:id="rId434" ref="F436"/>
    <hyperlink r:id="rId435" ref="F437"/>
    <hyperlink r:id="rId436" ref="F438"/>
    <hyperlink r:id="rId437" ref="F439"/>
    <hyperlink r:id="rId438" ref="F440"/>
    <hyperlink r:id="rId439" ref="F441"/>
    <hyperlink r:id="rId440" ref="F442"/>
    <hyperlink r:id="rId441" ref="F443"/>
    <hyperlink r:id="rId442" ref="F444"/>
    <hyperlink r:id="rId443" ref="F445"/>
    <hyperlink r:id="rId444" ref="F446"/>
    <hyperlink r:id="rId445" ref="F447"/>
    <hyperlink r:id="rId446" ref="F448"/>
    <hyperlink r:id="rId447" ref="F449"/>
    <hyperlink r:id="rId448" ref="F450"/>
    <hyperlink r:id="rId449" ref="F451"/>
    <hyperlink r:id="rId450" ref="F452"/>
    <hyperlink r:id="rId451" ref="F453"/>
    <hyperlink r:id="rId452" ref="F454"/>
    <hyperlink r:id="rId453" ref="F455"/>
    <hyperlink r:id="rId454" ref="F456"/>
    <hyperlink r:id="rId455" ref="F457"/>
    <hyperlink r:id="rId456" ref="F458"/>
    <hyperlink r:id="rId457" ref="F459"/>
    <hyperlink r:id="rId458" ref="F460"/>
    <hyperlink r:id="rId459" ref="F461"/>
    <hyperlink r:id="rId460" ref="F462"/>
    <hyperlink r:id="rId461" ref="F463"/>
    <hyperlink r:id="rId462" ref="F464"/>
    <hyperlink r:id="rId463" ref="F465"/>
    <hyperlink r:id="rId464" ref="F466"/>
    <hyperlink r:id="rId465" ref="F467"/>
    <hyperlink r:id="rId466" ref="F468"/>
    <hyperlink r:id="rId467" ref="F469"/>
    <hyperlink r:id="rId468" ref="F470"/>
    <hyperlink r:id="rId469" ref="F471"/>
    <hyperlink r:id="rId470" ref="F472"/>
    <hyperlink r:id="rId471" ref="F473"/>
    <hyperlink r:id="rId472" ref="F474"/>
    <hyperlink r:id="rId473" ref="F475"/>
    <hyperlink r:id="rId474" ref="F476"/>
    <hyperlink r:id="rId475" ref="F477"/>
    <hyperlink r:id="rId476" ref="F478"/>
    <hyperlink r:id="rId477" ref="F479"/>
    <hyperlink r:id="rId478" ref="F480"/>
    <hyperlink r:id="rId479" ref="F481"/>
    <hyperlink r:id="rId480" ref="F482"/>
    <hyperlink r:id="rId481" ref="F483"/>
    <hyperlink r:id="rId482" ref="F484"/>
    <hyperlink r:id="rId483" ref="F485"/>
    <hyperlink r:id="rId484" ref="F486"/>
    <hyperlink r:id="rId485" ref="F487"/>
    <hyperlink r:id="rId486" ref="F488"/>
    <hyperlink r:id="rId487" ref="F489"/>
    <hyperlink r:id="rId488" ref="F490"/>
    <hyperlink r:id="rId489" ref="F491"/>
    <hyperlink r:id="rId490" ref="F492"/>
    <hyperlink r:id="rId491" ref="F493"/>
    <hyperlink r:id="rId492" ref="F494"/>
    <hyperlink r:id="rId493" ref="F495"/>
    <hyperlink r:id="rId494" ref="F496"/>
    <hyperlink r:id="rId495" ref="F497"/>
    <hyperlink r:id="rId496" ref="F498"/>
    <hyperlink r:id="rId497" ref="F499"/>
    <hyperlink r:id="rId498" ref="F500"/>
    <hyperlink r:id="rId499" ref="F501"/>
    <hyperlink r:id="rId500" ref="F502"/>
    <hyperlink r:id="rId501" ref="F503"/>
    <hyperlink r:id="rId502" ref="F504"/>
    <hyperlink r:id="rId503" ref="F505"/>
    <hyperlink r:id="rId504" ref="F506"/>
    <hyperlink r:id="rId505" ref="F507"/>
    <hyperlink r:id="rId506" ref="F508"/>
    <hyperlink r:id="rId507" ref="F509"/>
    <hyperlink r:id="rId508" ref="F510"/>
    <hyperlink r:id="rId509" ref="F511"/>
    <hyperlink r:id="rId510" ref="F512"/>
    <hyperlink r:id="rId511" ref="F513"/>
    <hyperlink r:id="rId512" ref="F514"/>
    <hyperlink r:id="rId513" ref="F515"/>
    <hyperlink r:id="rId514" ref="F516"/>
    <hyperlink r:id="rId515" ref="F517"/>
    <hyperlink r:id="rId516" ref="F518"/>
    <hyperlink r:id="rId517" ref="F519"/>
    <hyperlink r:id="rId518" ref="F520"/>
    <hyperlink r:id="rId519" ref="F521"/>
    <hyperlink r:id="rId520" ref="F522"/>
    <hyperlink r:id="rId521" ref="F523"/>
    <hyperlink r:id="rId522" ref="F524"/>
    <hyperlink r:id="rId523" ref="F525"/>
    <hyperlink r:id="rId524" ref="F526"/>
    <hyperlink r:id="rId525" ref="F527"/>
    <hyperlink r:id="rId526" ref="F528"/>
    <hyperlink r:id="rId527" ref="F529"/>
    <hyperlink r:id="rId528" ref="F530"/>
    <hyperlink r:id="rId529" ref="F531"/>
    <hyperlink r:id="rId530" ref="F532"/>
    <hyperlink r:id="rId531" ref="F533"/>
    <hyperlink r:id="rId532" ref="F534"/>
    <hyperlink r:id="rId533" ref="F535"/>
    <hyperlink r:id="rId534" ref="F536"/>
    <hyperlink r:id="rId535" ref="F537"/>
    <hyperlink r:id="rId536" ref="F538"/>
    <hyperlink r:id="rId537" ref="F539"/>
    <hyperlink r:id="rId538" ref="F540"/>
    <hyperlink r:id="rId539" ref="F541"/>
    <hyperlink r:id="rId540" ref="F542"/>
    <hyperlink r:id="rId541" ref="F543"/>
    <hyperlink r:id="rId542" ref="F544"/>
    <hyperlink r:id="rId543" ref="F545"/>
    <hyperlink r:id="rId544" ref="F546"/>
    <hyperlink r:id="rId545" ref="F547"/>
    <hyperlink r:id="rId546" ref="F548"/>
    <hyperlink r:id="rId547" ref="F549"/>
    <hyperlink r:id="rId548" ref="F550"/>
    <hyperlink r:id="rId549" ref="F551"/>
    <hyperlink r:id="rId550" ref="F552"/>
    <hyperlink r:id="rId551" ref="F553"/>
    <hyperlink r:id="rId552" ref="F554"/>
    <hyperlink r:id="rId553" ref="F555"/>
    <hyperlink r:id="rId554" ref="F556"/>
    <hyperlink r:id="rId555" ref="F557"/>
    <hyperlink r:id="rId556" ref="F558"/>
    <hyperlink r:id="rId557" ref="F559"/>
    <hyperlink r:id="rId558" ref="F560"/>
    <hyperlink r:id="rId559" ref="F561"/>
    <hyperlink r:id="rId560" ref="F562"/>
    <hyperlink r:id="rId561" ref="F563"/>
    <hyperlink r:id="rId562" ref="F564"/>
    <hyperlink r:id="rId563" ref="F565"/>
    <hyperlink r:id="rId564" ref="F566"/>
    <hyperlink r:id="rId565" ref="F567"/>
    <hyperlink r:id="rId566" ref="F568"/>
    <hyperlink r:id="rId567" ref="F569"/>
    <hyperlink r:id="rId568" ref="F570"/>
    <hyperlink r:id="rId569" ref="F571"/>
    <hyperlink r:id="rId570" ref="F572"/>
    <hyperlink r:id="rId571" ref="F573"/>
    <hyperlink r:id="rId572" ref="F574"/>
    <hyperlink r:id="rId573" ref="F575"/>
    <hyperlink r:id="rId574" ref="F576"/>
    <hyperlink r:id="rId575" ref="F577"/>
    <hyperlink r:id="rId576" ref="F578"/>
    <hyperlink r:id="rId577" ref="F579"/>
    <hyperlink r:id="rId578" ref="F580"/>
    <hyperlink r:id="rId579" ref="F581"/>
    <hyperlink r:id="rId580" ref="F582"/>
    <hyperlink r:id="rId581" ref="F583"/>
    <hyperlink r:id="rId582" ref="F584"/>
    <hyperlink r:id="rId583" ref="F585"/>
    <hyperlink r:id="rId584" ref="F586"/>
    <hyperlink r:id="rId585" ref="F587"/>
    <hyperlink r:id="rId586" ref="F588"/>
    <hyperlink r:id="rId587" ref="F589"/>
    <hyperlink r:id="rId588" ref="F590"/>
    <hyperlink r:id="rId589" ref="F591"/>
    <hyperlink r:id="rId590" ref="F592"/>
    <hyperlink r:id="rId591" ref="F593"/>
    <hyperlink r:id="rId592" ref="F594"/>
    <hyperlink r:id="rId593" ref="F595"/>
    <hyperlink r:id="rId594" ref="F596"/>
    <hyperlink r:id="rId595" ref="F597"/>
    <hyperlink r:id="rId596" ref="F598"/>
    <hyperlink r:id="rId597" ref="F599"/>
    <hyperlink r:id="rId598" ref="F600"/>
    <hyperlink r:id="rId599" ref="F601"/>
    <hyperlink r:id="rId600" ref="F602"/>
    <hyperlink r:id="rId601" ref="F603"/>
    <hyperlink r:id="rId602" ref="F604"/>
    <hyperlink r:id="rId603" ref="F605"/>
    <hyperlink r:id="rId604" ref="F606"/>
    <hyperlink r:id="rId605" ref="F607"/>
    <hyperlink r:id="rId606" ref="F608"/>
    <hyperlink r:id="rId607" ref="F609"/>
    <hyperlink r:id="rId608" ref="F610"/>
    <hyperlink r:id="rId609" ref="F611"/>
    <hyperlink r:id="rId610" ref="F612"/>
    <hyperlink r:id="rId611" ref="F613"/>
    <hyperlink r:id="rId612" ref="F614"/>
    <hyperlink r:id="rId613" ref="F615"/>
    <hyperlink r:id="rId614" ref="F616"/>
    <hyperlink r:id="rId615" ref="F617"/>
    <hyperlink r:id="rId616" ref="F618"/>
    <hyperlink r:id="rId617" ref="F619"/>
    <hyperlink r:id="rId618" ref="F620"/>
    <hyperlink r:id="rId619" ref="F621"/>
    <hyperlink r:id="rId620" ref="F622"/>
    <hyperlink r:id="rId621" ref="F623"/>
    <hyperlink r:id="rId622" ref="F624"/>
    <hyperlink r:id="rId623" ref="F625"/>
    <hyperlink r:id="rId624" ref="F626"/>
    <hyperlink r:id="rId625" ref="F627"/>
    <hyperlink r:id="rId626" ref="F628"/>
    <hyperlink r:id="rId627" ref="F629"/>
    <hyperlink r:id="rId628" ref="F630"/>
    <hyperlink r:id="rId629" ref="F631"/>
    <hyperlink r:id="rId630" ref="F632"/>
    <hyperlink r:id="rId631" ref="F633"/>
    <hyperlink r:id="rId632" ref="F634"/>
    <hyperlink r:id="rId633" ref="F635"/>
    <hyperlink r:id="rId634" ref="F636"/>
    <hyperlink r:id="rId635" ref="F637"/>
    <hyperlink r:id="rId636" ref="F638"/>
    <hyperlink r:id="rId637" ref="F639"/>
    <hyperlink r:id="rId638" ref="F640"/>
    <hyperlink r:id="rId639" ref="F641"/>
    <hyperlink r:id="rId640" ref="F642"/>
    <hyperlink r:id="rId641" ref="F643"/>
    <hyperlink r:id="rId642" ref="F644"/>
    <hyperlink r:id="rId643" ref="F645"/>
    <hyperlink r:id="rId644" ref="F646"/>
    <hyperlink r:id="rId645" ref="F647"/>
    <hyperlink r:id="rId646" ref="F648"/>
    <hyperlink r:id="rId647" ref="F649"/>
    <hyperlink r:id="rId648" ref="F650"/>
    <hyperlink r:id="rId649" ref="F651"/>
    <hyperlink r:id="rId650" ref="F652"/>
    <hyperlink r:id="rId651" ref="F653"/>
    <hyperlink r:id="rId652" ref="F654"/>
    <hyperlink r:id="rId653" ref="F655"/>
    <hyperlink r:id="rId654" ref="F656"/>
    <hyperlink r:id="rId655" ref="F657"/>
    <hyperlink r:id="rId656" ref="F658"/>
    <hyperlink r:id="rId657" ref="F659"/>
    <hyperlink r:id="rId658" ref="F660"/>
    <hyperlink r:id="rId659" ref="F661"/>
    <hyperlink r:id="rId660" ref="F662"/>
    <hyperlink r:id="rId661" ref="F663"/>
    <hyperlink r:id="rId662" ref="F664"/>
    <hyperlink r:id="rId663" ref="F665"/>
    <hyperlink r:id="rId664" ref="F666"/>
    <hyperlink r:id="rId665" ref="F667"/>
    <hyperlink r:id="rId666" ref="F668"/>
    <hyperlink r:id="rId667" ref="F669"/>
    <hyperlink r:id="rId668" ref="F670"/>
    <hyperlink r:id="rId669" ref="F671"/>
    <hyperlink r:id="rId670" ref="F672"/>
    <hyperlink r:id="rId671" ref="F673"/>
    <hyperlink r:id="rId672" ref="F674"/>
    <hyperlink r:id="rId673" ref="F675"/>
    <hyperlink r:id="rId674" ref="F676"/>
    <hyperlink r:id="rId675" ref="F677"/>
    <hyperlink r:id="rId676" ref="F678"/>
    <hyperlink r:id="rId677" ref="F679"/>
    <hyperlink r:id="rId678" ref="F680"/>
    <hyperlink r:id="rId679" ref="F681"/>
    <hyperlink r:id="rId680" ref="F682"/>
    <hyperlink r:id="rId681" ref="F683"/>
    <hyperlink r:id="rId682" ref="F684"/>
    <hyperlink r:id="rId683" ref="F685"/>
    <hyperlink r:id="rId684" ref="F686"/>
    <hyperlink r:id="rId685" ref="F687"/>
    <hyperlink r:id="rId686" ref="F688"/>
    <hyperlink r:id="rId687" ref="F689"/>
    <hyperlink r:id="rId688" ref="F690"/>
    <hyperlink r:id="rId689" ref="F691"/>
    <hyperlink r:id="rId690" ref="F692"/>
    <hyperlink r:id="rId691" ref="F693"/>
    <hyperlink r:id="rId692" ref="F694"/>
    <hyperlink r:id="rId693" ref="F695"/>
    <hyperlink r:id="rId694" ref="F696"/>
    <hyperlink r:id="rId695" ref="F697"/>
    <hyperlink r:id="rId696" ref="F698"/>
    <hyperlink r:id="rId697" ref="F699"/>
    <hyperlink r:id="rId698" ref="F700"/>
    <hyperlink r:id="rId699" ref="F701"/>
    <hyperlink r:id="rId700" ref="F702"/>
    <hyperlink r:id="rId701" ref="F703"/>
    <hyperlink r:id="rId702" ref="F704"/>
    <hyperlink r:id="rId703" ref="F705"/>
    <hyperlink r:id="rId704" ref="F706"/>
    <hyperlink r:id="rId705" ref="F707"/>
    <hyperlink r:id="rId706" ref="F708"/>
    <hyperlink r:id="rId707" ref="F709"/>
    <hyperlink r:id="rId708" ref="F710"/>
    <hyperlink r:id="rId709" ref="F711"/>
    <hyperlink r:id="rId710" ref="F712"/>
    <hyperlink r:id="rId711" ref="F713"/>
    <hyperlink r:id="rId712" ref="F714"/>
    <hyperlink r:id="rId713" ref="F715"/>
    <hyperlink r:id="rId714" ref="F716"/>
    <hyperlink r:id="rId715" ref="F717"/>
    <hyperlink r:id="rId716" ref="F718"/>
    <hyperlink r:id="rId717" ref="F719"/>
    <hyperlink r:id="rId718" ref="F720"/>
    <hyperlink r:id="rId719" ref="F721"/>
    <hyperlink r:id="rId720" ref="F722"/>
    <hyperlink r:id="rId721" ref="F723"/>
    <hyperlink r:id="rId722" ref="F724"/>
    <hyperlink r:id="rId723" ref="F725"/>
    <hyperlink r:id="rId724" ref="F726"/>
    <hyperlink r:id="rId725" ref="F727"/>
    <hyperlink r:id="rId726" ref="F728"/>
    <hyperlink r:id="rId727" ref="F729"/>
    <hyperlink r:id="rId728" ref="F730"/>
    <hyperlink r:id="rId729" ref="F731"/>
    <hyperlink r:id="rId730" ref="F732"/>
    <hyperlink r:id="rId731" ref="F733"/>
    <hyperlink r:id="rId732" ref="F734"/>
    <hyperlink r:id="rId733" ref="F735"/>
    <hyperlink r:id="rId734" ref="F736"/>
    <hyperlink r:id="rId735" ref="F737"/>
    <hyperlink r:id="rId736" ref="F738"/>
    <hyperlink r:id="rId737" ref="F739"/>
    <hyperlink r:id="rId738" ref="F740"/>
    <hyperlink r:id="rId739" ref="F741"/>
    <hyperlink r:id="rId740" ref="F742"/>
    <hyperlink r:id="rId741" ref="F743"/>
    <hyperlink r:id="rId742" ref="F744"/>
    <hyperlink r:id="rId743" ref="F745"/>
    <hyperlink r:id="rId744" ref="F746"/>
    <hyperlink r:id="rId745" ref="F747"/>
    <hyperlink r:id="rId746" ref="F748"/>
    <hyperlink r:id="rId747" ref="F749"/>
    <hyperlink r:id="rId748" ref="F750"/>
    <hyperlink r:id="rId749" ref="F751"/>
    <hyperlink r:id="rId750" ref="F752"/>
  </hyperlinks>
  <drawing r:id="rId751"/>
</worksheet>
</file>