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H115" i="1" s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V33" i="35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4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J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5" i="35" l="1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L295" i="1" s="1"/>
  <c r="L298" i="1" s="1"/>
  <c r="L319" i="1" s="1"/>
  <c r="L363" i="1" s="1"/>
  <c r="L368" i="1" s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M368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E35" i="36" l="1"/>
  <c r="B25" i="29" s="1"/>
  <c r="E35" i="33"/>
  <c r="B22" i="29" s="1"/>
  <c r="V35" i="32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L35" i="30" s="1"/>
  <c r="I19" i="29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V33" i="30"/>
  <c r="K28" i="30"/>
  <c r="K33" i="30" s="1"/>
  <c r="J11" i="30"/>
  <c r="J14" i="31"/>
  <c r="AG14" i="31" s="1"/>
  <c r="N29" i="31"/>
  <c r="N33" i="31" s="1"/>
  <c r="N35" i="31" s="1"/>
  <c r="K20" i="29" s="1"/>
  <c r="AG33" i="33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L35" i="31" l="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<sst xmlns="http://schemas.openxmlformats.org/spreadsheetml/2006/main" count="2634" uniqueCount="652">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</sst>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B1" workbookViewId="0">
      <selection activeCell="D2" sqref="D2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4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4" ht="24.75" thickTop="1" thickBot="1" x14ac:dyDescent="0.4">
      <c r="A2" s="284" t="s">
        <v>84</v>
      </c>
      <c r="B2" s="268" t="s">
        <v>237</v>
      </c>
      <c r="C2" s="343"/>
      <c r="D2" s="333">
        <v>0</v>
      </c>
      <c r="E2" s="333">
        <v>0</v>
      </c>
      <c r="F2" s="333">
        <v>0</v>
      </c>
      <c r="G2" s="332">
        <v>11266.618179999999</v>
      </c>
      <c r="H2" s="332">
        <v>11114.355960000001</v>
      </c>
      <c r="I2" s="332">
        <v>10935.277110000001</v>
      </c>
      <c r="J2" s="332">
        <v>10802.98047</v>
      </c>
      <c r="K2" s="332">
        <v>11058.74346</v>
      </c>
      <c r="L2" s="332">
        <v>11246.621870000001</v>
      </c>
      <c r="M2" s="332">
        <v>12871.604670000001</v>
      </c>
      <c r="N2" s="333">
        <v>0</v>
      </c>
    </row>
    <row r="3" spans="1:14" ht="24.75" thickTop="1" thickBot="1" x14ac:dyDescent="0.4">
      <c r="A3" s="284" t="s">
        <v>85</v>
      </c>
      <c r="B3" s="271" t="s">
        <v>238</v>
      </c>
      <c r="C3" s="344"/>
      <c r="D3" s="333">
        <v>0</v>
      </c>
      <c r="E3" s="333">
        <v>0</v>
      </c>
      <c r="F3" s="333">
        <v>0</v>
      </c>
      <c r="G3" s="332">
        <v>6458.2467399999996</v>
      </c>
      <c r="H3" s="332">
        <v>6451.1309600000004</v>
      </c>
      <c r="I3" s="332">
        <v>6446.3275899999999</v>
      </c>
      <c r="J3" s="332">
        <v>6443.3248700000004</v>
      </c>
      <c r="K3" s="332">
        <v>6457.9103299999997</v>
      </c>
      <c r="L3" s="332">
        <v>6277.08374</v>
      </c>
      <c r="M3" s="332">
        <v>6089.7810499999996</v>
      </c>
      <c r="N3" s="333">
        <v>0</v>
      </c>
    </row>
    <row r="4" spans="1:14" ht="24.75" thickTop="1" thickBot="1" x14ac:dyDescent="0.4">
      <c r="A4" s="284" t="s">
        <v>86</v>
      </c>
      <c r="B4" s="271" t="s">
        <v>239</v>
      </c>
      <c r="C4" s="344"/>
      <c r="D4" s="333">
        <v>0</v>
      </c>
      <c r="E4" s="333">
        <v>0</v>
      </c>
      <c r="F4" s="333">
        <v>0</v>
      </c>
      <c r="G4" s="332">
        <v>4704.1867400000001</v>
      </c>
      <c r="H4" s="332">
        <v>4601.5471799999996</v>
      </c>
      <c r="I4" s="332">
        <v>4430.5732200000002</v>
      </c>
      <c r="J4" s="332">
        <v>4301.2793000000001</v>
      </c>
      <c r="K4" s="332">
        <v>4540.4568300000001</v>
      </c>
      <c r="L4" s="332">
        <v>4904.2739600000004</v>
      </c>
      <c r="M4" s="332">
        <v>6700.6573200000003</v>
      </c>
      <c r="N4" s="333">
        <v>0</v>
      </c>
    </row>
    <row r="5" spans="1:14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3">
        <v>0</v>
      </c>
      <c r="M5" s="333">
        <v>0</v>
      </c>
      <c r="N5" s="333">
        <v>0</v>
      </c>
    </row>
    <row r="6" spans="1:14" ht="24.75" thickTop="1" thickBot="1" x14ac:dyDescent="0.4">
      <c r="A6" s="284" t="s">
        <v>88</v>
      </c>
      <c r="B6" s="271" t="s">
        <v>241</v>
      </c>
      <c r="C6" s="344"/>
      <c r="D6" s="333">
        <v>0</v>
      </c>
      <c r="E6" s="333">
        <v>0</v>
      </c>
      <c r="F6" s="333">
        <v>0</v>
      </c>
      <c r="G6" s="333">
        <v>0</v>
      </c>
      <c r="H6" s="333">
        <v>0</v>
      </c>
      <c r="I6" s="333">
        <v>0</v>
      </c>
      <c r="J6" s="333">
        <v>0</v>
      </c>
      <c r="K6" s="333">
        <v>0</v>
      </c>
      <c r="L6" s="332">
        <v>3.96</v>
      </c>
      <c r="M6" s="332">
        <v>17.309999999999999</v>
      </c>
      <c r="N6" s="333">
        <v>0</v>
      </c>
    </row>
    <row r="7" spans="1:14" ht="24.75" thickTop="1" thickBot="1" x14ac:dyDescent="0.4">
      <c r="A7" s="284" t="s">
        <v>89</v>
      </c>
      <c r="B7" s="271" t="s">
        <v>242</v>
      </c>
      <c r="C7" s="344"/>
      <c r="D7" s="333">
        <v>0</v>
      </c>
      <c r="E7" s="333">
        <v>0</v>
      </c>
      <c r="F7" s="333">
        <v>0</v>
      </c>
      <c r="G7" s="332">
        <v>93.858999999999995</v>
      </c>
      <c r="H7" s="332">
        <v>61.677819999999997</v>
      </c>
      <c r="I7" s="332">
        <v>58.376300000000001</v>
      </c>
      <c r="J7" s="332">
        <v>58.376300000000001</v>
      </c>
      <c r="K7" s="332">
        <v>60.376300000000001</v>
      </c>
      <c r="L7" s="332">
        <v>61.304169999999999</v>
      </c>
      <c r="M7" s="332">
        <v>63.856299999999997</v>
      </c>
      <c r="N7" s="333">
        <v>0</v>
      </c>
    </row>
    <row r="8" spans="1:14" ht="24.75" thickTop="1" thickBot="1" x14ac:dyDescent="0.4">
      <c r="A8" s="284" t="s">
        <v>90</v>
      </c>
      <c r="B8" s="272" t="s">
        <v>243</v>
      </c>
      <c r="C8" s="344"/>
      <c r="D8" s="333">
        <v>0</v>
      </c>
      <c r="E8" s="333">
        <v>0</v>
      </c>
      <c r="F8" s="333">
        <v>0</v>
      </c>
      <c r="G8" s="332">
        <v>10.325699999999999</v>
      </c>
      <c r="H8" s="333">
        <v>0</v>
      </c>
      <c r="I8" s="333">
        <v>0</v>
      </c>
      <c r="J8" s="333">
        <v>0</v>
      </c>
      <c r="K8" s="333">
        <v>0</v>
      </c>
      <c r="L8" s="333">
        <v>0</v>
      </c>
      <c r="M8" s="333">
        <v>0</v>
      </c>
      <c r="N8" s="333">
        <v>0</v>
      </c>
    </row>
    <row r="9" spans="1:14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</row>
    <row r="10" spans="1:14" ht="24.75" thickTop="1" thickBot="1" x14ac:dyDescent="0.4">
      <c r="A10" s="284" t="s">
        <v>94</v>
      </c>
      <c r="B10" s="268" t="s">
        <v>245</v>
      </c>
      <c r="C10" s="343"/>
      <c r="D10" s="333">
        <v>0</v>
      </c>
      <c r="E10" s="333">
        <v>0</v>
      </c>
      <c r="F10" s="333">
        <v>0</v>
      </c>
      <c r="G10" s="332">
        <v>1651.2407599999999</v>
      </c>
      <c r="H10" s="332">
        <v>1803.69489</v>
      </c>
      <c r="I10" s="332">
        <v>1794.0275999999999</v>
      </c>
      <c r="J10" s="332">
        <v>1957.5722900000001</v>
      </c>
      <c r="K10" s="332">
        <v>2258.4531200000001</v>
      </c>
      <c r="L10" s="332">
        <v>3385.0010900000002</v>
      </c>
      <c r="M10" s="332">
        <v>2985.0142900000001</v>
      </c>
      <c r="N10" s="333">
        <v>0</v>
      </c>
    </row>
    <row r="11" spans="1:14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</row>
    <row r="12" spans="1:14" ht="24.75" thickTop="1" thickBot="1" x14ac:dyDescent="0.4">
      <c r="A12" s="284" t="s">
        <v>95</v>
      </c>
      <c r="B12" s="271" t="s">
        <v>307</v>
      </c>
      <c r="C12" s="344"/>
      <c r="D12" s="333">
        <v>0</v>
      </c>
      <c r="E12" s="333">
        <v>0</v>
      </c>
      <c r="F12" s="333">
        <v>0</v>
      </c>
      <c r="G12" s="332">
        <v>69.391750000000002</v>
      </c>
      <c r="H12" s="332">
        <v>76.868620000000007</v>
      </c>
      <c r="I12" s="332">
        <v>61.984789999999997</v>
      </c>
      <c r="J12" s="332">
        <v>54.670569999999998</v>
      </c>
      <c r="K12" s="332">
        <v>69.960459999999998</v>
      </c>
      <c r="L12" s="332">
        <v>77.198499999999996</v>
      </c>
      <c r="M12" s="332">
        <v>75.815709999999996</v>
      </c>
      <c r="N12" s="333">
        <v>0</v>
      </c>
    </row>
    <row r="13" spans="1:14" ht="24.75" thickTop="1" thickBot="1" x14ac:dyDescent="0.4">
      <c r="A13" s="284" t="s">
        <v>104</v>
      </c>
      <c r="B13" s="271" t="s">
        <v>247</v>
      </c>
      <c r="C13" s="344"/>
      <c r="D13" s="333">
        <v>0</v>
      </c>
      <c r="E13" s="333">
        <v>0</v>
      </c>
      <c r="F13" s="333">
        <v>0</v>
      </c>
      <c r="G13" s="332">
        <v>68.396749999999997</v>
      </c>
      <c r="H13" s="332">
        <v>74.961699999999993</v>
      </c>
      <c r="I13" s="332">
        <v>60.284790000000001</v>
      </c>
      <c r="J13" s="332">
        <v>54.670569999999998</v>
      </c>
      <c r="K13" s="332">
        <v>69.960459999999998</v>
      </c>
      <c r="L13" s="332">
        <v>77.198499999999996</v>
      </c>
      <c r="M13" s="332">
        <v>75.815709999999996</v>
      </c>
      <c r="N13" s="333">
        <v>0</v>
      </c>
    </row>
    <row r="14" spans="1:14" ht="24.75" thickTop="1" thickBot="1" x14ac:dyDescent="0.4">
      <c r="A14" s="284" t="s">
        <v>105</v>
      </c>
      <c r="B14" s="271" t="s">
        <v>290</v>
      </c>
      <c r="C14" s="344"/>
      <c r="D14" s="333">
        <v>0</v>
      </c>
      <c r="E14" s="333">
        <v>0</v>
      </c>
      <c r="F14" s="333">
        <v>0</v>
      </c>
      <c r="G14" s="333">
        <v>0</v>
      </c>
      <c r="H14" s="333">
        <v>0</v>
      </c>
      <c r="I14" s="333">
        <v>0</v>
      </c>
      <c r="J14" s="333">
        <v>0</v>
      </c>
      <c r="K14" s="333">
        <v>0</v>
      </c>
      <c r="L14" s="333">
        <v>0</v>
      </c>
      <c r="M14" s="333">
        <v>0</v>
      </c>
      <c r="N14" s="333">
        <v>0</v>
      </c>
    </row>
    <row r="15" spans="1:14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</row>
    <row r="16" spans="1:14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</row>
    <row r="17" spans="1:14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</row>
    <row r="18" spans="1:14" ht="24.75" thickTop="1" thickBot="1" x14ac:dyDescent="0.4">
      <c r="A18" s="284" t="s">
        <v>109</v>
      </c>
      <c r="B18" s="271" t="s">
        <v>250</v>
      </c>
      <c r="C18" s="344"/>
      <c r="D18" s="333">
        <v>0</v>
      </c>
      <c r="E18" s="333">
        <v>0</v>
      </c>
      <c r="F18" s="333">
        <v>0</v>
      </c>
      <c r="G18" s="332">
        <v>0.995</v>
      </c>
      <c r="H18" s="332">
        <v>1.9069199999999999</v>
      </c>
      <c r="I18" s="332">
        <v>1.7</v>
      </c>
      <c r="J18" s="333">
        <v>0</v>
      </c>
      <c r="K18" s="333">
        <v>0</v>
      </c>
      <c r="L18" s="333">
        <v>0</v>
      </c>
      <c r="M18" s="333">
        <v>0</v>
      </c>
      <c r="N18" s="333">
        <v>0</v>
      </c>
    </row>
    <row r="19" spans="1:14" ht="24.75" thickTop="1" thickBot="1" x14ac:dyDescent="0.4">
      <c r="A19" s="284" t="s">
        <v>96</v>
      </c>
      <c r="B19" s="271" t="s">
        <v>292</v>
      </c>
      <c r="C19" s="344"/>
      <c r="D19" s="333">
        <v>0</v>
      </c>
      <c r="E19" s="333">
        <v>0</v>
      </c>
      <c r="F19" s="333">
        <v>0</v>
      </c>
      <c r="G19" s="332">
        <v>386.71915000000001</v>
      </c>
      <c r="H19" s="332">
        <v>503.01423999999997</v>
      </c>
      <c r="I19" s="332">
        <v>469.00009</v>
      </c>
      <c r="J19" s="332">
        <v>549.65200000000004</v>
      </c>
      <c r="K19" s="332">
        <v>711.68853999999999</v>
      </c>
      <c r="L19" s="332">
        <v>758.10702000000003</v>
      </c>
      <c r="M19" s="332">
        <v>850.55606999999998</v>
      </c>
      <c r="N19" s="333">
        <v>0</v>
      </c>
    </row>
    <row r="20" spans="1:14" ht="24.75" thickTop="1" thickBot="1" x14ac:dyDescent="0.4">
      <c r="A20" s="284" t="s">
        <v>97</v>
      </c>
      <c r="B20" s="271" t="s">
        <v>293</v>
      </c>
      <c r="C20" s="344"/>
      <c r="D20" s="333">
        <v>0</v>
      </c>
      <c r="E20" s="333">
        <v>0</v>
      </c>
      <c r="F20" s="333">
        <v>0</v>
      </c>
      <c r="G20" s="333">
        <v>0</v>
      </c>
      <c r="H20" s="332">
        <v>77.203699999999998</v>
      </c>
      <c r="I20" s="332">
        <v>79.095699999999994</v>
      </c>
      <c r="J20" s="332">
        <v>82.28586</v>
      </c>
      <c r="K20" s="332">
        <v>83.063720000000004</v>
      </c>
      <c r="L20" s="332">
        <v>81.428719999999998</v>
      </c>
      <c r="M20" s="332">
        <v>238.90633</v>
      </c>
      <c r="N20" s="333">
        <v>0</v>
      </c>
    </row>
    <row r="21" spans="1:14" ht="24.75" thickTop="1" thickBot="1" x14ac:dyDescent="0.4">
      <c r="A21" s="284" t="s">
        <v>98</v>
      </c>
      <c r="B21" s="271" t="s">
        <v>251</v>
      </c>
      <c r="C21" s="344"/>
      <c r="D21" s="333">
        <v>0</v>
      </c>
      <c r="E21" s="333">
        <v>0</v>
      </c>
      <c r="F21" s="333">
        <v>0</v>
      </c>
      <c r="G21" s="332">
        <v>1120.42058</v>
      </c>
      <c r="H21" s="332">
        <v>1118.99953</v>
      </c>
      <c r="I21" s="332">
        <v>1147.5393300000001</v>
      </c>
      <c r="J21" s="332">
        <v>1195.2722000000001</v>
      </c>
      <c r="K21" s="332">
        <v>1225.57781</v>
      </c>
      <c r="L21" s="332">
        <v>1289.4711299999999</v>
      </c>
      <c r="M21" s="332">
        <v>1297.4862800000001</v>
      </c>
      <c r="N21" s="333">
        <v>0</v>
      </c>
    </row>
    <row r="22" spans="1:14" ht="24.75" thickTop="1" thickBot="1" x14ac:dyDescent="0.4">
      <c r="A22" s="284" t="s">
        <v>99</v>
      </c>
      <c r="B22" s="271" t="s">
        <v>252</v>
      </c>
      <c r="C22" s="344"/>
      <c r="D22" s="333">
        <v>0</v>
      </c>
      <c r="E22" s="333">
        <v>0</v>
      </c>
      <c r="F22" s="333">
        <v>0</v>
      </c>
      <c r="G22" s="333">
        <v>0</v>
      </c>
      <c r="H22" s="333">
        <v>0</v>
      </c>
      <c r="I22" s="333">
        <v>0</v>
      </c>
      <c r="J22" s="333">
        <v>0</v>
      </c>
      <c r="K22" s="333">
        <v>0</v>
      </c>
      <c r="L22" s="333">
        <v>0</v>
      </c>
      <c r="M22" s="333">
        <v>0</v>
      </c>
      <c r="N22" s="333">
        <v>0</v>
      </c>
    </row>
    <row r="23" spans="1:14" ht="24.75" thickTop="1" thickBot="1" x14ac:dyDescent="0.4">
      <c r="A23" s="284" t="s">
        <v>100</v>
      </c>
      <c r="B23" s="271" t="s">
        <v>294</v>
      </c>
      <c r="C23" s="344"/>
      <c r="D23" s="333">
        <v>0</v>
      </c>
      <c r="E23" s="333">
        <v>0</v>
      </c>
      <c r="F23" s="333">
        <v>0</v>
      </c>
      <c r="G23" s="332">
        <v>74.709280000000007</v>
      </c>
      <c r="H23" s="332">
        <v>27.608799999999999</v>
      </c>
      <c r="I23" s="332">
        <v>36.407690000000002</v>
      </c>
      <c r="J23" s="332">
        <v>75.691659999999999</v>
      </c>
      <c r="K23" s="332">
        <v>168.16258999999999</v>
      </c>
      <c r="L23" s="332">
        <v>1178.7957200000001</v>
      </c>
      <c r="M23" s="332">
        <v>522.24990000000003</v>
      </c>
      <c r="N23" s="333">
        <v>0</v>
      </c>
    </row>
    <row r="24" spans="1:14" ht="24.75" thickTop="1" thickBot="1" x14ac:dyDescent="0.4">
      <c r="A24" s="284" t="s">
        <v>101</v>
      </c>
      <c r="B24" s="268" t="s">
        <v>253</v>
      </c>
      <c r="C24" s="343"/>
      <c r="D24" s="333">
        <v>0</v>
      </c>
      <c r="E24" s="333">
        <v>0</v>
      </c>
      <c r="F24" s="333">
        <v>0</v>
      </c>
      <c r="G24" s="332">
        <v>12917.85894</v>
      </c>
      <c r="H24" s="332">
        <v>12918.05085</v>
      </c>
      <c r="I24" s="332">
        <v>12729.30471</v>
      </c>
      <c r="J24" s="332">
        <v>12760.55276</v>
      </c>
      <c r="K24" s="332">
        <v>13317.19658</v>
      </c>
      <c r="L24" s="332">
        <v>14631.622960000001</v>
      </c>
      <c r="M24" s="332">
        <v>15856.61896</v>
      </c>
      <c r="N24" s="333">
        <v>0</v>
      </c>
    </row>
    <row r="25" spans="1:14" ht="24.75" thickTop="1" thickBot="1" x14ac:dyDescent="0.4">
      <c r="A25" s="259" t="s">
        <v>110</v>
      </c>
      <c r="B25" s="248" t="s">
        <v>254</v>
      </c>
      <c r="C25" s="343"/>
      <c r="D25" s="333">
        <v>0</v>
      </c>
      <c r="E25" s="333">
        <v>0</v>
      </c>
      <c r="F25" s="333">
        <v>0</v>
      </c>
      <c r="G25" s="332">
        <v>3825.8728599999999</v>
      </c>
      <c r="H25" s="332">
        <v>4225.2240099999999</v>
      </c>
      <c r="I25" s="332">
        <v>4593.8792199999998</v>
      </c>
      <c r="J25" s="332">
        <v>4793.1150500000003</v>
      </c>
      <c r="K25" s="332">
        <v>5248.0780500000001</v>
      </c>
      <c r="L25" s="332">
        <v>5961.6478699999998</v>
      </c>
      <c r="M25" s="332">
        <v>6284.5292300000001</v>
      </c>
      <c r="N25" s="333">
        <v>0</v>
      </c>
    </row>
    <row r="26" spans="1:14" ht="24.75" thickTop="1" thickBot="1" x14ac:dyDescent="0.4">
      <c r="A26" s="259" t="s">
        <v>127</v>
      </c>
      <c r="B26" s="227" t="s">
        <v>255</v>
      </c>
      <c r="C26" s="344"/>
      <c r="D26" s="333">
        <v>0</v>
      </c>
      <c r="E26" s="333">
        <v>0</v>
      </c>
      <c r="F26" s="333">
        <v>0</v>
      </c>
      <c r="G26" s="332">
        <v>3819.6334900000002</v>
      </c>
      <c r="H26" s="332">
        <v>4222.8848200000002</v>
      </c>
      <c r="I26" s="332">
        <v>4592.1928099999996</v>
      </c>
      <c r="J26" s="332">
        <v>4792.0814200000004</v>
      </c>
      <c r="K26" s="332">
        <v>5247.6971999999996</v>
      </c>
      <c r="L26" s="332">
        <v>5961.6478699999998</v>
      </c>
      <c r="M26" s="332">
        <v>6284.5292300000001</v>
      </c>
      <c r="N26" s="333">
        <v>0</v>
      </c>
    </row>
    <row r="27" spans="1:14" ht="24.75" thickTop="1" thickBot="1" x14ac:dyDescent="0.4">
      <c r="A27" s="259" t="s">
        <v>128</v>
      </c>
      <c r="B27" s="227" t="s">
        <v>68</v>
      </c>
      <c r="C27" s="344"/>
      <c r="D27" s="333">
        <v>0</v>
      </c>
      <c r="E27" s="333">
        <v>0</v>
      </c>
      <c r="F27" s="333">
        <v>0</v>
      </c>
      <c r="G27" s="332">
        <v>62.100009999999997</v>
      </c>
      <c r="H27" s="332">
        <v>62.100009999999997</v>
      </c>
      <c r="I27" s="332">
        <v>62.100009999999997</v>
      </c>
      <c r="J27" s="332">
        <v>62.100009999999997</v>
      </c>
      <c r="K27" s="332">
        <v>62.100009999999997</v>
      </c>
      <c r="L27" s="332">
        <v>62.100009999999997</v>
      </c>
      <c r="M27" s="332">
        <v>62.100009999999997</v>
      </c>
      <c r="N27" s="333">
        <v>0</v>
      </c>
    </row>
    <row r="28" spans="1:14" ht="24.75" thickTop="1" thickBot="1" x14ac:dyDescent="0.4">
      <c r="A28" s="259" t="s">
        <v>129</v>
      </c>
      <c r="B28" s="227" t="s">
        <v>256</v>
      </c>
      <c r="C28" s="344"/>
      <c r="D28" s="333">
        <v>0</v>
      </c>
      <c r="E28" s="333">
        <v>0</v>
      </c>
      <c r="F28" s="333">
        <v>0</v>
      </c>
      <c r="G28" s="333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  <c r="M28" s="333">
        <v>0</v>
      </c>
      <c r="N28" s="333">
        <v>0</v>
      </c>
    </row>
    <row r="29" spans="1:14" ht="24.75" thickTop="1" thickBot="1" x14ac:dyDescent="0.4">
      <c r="A29" s="259" t="s">
        <v>130</v>
      </c>
      <c r="B29" s="227" t="s">
        <v>257</v>
      </c>
      <c r="C29" s="344"/>
      <c r="D29" s="333">
        <v>0</v>
      </c>
      <c r="E29" s="333">
        <v>0</v>
      </c>
      <c r="F29" s="333">
        <v>0</v>
      </c>
      <c r="G29" s="332">
        <v>3464.3833100000002</v>
      </c>
      <c r="H29" s="332">
        <v>3812.5210699999998</v>
      </c>
      <c r="I29" s="332">
        <v>4296.0438700000004</v>
      </c>
      <c r="J29" s="332">
        <v>4673.6398099999997</v>
      </c>
      <c r="K29" s="332">
        <v>4866.9399800000001</v>
      </c>
      <c r="L29" s="332">
        <v>5315.9065899999996</v>
      </c>
      <c r="M29" s="332">
        <v>6034.80692</v>
      </c>
      <c r="N29" s="333">
        <v>0</v>
      </c>
    </row>
    <row r="30" spans="1:14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</row>
    <row r="31" spans="1:14" ht="24.75" thickTop="1" thickBot="1" x14ac:dyDescent="0.4">
      <c r="A31" s="259" t="s">
        <v>132</v>
      </c>
      <c r="B31" s="227" t="s">
        <v>259</v>
      </c>
      <c r="C31" s="344"/>
      <c r="D31" s="333">
        <v>0</v>
      </c>
      <c r="E31" s="333">
        <v>0</v>
      </c>
      <c r="F31" s="333">
        <v>0</v>
      </c>
      <c r="G31" s="332">
        <v>-135.25906000000001</v>
      </c>
      <c r="H31" s="332">
        <v>-135.25906000000001</v>
      </c>
      <c r="I31" s="332">
        <v>-135.25906000000001</v>
      </c>
      <c r="J31" s="332">
        <v>-135.25906000000001</v>
      </c>
      <c r="K31" s="332">
        <v>-135.25906000000001</v>
      </c>
      <c r="L31" s="332">
        <v>-135.25906000000001</v>
      </c>
      <c r="M31" s="332">
        <v>-135.25906000000001</v>
      </c>
      <c r="N31" s="333">
        <v>0</v>
      </c>
    </row>
    <row r="32" spans="1:14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</row>
    <row r="33" spans="1:14" ht="24.75" thickTop="1" thickBot="1" x14ac:dyDescent="0.4">
      <c r="A33" s="259" t="s">
        <v>134</v>
      </c>
      <c r="B33" s="227" t="s">
        <v>261</v>
      </c>
      <c r="C33" s="344"/>
      <c r="D33" s="333">
        <v>0</v>
      </c>
      <c r="E33" s="333">
        <v>0</v>
      </c>
      <c r="F33" s="333">
        <v>0</v>
      </c>
      <c r="G33" s="332">
        <v>-135.25906000000001</v>
      </c>
      <c r="H33" s="332">
        <v>-135.25906000000001</v>
      </c>
      <c r="I33" s="332">
        <v>-135.25906000000001</v>
      </c>
      <c r="J33" s="332">
        <v>-135.25906000000001</v>
      </c>
      <c r="K33" s="332">
        <v>-135.25906000000001</v>
      </c>
      <c r="L33" s="332">
        <v>-135.25906000000001</v>
      </c>
      <c r="M33" s="332">
        <v>-135.25906000000001</v>
      </c>
      <c r="N33" s="333">
        <v>0</v>
      </c>
    </row>
    <row r="34" spans="1:14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</row>
    <row r="35" spans="1:14" ht="24.75" thickTop="1" thickBot="1" x14ac:dyDescent="0.4">
      <c r="A35" s="259" t="s">
        <v>136</v>
      </c>
      <c r="B35" s="227" t="s">
        <v>263</v>
      </c>
      <c r="C35" s="344"/>
      <c r="D35" s="333">
        <v>0</v>
      </c>
      <c r="E35" s="333">
        <v>0</v>
      </c>
      <c r="F35" s="333">
        <v>0</v>
      </c>
      <c r="G35" s="332">
        <v>428.40922999999998</v>
      </c>
      <c r="H35" s="332">
        <v>483.52280000000002</v>
      </c>
      <c r="I35" s="332">
        <v>369.30799000000002</v>
      </c>
      <c r="J35" s="332">
        <v>191.60066</v>
      </c>
      <c r="K35" s="332">
        <v>453.91627</v>
      </c>
      <c r="L35" s="332">
        <v>718.90033000000005</v>
      </c>
      <c r="M35" s="332">
        <v>322.88135999999997</v>
      </c>
      <c r="N35" s="333">
        <v>0</v>
      </c>
    </row>
    <row r="36" spans="1:14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</row>
    <row r="37" spans="1:14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</row>
    <row r="38" spans="1:14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3">
        <v>0</v>
      </c>
      <c r="N38" s="333">
        <v>0</v>
      </c>
    </row>
    <row r="39" spans="1:14" ht="24.75" thickTop="1" thickBot="1" x14ac:dyDescent="0.4">
      <c r="A39" s="259" t="s">
        <v>140</v>
      </c>
      <c r="B39" s="227" t="s">
        <v>295</v>
      </c>
      <c r="C39" s="344"/>
      <c r="D39" s="333">
        <v>0</v>
      </c>
      <c r="E39" s="333">
        <v>0</v>
      </c>
      <c r="F39" s="333">
        <v>0</v>
      </c>
      <c r="G39" s="332">
        <v>6.2393700000000001</v>
      </c>
      <c r="H39" s="332">
        <v>2.3391899999999999</v>
      </c>
      <c r="I39" s="332">
        <v>1.68641</v>
      </c>
      <c r="J39" s="332">
        <v>1.03363</v>
      </c>
      <c r="K39" s="332">
        <v>0.38085000000000002</v>
      </c>
      <c r="L39" s="333">
        <v>0</v>
      </c>
      <c r="M39" s="333">
        <v>0</v>
      </c>
      <c r="N39" s="333">
        <v>0</v>
      </c>
    </row>
    <row r="40" spans="1:14" ht="24.75" thickTop="1" thickBot="1" x14ac:dyDescent="0.4">
      <c r="A40" s="259" t="s">
        <v>111</v>
      </c>
      <c r="B40" s="248" t="s">
        <v>267</v>
      </c>
      <c r="C40" s="343"/>
      <c r="D40" s="333">
        <v>0</v>
      </c>
      <c r="E40" s="333">
        <v>0</v>
      </c>
      <c r="F40" s="333">
        <v>0</v>
      </c>
      <c r="G40" s="332">
        <v>7059.0328900000004</v>
      </c>
      <c r="H40" s="332">
        <v>6466.1472700000004</v>
      </c>
      <c r="I40" s="332">
        <v>6405.5381399999997</v>
      </c>
      <c r="J40" s="332">
        <v>6390.3367200000002</v>
      </c>
      <c r="K40" s="332">
        <v>6085.8152700000001</v>
      </c>
      <c r="L40" s="332">
        <v>6756.0699000000004</v>
      </c>
      <c r="M40" s="332">
        <v>7059.3475399999998</v>
      </c>
      <c r="N40" s="333">
        <v>0</v>
      </c>
    </row>
    <row r="41" spans="1:14" ht="24.75" thickTop="1" thickBot="1" x14ac:dyDescent="0.4">
      <c r="A41" s="259" t="s">
        <v>69</v>
      </c>
      <c r="B41" s="227" t="s">
        <v>268</v>
      </c>
      <c r="C41" s="344"/>
      <c r="D41" s="333">
        <v>0</v>
      </c>
      <c r="E41" s="333">
        <v>0</v>
      </c>
      <c r="F41" s="333">
        <v>0</v>
      </c>
      <c r="G41" s="333">
        <v>0</v>
      </c>
      <c r="H41" s="333">
        <v>0</v>
      </c>
      <c r="I41" s="333">
        <v>0</v>
      </c>
      <c r="J41" s="333">
        <v>0</v>
      </c>
      <c r="K41" s="333">
        <v>0</v>
      </c>
      <c r="L41" s="333">
        <v>0</v>
      </c>
      <c r="M41" s="333">
        <v>0</v>
      </c>
      <c r="N41" s="333">
        <v>0</v>
      </c>
    </row>
    <row r="42" spans="1:14" ht="24.75" thickTop="1" thickBot="1" x14ac:dyDescent="0.4">
      <c r="A42" s="259" t="s">
        <v>112</v>
      </c>
      <c r="B42" s="227" t="s">
        <v>269</v>
      </c>
      <c r="C42" s="344"/>
      <c r="D42" s="333">
        <v>0</v>
      </c>
      <c r="E42" s="333">
        <v>0</v>
      </c>
      <c r="F42" s="333">
        <v>0</v>
      </c>
      <c r="G42" s="332">
        <v>7059.0328900000004</v>
      </c>
      <c r="H42" s="332">
        <v>6466.1472700000004</v>
      </c>
      <c r="I42" s="332">
        <v>6405.5381399999997</v>
      </c>
      <c r="J42" s="332">
        <v>6390.3367200000002</v>
      </c>
      <c r="K42" s="332">
        <v>6085.8152700000001</v>
      </c>
      <c r="L42" s="332">
        <v>6756.0699000000004</v>
      </c>
      <c r="M42" s="332">
        <v>7059.3475399999998</v>
      </c>
      <c r="N42" s="333">
        <v>0</v>
      </c>
    </row>
    <row r="43" spans="1:14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3">
        <v>0</v>
      </c>
      <c r="I43" s="333">
        <v>0</v>
      </c>
      <c r="J43" s="333">
        <v>0</v>
      </c>
      <c r="K43" s="333">
        <v>0</v>
      </c>
      <c r="L43" s="333">
        <v>0</v>
      </c>
      <c r="M43" s="333">
        <v>0</v>
      </c>
      <c r="N43" s="333">
        <v>0</v>
      </c>
    </row>
    <row r="44" spans="1:14" ht="24.75" thickTop="1" thickBot="1" x14ac:dyDescent="0.4">
      <c r="A44" s="259" t="s">
        <v>114</v>
      </c>
      <c r="B44" s="277" t="s">
        <v>270</v>
      </c>
      <c r="C44" s="344"/>
      <c r="D44" s="333">
        <v>0</v>
      </c>
      <c r="E44" s="333">
        <v>0</v>
      </c>
      <c r="F44" s="333">
        <v>0</v>
      </c>
      <c r="G44" s="333">
        <v>0</v>
      </c>
      <c r="H44" s="333">
        <v>0</v>
      </c>
      <c r="I44" s="333">
        <v>0</v>
      </c>
      <c r="J44" s="333">
        <v>0</v>
      </c>
      <c r="K44" s="333">
        <v>0</v>
      </c>
      <c r="L44" s="333">
        <v>0</v>
      </c>
      <c r="M44" s="333">
        <v>0</v>
      </c>
      <c r="N44" s="333">
        <v>0</v>
      </c>
    </row>
    <row r="45" spans="1:14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</row>
    <row r="46" spans="1:14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</row>
    <row r="47" spans="1:14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</row>
    <row r="48" spans="1:14" ht="24.75" thickTop="1" thickBot="1" x14ac:dyDescent="0.4">
      <c r="A48" s="259" t="s">
        <v>118</v>
      </c>
      <c r="B48" s="248" t="s">
        <v>272</v>
      </c>
      <c r="C48" s="343"/>
      <c r="D48" s="333">
        <v>0</v>
      </c>
      <c r="E48" s="333">
        <v>0</v>
      </c>
      <c r="F48" s="333">
        <v>0</v>
      </c>
      <c r="G48" s="332">
        <v>2032.9531899999999</v>
      </c>
      <c r="H48" s="332">
        <v>2226.6795699999998</v>
      </c>
      <c r="I48" s="332">
        <v>1729.88735</v>
      </c>
      <c r="J48" s="332">
        <v>1577.1009899999999</v>
      </c>
      <c r="K48" s="332">
        <v>1983.3032599999999</v>
      </c>
      <c r="L48" s="332">
        <v>1913.9051899999999</v>
      </c>
      <c r="M48" s="332">
        <v>2512.7421899999999</v>
      </c>
      <c r="N48" s="333">
        <v>0</v>
      </c>
    </row>
    <row r="49" spans="1:14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</row>
    <row r="50" spans="1:14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3">
        <v>0</v>
      </c>
      <c r="L50" s="333">
        <v>0</v>
      </c>
      <c r="M50" s="333">
        <v>0</v>
      </c>
      <c r="N50" s="333">
        <v>0</v>
      </c>
    </row>
    <row r="51" spans="1:14" ht="24.75" thickTop="1" thickBot="1" x14ac:dyDescent="0.4">
      <c r="A51" s="259" t="s">
        <v>121</v>
      </c>
      <c r="B51" s="227" t="s">
        <v>275</v>
      </c>
      <c r="C51" s="344"/>
      <c r="D51" s="333">
        <v>0</v>
      </c>
      <c r="E51" s="333">
        <v>0</v>
      </c>
      <c r="F51" s="333">
        <v>0</v>
      </c>
      <c r="G51" s="332">
        <v>651.83112000000006</v>
      </c>
      <c r="H51" s="332">
        <v>747.72898999999995</v>
      </c>
      <c r="I51" s="332">
        <v>410.76605999999998</v>
      </c>
      <c r="J51" s="332">
        <v>467.42887000000002</v>
      </c>
      <c r="K51" s="332">
        <v>838.86279000000002</v>
      </c>
      <c r="L51" s="332">
        <v>1126.4981600000001</v>
      </c>
      <c r="M51" s="332">
        <v>1406.6646900000001</v>
      </c>
      <c r="N51" s="333">
        <v>0</v>
      </c>
    </row>
    <row r="52" spans="1:14" ht="24.75" thickTop="1" thickBot="1" x14ac:dyDescent="0.4">
      <c r="A52" s="259" t="s">
        <v>122</v>
      </c>
      <c r="B52" s="227" t="s">
        <v>361</v>
      </c>
      <c r="C52" s="344"/>
      <c r="D52" s="333">
        <v>0</v>
      </c>
      <c r="E52" s="333">
        <v>0</v>
      </c>
      <c r="F52" s="333">
        <v>0</v>
      </c>
      <c r="G52" s="333">
        <v>0</v>
      </c>
      <c r="H52" s="333">
        <v>0</v>
      </c>
      <c r="I52" s="333">
        <v>0</v>
      </c>
      <c r="J52" s="333">
        <v>0</v>
      </c>
      <c r="K52" s="333">
        <v>0</v>
      </c>
      <c r="L52" s="333">
        <v>0</v>
      </c>
      <c r="M52" s="332">
        <v>94.621700000000004</v>
      </c>
      <c r="N52" s="333">
        <v>0</v>
      </c>
    </row>
    <row r="53" spans="1:14" ht="24.75" thickTop="1" thickBot="1" x14ac:dyDescent="0.4">
      <c r="A53" s="259" t="s">
        <v>123</v>
      </c>
      <c r="B53" s="259" t="s">
        <v>296</v>
      </c>
      <c r="C53" s="345"/>
      <c r="D53" s="333">
        <v>0</v>
      </c>
      <c r="E53" s="333">
        <v>0</v>
      </c>
      <c r="F53" s="333">
        <v>0</v>
      </c>
      <c r="G53" s="332">
        <v>1381.1220699999999</v>
      </c>
      <c r="H53" s="332">
        <v>1478.9505799999999</v>
      </c>
      <c r="I53" s="332">
        <v>1319.12129</v>
      </c>
      <c r="J53" s="332">
        <v>1109.6721199999999</v>
      </c>
      <c r="K53" s="332">
        <v>1144.44047</v>
      </c>
      <c r="L53" s="332">
        <v>787.40702999999996</v>
      </c>
      <c r="M53" s="332">
        <v>1011.4558</v>
      </c>
      <c r="N53" s="333">
        <v>0</v>
      </c>
    </row>
    <row r="54" spans="1:14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3">
        <v>0</v>
      </c>
      <c r="K54" s="333">
        <v>0</v>
      </c>
      <c r="L54" s="333">
        <v>0</v>
      </c>
      <c r="M54" s="333">
        <v>0</v>
      </c>
      <c r="N54" s="333">
        <v>0</v>
      </c>
    </row>
    <row r="55" spans="1:14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</row>
    <row r="56" spans="1:14" ht="24.75" thickTop="1" thickBot="1" x14ac:dyDescent="0.4">
      <c r="A56" s="259" t="s">
        <v>126</v>
      </c>
      <c r="B56" s="248" t="s">
        <v>278</v>
      </c>
      <c r="C56" s="343"/>
      <c r="D56" s="333">
        <v>0</v>
      </c>
      <c r="E56" s="333">
        <v>0</v>
      </c>
      <c r="F56" s="333">
        <v>0</v>
      </c>
      <c r="G56" s="332">
        <v>12917.85894</v>
      </c>
      <c r="H56" s="332">
        <v>12918.05085</v>
      </c>
      <c r="I56" s="332">
        <v>12729.30471</v>
      </c>
      <c r="J56" s="332">
        <v>12760.55276</v>
      </c>
      <c r="K56" s="332">
        <v>13317.19658</v>
      </c>
      <c r="L56" s="332">
        <v>14631.622960000001</v>
      </c>
      <c r="M56" s="332">
        <v>15856.61896</v>
      </c>
      <c r="N56" s="333">
        <v>0</v>
      </c>
    </row>
    <row r="57" spans="1:14" ht="24.75" thickTop="1" thickBot="1" x14ac:dyDescent="0.4">
      <c r="A57" s="286">
        <v>40100</v>
      </c>
      <c r="B57" s="271" t="s">
        <v>208</v>
      </c>
      <c r="C57" s="342"/>
      <c r="D57" s="333">
        <v>0</v>
      </c>
      <c r="E57" s="333">
        <v>0</v>
      </c>
      <c r="F57" s="333">
        <v>0</v>
      </c>
      <c r="G57" s="332">
        <v>3716.5971800000002</v>
      </c>
      <c r="H57" s="332">
        <v>3878.9294100000002</v>
      </c>
      <c r="I57" s="332">
        <v>3734.1808700000001</v>
      </c>
      <c r="J57" s="332">
        <v>3964.7240700000002</v>
      </c>
      <c r="K57" s="332">
        <v>4633.9462299999996</v>
      </c>
      <c r="L57" s="332">
        <v>5642.4354199999998</v>
      </c>
      <c r="M57" s="332">
        <v>5681.5876699999999</v>
      </c>
      <c r="N57" s="333">
        <v>0</v>
      </c>
    </row>
    <row r="58" spans="1:14" ht="24.75" thickTop="1" thickBot="1" x14ac:dyDescent="0.4">
      <c r="A58" s="286">
        <v>40110</v>
      </c>
      <c r="B58" s="271" t="s">
        <v>209</v>
      </c>
      <c r="C58" s="344"/>
      <c r="D58" s="333">
        <v>0</v>
      </c>
      <c r="E58" s="333">
        <v>0</v>
      </c>
      <c r="F58" s="333">
        <v>0</v>
      </c>
      <c r="G58" s="332">
        <v>176.36474000000001</v>
      </c>
      <c r="H58" s="332">
        <v>265.61086999999998</v>
      </c>
      <c r="I58" s="332">
        <v>215.71872999999999</v>
      </c>
      <c r="J58" s="333">
        <v>0</v>
      </c>
      <c r="K58" s="333">
        <v>0</v>
      </c>
      <c r="L58" s="333">
        <v>0</v>
      </c>
      <c r="M58" s="333">
        <v>0</v>
      </c>
      <c r="N58" s="333">
        <v>0</v>
      </c>
    </row>
    <row r="59" spans="1:14" ht="24.75" thickTop="1" thickBot="1" x14ac:dyDescent="0.4">
      <c r="A59" s="286">
        <v>40120</v>
      </c>
      <c r="B59" s="271" t="s">
        <v>210</v>
      </c>
      <c r="C59" s="344"/>
      <c r="D59" s="333">
        <v>0</v>
      </c>
      <c r="E59" s="333">
        <v>0</v>
      </c>
      <c r="F59" s="333">
        <v>0</v>
      </c>
      <c r="G59" s="332">
        <v>3540.2324400000002</v>
      </c>
      <c r="H59" s="332">
        <v>3613.3185400000002</v>
      </c>
      <c r="I59" s="332">
        <v>3518.4621400000001</v>
      </c>
      <c r="J59" s="332">
        <v>3964.7240700000002</v>
      </c>
      <c r="K59" s="332">
        <v>4633.9462299999996</v>
      </c>
      <c r="L59" s="332">
        <v>5642.4354199999998</v>
      </c>
      <c r="M59" s="332">
        <v>5681.5876699999999</v>
      </c>
      <c r="N59" s="333">
        <v>0</v>
      </c>
    </row>
    <row r="60" spans="1:14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</row>
    <row r="61" spans="1:14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</row>
    <row r="62" spans="1:14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</row>
    <row r="63" spans="1:14" ht="24.75" thickTop="1" thickBot="1" x14ac:dyDescent="0.4">
      <c r="A63" s="286">
        <v>40400</v>
      </c>
      <c r="B63" s="271" t="s">
        <v>213</v>
      </c>
      <c r="C63" s="344"/>
      <c r="D63" s="333">
        <v>0</v>
      </c>
      <c r="E63" s="333">
        <v>0</v>
      </c>
      <c r="F63" s="333">
        <v>0</v>
      </c>
      <c r="G63" s="332">
        <v>-796.37035000000003</v>
      </c>
      <c r="H63" s="332">
        <v>-900.08005000000003</v>
      </c>
      <c r="I63" s="332">
        <v>-991.46586000000002</v>
      </c>
      <c r="J63" s="332">
        <v>-976.03526999999997</v>
      </c>
      <c r="K63" s="332">
        <v>-1098.1999499999999</v>
      </c>
      <c r="L63" s="332">
        <v>-1328.13852</v>
      </c>
      <c r="M63" s="332">
        <v>-1316.18488</v>
      </c>
      <c r="N63" s="333">
        <v>0</v>
      </c>
    </row>
    <row r="64" spans="1:14" ht="24.75" thickTop="1" thickBot="1" x14ac:dyDescent="0.4">
      <c r="A64" s="286">
        <v>40410</v>
      </c>
      <c r="B64" s="271" t="s">
        <v>214</v>
      </c>
      <c r="C64" s="344"/>
      <c r="D64" s="333">
        <v>0</v>
      </c>
      <c r="E64" s="333">
        <v>0</v>
      </c>
      <c r="F64" s="333">
        <v>0</v>
      </c>
      <c r="G64" s="332">
        <v>-700.26319999999998</v>
      </c>
      <c r="H64" s="332">
        <v>-800.20451000000003</v>
      </c>
      <c r="I64" s="332">
        <v>-895.41651999999999</v>
      </c>
      <c r="J64" s="332">
        <v>-852.87882000000002</v>
      </c>
      <c r="K64" s="332">
        <v>-962.56344999999999</v>
      </c>
      <c r="L64" s="332">
        <v>-1147.7908199999999</v>
      </c>
      <c r="M64" s="332">
        <v>-1157.9734000000001</v>
      </c>
      <c r="N64" s="333">
        <v>0</v>
      </c>
    </row>
    <row r="65" spans="1:14" ht="24.75" thickTop="1" thickBot="1" x14ac:dyDescent="0.4">
      <c r="A65" s="286">
        <v>40420</v>
      </c>
      <c r="B65" s="271" t="s">
        <v>215</v>
      </c>
      <c r="C65" s="344"/>
      <c r="D65" s="333">
        <v>0</v>
      </c>
      <c r="E65" s="333">
        <v>0</v>
      </c>
      <c r="F65" s="333">
        <v>0</v>
      </c>
      <c r="G65" s="333">
        <v>0</v>
      </c>
      <c r="H65" s="333">
        <v>0</v>
      </c>
      <c r="I65" s="333">
        <v>0</v>
      </c>
      <c r="J65" s="333">
        <v>0</v>
      </c>
      <c r="K65" s="333">
        <v>0</v>
      </c>
      <c r="L65" s="333">
        <v>0</v>
      </c>
      <c r="M65" s="333">
        <v>0</v>
      </c>
      <c r="N65" s="333">
        <v>0</v>
      </c>
    </row>
    <row r="66" spans="1:14" ht="24.75" thickTop="1" thickBot="1" x14ac:dyDescent="0.4">
      <c r="A66" s="286">
        <v>40430</v>
      </c>
      <c r="B66" s="271" t="s">
        <v>216</v>
      </c>
      <c r="C66" s="344"/>
      <c r="D66" s="333">
        <v>0</v>
      </c>
      <c r="E66" s="333">
        <v>0</v>
      </c>
      <c r="F66" s="333">
        <v>0</v>
      </c>
      <c r="G66" s="332">
        <v>-96.107150000000004</v>
      </c>
      <c r="H66" s="332">
        <v>-99.875540000000001</v>
      </c>
      <c r="I66" s="332">
        <v>-96.049340000000001</v>
      </c>
      <c r="J66" s="332">
        <v>-123.15645000000001</v>
      </c>
      <c r="K66" s="332">
        <v>-135.63650000000001</v>
      </c>
      <c r="L66" s="332">
        <v>-180.3477</v>
      </c>
      <c r="M66" s="332">
        <v>-158.21147999999999</v>
      </c>
      <c r="N66" s="333">
        <v>0</v>
      </c>
    </row>
    <row r="67" spans="1:14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</row>
    <row r="68" spans="1:14" ht="24.75" thickTop="1" thickBot="1" x14ac:dyDescent="0.4">
      <c r="A68" s="286">
        <v>40500</v>
      </c>
      <c r="B68" s="271" t="s">
        <v>217</v>
      </c>
      <c r="C68" s="344"/>
      <c r="D68" s="333">
        <v>0</v>
      </c>
      <c r="E68" s="333">
        <v>0</v>
      </c>
      <c r="F68" s="333">
        <v>0</v>
      </c>
      <c r="G68" s="332">
        <v>1.3502400000000001</v>
      </c>
      <c r="H68" s="332">
        <v>1.6032299999999999</v>
      </c>
      <c r="I68" s="333">
        <v>0</v>
      </c>
      <c r="J68" s="333">
        <v>0</v>
      </c>
      <c r="K68" s="332">
        <v>4.62662</v>
      </c>
      <c r="L68" s="332">
        <v>3.0249999999999999</v>
      </c>
      <c r="M68" s="333">
        <v>0</v>
      </c>
      <c r="N68" s="333">
        <v>0</v>
      </c>
    </row>
    <row r="69" spans="1:14" ht="24.75" thickTop="1" thickBot="1" x14ac:dyDescent="0.4">
      <c r="A69" s="286">
        <v>40510</v>
      </c>
      <c r="B69" s="271" t="s">
        <v>285</v>
      </c>
      <c r="C69" s="344"/>
      <c r="D69" s="333">
        <v>0</v>
      </c>
      <c r="E69" s="333">
        <v>0</v>
      </c>
      <c r="F69" s="333">
        <v>0</v>
      </c>
      <c r="G69" s="333">
        <v>0</v>
      </c>
      <c r="H69" s="332">
        <v>2.588E-2</v>
      </c>
      <c r="I69" s="333">
        <v>0</v>
      </c>
      <c r="J69" s="333">
        <v>0</v>
      </c>
      <c r="K69" s="332">
        <v>4.62662</v>
      </c>
      <c r="L69" s="332">
        <v>3.0249999999999999</v>
      </c>
      <c r="M69" s="333">
        <v>0</v>
      </c>
      <c r="N69" s="333">
        <v>0</v>
      </c>
    </row>
    <row r="70" spans="1:14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3">
        <v>0</v>
      </c>
      <c r="F70" s="333">
        <v>0</v>
      </c>
      <c r="G70" s="332">
        <v>1.3502400000000001</v>
      </c>
      <c r="H70" s="332">
        <v>1.57735</v>
      </c>
      <c r="I70" s="333">
        <v>0</v>
      </c>
      <c r="J70" s="333">
        <v>0</v>
      </c>
      <c r="K70" s="333">
        <v>0</v>
      </c>
      <c r="L70" s="333">
        <v>0</v>
      </c>
      <c r="M70" s="333">
        <v>0</v>
      </c>
      <c r="N70" s="333">
        <v>0</v>
      </c>
    </row>
    <row r="71" spans="1:14" ht="24.75" thickTop="1" thickBot="1" x14ac:dyDescent="0.4">
      <c r="A71" s="286">
        <v>40600</v>
      </c>
      <c r="B71" s="271" t="s">
        <v>219</v>
      </c>
      <c r="C71" s="344"/>
      <c r="D71" s="333">
        <v>0</v>
      </c>
      <c r="E71" s="333">
        <v>0</v>
      </c>
      <c r="F71" s="333">
        <v>0</v>
      </c>
      <c r="G71" s="332">
        <v>-1226.7025900000001</v>
      </c>
      <c r="H71" s="332">
        <v>-1292.8719100000001</v>
      </c>
      <c r="I71" s="332">
        <v>-1342.40084</v>
      </c>
      <c r="J71" s="332">
        <v>-1512.8793900000001</v>
      </c>
      <c r="K71" s="332">
        <v>-1674.7057600000001</v>
      </c>
      <c r="L71" s="332">
        <v>-1917.9658899999999</v>
      </c>
      <c r="M71" s="332">
        <v>-2108.0138900000002</v>
      </c>
      <c r="N71" s="333">
        <v>0</v>
      </c>
    </row>
    <row r="72" spans="1:14" ht="24.75" thickTop="1" thickBot="1" x14ac:dyDescent="0.4">
      <c r="A72" s="286">
        <v>40610</v>
      </c>
      <c r="B72" s="271" t="s">
        <v>286</v>
      </c>
      <c r="C72" s="344"/>
      <c r="D72" s="333">
        <v>0</v>
      </c>
      <c r="E72" s="333">
        <v>0</v>
      </c>
      <c r="F72" s="333">
        <v>0</v>
      </c>
      <c r="G72" s="332">
        <v>-964.49577999999997</v>
      </c>
      <c r="H72" s="332">
        <v>-1016.42921</v>
      </c>
      <c r="I72" s="332">
        <v>-1053.2573</v>
      </c>
      <c r="J72" s="332">
        <v>-1167.03676</v>
      </c>
      <c r="K72" s="332">
        <v>-1287.2510600000001</v>
      </c>
      <c r="L72" s="332">
        <v>-1476.7367300000001</v>
      </c>
      <c r="M72" s="332">
        <v>-1633.54871</v>
      </c>
      <c r="N72" s="333">
        <v>0</v>
      </c>
    </row>
    <row r="73" spans="1:14" ht="24.75" thickTop="1" thickBot="1" x14ac:dyDescent="0.4">
      <c r="A73" s="286">
        <v>40620</v>
      </c>
      <c r="B73" s="271" t="s">
        <v>220</v>
      </c>
      <c r="C73" s="344"/>
      <c r="D73" s="333">
        <v>0</v>
      </c>
      <c r="E73" s="333">
        <v>0</v>
      </c>
      <c r="F73" s="333">
        <v>0</v>
      </c>
      <c r="G73" s="332">
        <v>-262.20681000000002</v>
      </c>
      <c r="H73" s="332">
        <v>-276.4427</v>
      </c>
      <c r="I73" s="332">
        <v>-289.14353999999997</v>
      </c>
      <c r="J73" s="332">
        <v>-345.84262999999999</v>
      </c>
      <c r="K73" s="332">
        <v>-387.4547</v>
      </c>
      <c r="L73" s="332">
        <v>-441.22915999999998</v>
      </c>
      <c r="M73" s="332">
        <v>-474.46517999999998</v>
      </c>
      <c r="N73" s="333">
        <v>0</v>
      </c>
    </row>
    <row r="74" spans="1:14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3">
        <v>0</v>
      </c>
      <c r="H74" s="333">
        <v>0</v>
      </c>
      <c r="I74" s="333">
        <v>0</v>
      </c>
      <c r="J74" s="333">
        <v>0</v>
      </c>
      <c r="K74" s="333">
        <v>0</v>
      </c>
      <c r="L74" s="333">
        <v>0</v>
      </c>
      <c r="M74" s="333">
        <v>0</v>
      </c>
      <c r="N74" s="333">
        <v>0</v>
      </c>
    </row>
    <row r="75" spans="1:14" ht="24.75" thickTop="1" thickBot="1" x14ac:dyDescent="0.4">
      <c r="A75" s="286">
        <v>40700</v>
      </c>
      <c r="B75" s="271" t="s">
        <v>222</v>
      </c>
      <c r="C75" s="344"/>
      <c r="D75" s="333">
        <v>0</v>
      </c>
      <c r="E75" s="333">
        <v>0</v>
      </c>
      <c r="F75" s="333">
        <v>0</v>
      </c>
      <c r="G75" s="332">
        <v>-665.94177999999999</v>
      </c>
      <c r="H75" s="332">
        <v>-624.84514999999999</v>
      </c>
      <c r="I75" s="332">
        <v>-564.71693000000005</v>
      </c>
      <c r="J75" s="332">
        <v>-683.40755000000001</v>
      </c>
      <c r="K75" s="332">
        <v>-880.30462</v>
      </c>
      <c r="L75" s="332">
        <v>-903.76928999999996</v>
      </c>
      <c r="M75" s="332">
        <v>-1169.4115300000001</v>
      </c>
      <c r="N75" s="333">
        <v>0</v>
      </c>
    </row>
    <row r="76" spans="1:14" ht="24.75" thickTop="1" thickBot="1" x14ac:dyDescent="0.4">
      <c r="A76" s="286">
        <v>40710</v>
      </c>
      <c r="B76" s="271" t="s">
        <v>223</v>
      </c>
      <c r="C76" s="344"/>
      <c r="D76" s="333">
        <v>0</v>
      </c>
      <c r="E76" s="333">
        <v>0</v>
      </c>
      <c r="F76" s="333">
        <v>0</v>
      </c>
      <c r="G76" s="332">
        <v>-614.42951000000005</v>
      </c>
      <c r="H76" s="332">
        <v>-582.78396999999995</v>
      </c>
      <c r="I76" s="332">
        <v>-526.88310000000001</v>
      </c>
      <c r="J76" s="332">
        <v>-633.77688000000001</v>
      </c>
      <c r="K76" s="332">
        <v>-827.93409999999994</v>
      </c>
      <c r="L76" s="332">
        <v>-854.20863999999995</v>
      </c>
      <c r="M76" s="332">
        <v>-1094.88075</v>
      </c>
      <c r="N76" s="333">
        <v>0</v>
      </c>
    </row>
    <row r="77" spans="1:14" ht="24.75" thickTop="1" thickBot="1" x14ac:dyDescent="0.4">
      <c r="A77" s="286">
        <v>40720</v>
      </c>
      <c r="B77" s="271" t="s">
        <v>224</v>
      </c>
      <c r="C77" s="344"/>
      <c r="D77" s="333">
        <v>0</v>
      </c>
      <c r="E77" s="333">
        <v>0</v>
      </c>
      <c r="F77" s="333">
        <v>0</v>
      </c>
      <c r="G77" s="332">
        <v>-47.819609999999997</v>
      </c>
      <c r="H77" s="332">
        <v>-38.158580000000001</v>
      </c>
      <c r="I77" s="332">
        <v>-37.833829999999999</v>
      </c>
      <c r="J77" s="332">
        <v>-40.672350000000002</v>
      </c>
      <c r="K77" s="332">
        <v>-52.370519999999999</v>
      </c>
      <c r="L77" s="332">
        <v>-47.015999999999998</v>
      </c>
      <c r="M77" s="332">
        <v>-69.729889999999997</v>
      </c>
      <c r="N77" s="333">
        <v>0</v>
      </c>
    </row>
    <row r="78" spans="1:14" ht="24.75" thickTop="1" thickBot="1" x14ac:dyDescent="0.4">
      <c r="A78" s="286">
        <v>40730</v>
      </c>
      <c r="B78" s="271" t="s">
        <v>279</v>
      </c>
      <c r="C78" s="344"/>
      <c r="D78" s="333">
        <v>0</v>
      </c>
      <c r="E78" s="333">
        <v>0</v>
      </c>
      <c r="F78" s="333">
        <v>0</v>
      </c>
      <c r="G78" s="332">
        <v>-3.6926600000000001</v>
      </c>
      <c r="H78" s="333">
        <v>0</v>
      </c>
      <c r="I78" s="333">
        <v>0</v>
      </c>
      <c r="J78" s="332">
        <v>-8.9583200000000005</v>
      </c>
      <c r="K78" s="333">
        <v>0</v>
      </c>
      <c r="L78" s="332">
        <v>-2.5446499999999999</v>
      </c>
      <c r="M78" s="332">
        <v>-4.8008899999999999</v>
      </c>
      <c r="N78" s="333">
        <v>0</v>
      </c>
    </row>
    <row r="79" spans="1:14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3">
        <v>0</v>
      </c>
      <c r="G79" s="333">
        <v>0</v>
      </c>
      <c r="H79" s="332">
        <v>-3.9026000000000001</v>
      </c>
      <c r="I79" s="333">
        <v>0</v>
      </c>
      <c r="J79" s="333">
        <v>0</v>
      </c>
      <c r="K79" s="333">
        <v>0</v>
      </c>
      <c r="L79" s="333">
        <v>0</v>
      </c>
      <c r="M79" s="333">
        <v>0</v>
      </c>
      <c r="N79" s="333">
        <v>0</v>
      </c>
    </row>
    <row r="80" spans="1:14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</row>
    <row r="81" spans="1:14" ht="24.75" thickTop="1" thickBot="1" x14ac:dyDescent="0.4">
      <c r="A81" s="286">
        <v>40800</v>
      </c>
      <c r="B81" s="271" t="s">
        <v>280</v>
      </c>
      <c r="C81" s="344"/>
      <c r="D81" s="333">
        <v>0</v>
      </c>
      <c r="E81" s="333">
        <v>0</v>
      </c>
      <c r="F81" s="333">
        <v>0</v>
      </c>
      <c r="G81" s="332">
        <v>-235.08886999999999</v>
      </c>
      <c r="H81" s="332">
        <v>-221.42525000000001</v>
      </c>
      <c r="I81" s="332">
        <v>-217.62624</v>
      </c>
      <c r="J81" s="332">
        <v>-206.65911</v>
      </c>
      <c r="K81" s="332">
        <v>-220.42274</v>
      </c>
      <c r="L81" s="332">
        <v>-504.24721</v>
      </c>
      <c r="M81" s="332">
        <v>-583.07407000000001</v>
      </c>
      <c r="N81" s="333">
        <v>0</v>
      </c>
    </row>
    <row r="82" spans="1:14" ht="24.75" thickTop="1" thickBot="1" x14ac:dyDescent="0.4">
      <c r="A82" s="286">
        <v>40900</v>
      </c>
      <c r="B82" s="271" t="s">
        <v>281</v>
      </c>
      <c r="C82" s="344"/>
      <c r="D82" s="333">
        <v>0</v>
      </c>
      <c r="E82" s="333">
        <v>0</v>
      </c>
      <c r="F82" s="333">
        <v>0</v>
      </c>
      <c r="G82" s="332">
        <v>2.44028</v>
      </c>
      <c r="H82" s="332">
        <v>0.65278000000000003</v>
      </c>
      <c r="I82" s="332">
        <v>0.65278000000000003</v>
      </c>
      <c r="J82" s="332">
        <v>0.65278000000000003</v>
      </c>
      <c r="K82" s="332">
        <v>0.65278000000000003</v>
      </c>
      <c r="L82" s="332">
        <v>0.38085000000000002</v>
      </c>
      <c r="M82" s="333">
        <v>0</v>
      </c>
      <c r="N82" s="333">
        <v>0</v>
      </c>
    </row>
    <row r="83" spans="1:14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3">
        <v>0</v>
      </c>
      <c r="I83" s="333">
        <v>0</v>
      </c>
      <c r="J83" s="333">
        <v>0</v>
      </c>
      <c r="K83" s="333">
        <v>0</v>
      </c>
      <c r="L83" s="333">
        <v>0</v>
      </c>
      <c r="M83" s="333">
        <v>0</v>
      </c>
      <c r="N83" s="333">
        <v>0</v>
      </c>
    </row>
    <row r="84" spans="1:14" ht="24.75" thickTop="1" thickBot="1" x14ac:dyDescent="0.4">
      <c r="A84" s="286">
        <v>41100</v>
      </c>
      <c r="B84" s="271" t="s">
        <v>282</v>
      </c>
      <c r="C84" s="344"/>
      <c r="D84" s="333">
        <v>0</v>
      </c>
      <c r="E84" s="333">
        <v>0</v>
      </c>
      <c r="F84" s="333">
        <v>0</v>
      </c>
      <c r="G84" s="333">
        <v>0</v>
      </c>
      <c r="H84" s="332">
        <v>2</v>
      </c>
      <c r="I84" s="333">
        <v>0</v>
      </c>
      <c r="J84" s="333">
        <v>0</v>
      </c>
      <c r="K84" s="332">
        <v>-11.911</v>
      </c>
      <c r="L84" s="332">
        <v>5.2602399999999996</v>
      </c>
      <c r="M84" s="332">
        <v>-0.53222999999999998</v>
      </c>
      <c r="N84" s="333">
        <v>0</v>
      </c>
    </row>
    <row r="85" spans="1:14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3">
        <v>0</v>
      </c>
    </row>
    <row r="86" spans="1:14" ht="24.75" thickTop="1" thickBot="1" x14ac:dyDescent="0.4">
      <c r="A86" s="286">
        <v>41120</v>
      </c>
      <c r="B86" s="271" t="s">
        <v>287</v>
      </c>
      <c r="C86" s="344"/>
      <c r="D86" s="333">
        <v>0</v>
      </c>
      <c r="E86" s="333">
        <v>0</v>
      </c>
      <c r="F86" s="333">
        <v>0</v>
      </c>
      <c r="G86" s="333">
        <v>0</v>
      </c>
      <c r="H86" s="332">
        <v>2</v>
      </c>
      <c r="I86" s="333">
        <v>0</v>
      </c>
      <c r="J86" s="333">
        <v>0</v>
      </c>
      <c r="K86" s="332">
        <v>-11.911</v>
      </c>
      <c r="L86" s="332">
        <v>5.2602399999999996</v>
      </c>
      <c r="M86" s="332">
        <v>-0.53222999999999998</v>
      </c>
      <c r="N86" s="333">
        <v>0</v>
      </c>
    </row>
    <row r="87" spans="1:14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</row>
    <row r="88" spans="1:14" ht="24.75" thickTop="1" thickBot="1" x14ac:dyDescent="0.4">
      <c r="A88" s="286">
        <v>41300</v>
      </c>
      <c r="B88" s="271" t="s">
        <v>228</v>
      </c>
      <c r="C88" s="344"/>
      <c r="D88" s="333">
        <v>0</v>
      </c>
      <c r="E88" s="333">
        <v>0</v>
      </c>
      <c r="F88" s="333">
        <v>0</v>
      </c>
      <c r="G88" s="332">
        <v>-101.67276</v>
      </c>
      <c r="H88" s="332">
        <v>-80.733549999999994</v>
      </c>
      <c r="I88" s="332">
        <v>-6.8982200000000002</v>
      </c>
      <c r="J88" s="332">
        <v>-95.327460000000002</v>
      </c>
      <c r="K88" s="332">
        <v>-22.927800000000001</v>
      </c>
      <c r="L88" s="332">
        <v>-21.01755</v>
      </c>
      <c r="M88" s="332">
        <v>17.898340000000001</v>
      </c>
      <c r="N88" s="333">
        <v>0</v>
      </c>
    </row>
    <row r="89" spans="1:14" ht="24" thickBot="1" x14ac:dyDescent="0.4">
      <c r="A89" s="270">
        <v>49100</v>
      </c>
      <c r="B89" s="230" t="s">
        <v>603</v>
      </c>
      <c r="C89" s="343"/>
      <c r="D89" s="333">
        <v>0</v>
      </c>
      <c r="E89" s="333">
        <v>0</v>
      </c>
      <c r="F89" s="333">
        <v>0</v>
      </c>
      <c r="G89" s="332">
        <v>694.61135000000002</v>
      </c>
      <c r="H89" s="332">
        <v>763.22951</v>
      </c>
      <c r="I89" s="332">
        <v>611.72555999999997</v>
      </c>
      <c r="J89" s="332">
        <v>491.06806999999998</v>
      </c>
      <c r="K89" s="332">
        <v>730.75376000000006</v>
      </c>
      <c r="L89" s="332">
        <v>975.96304999999995</v>
      </c>
      <c r="M89" s="332">
        <v>522.26940999999999</v>
      </c>
      <c r="N89" s="333">
        <v>0</v>
      </c>
    </row>
    <row r="90" spans="1:14" ht="24.75" thickTop="1" thickBot="1" x14ac:dyDescent="0.4">
      <c r="A90" s="286">
        <v>41400</v>
      </c>
      <c r="B90" s="271" t="s">
        <v>229</v>
      </c>
      <c r="C90" s="344"/>
      <c r="D90" s="333">
        <v>0</v>
      </c>
      <c r="E90" s="333">
        <v>0</v>
      </c>
      <c r="F90" s="333">
        <v>0</v>
      </c>
      <c r="G90" s="332">
        <v>37.164140000000003</v>
      </c>
      <c r="H90" s="332">
        <v>26.804569999999998</v>
      </c>
      <c r="I90" s="332">
        <v>44.343069999999997</v>
      </c>
      <c r="J90" s="332">
        <v>45.820219999999999</v>
      </c>
      <c r="K90" s="332">
        <v>47.320970000000003</v>
      </c>
      <c r="L90" s="332">
        <v>42.332360000000001</v>
      </c>
      <c r="M90" s="332">
        <v>37.243549999999999</v>
      </c>
      <c r="N90" s="333">
        <v>0</v>
      </c>
    </row>
    <row r="91" spans="1:14" ht="24.75" thickTop="1" thickBot="1" x14ac:dyDescent="0.4">
      <c r="A91" s="286">
        <v>41500</v>
      </c>
      <c r="B91" s="271" t="s">
        <v>230</v>
      </c>
      <c r="C91" s="344"/>
      <c r="D91" s="333">
        <v>0</v>
      </c>
      <c r="E91" s="333">
        <v>0</v>
      </c>
      <c r="F91" s="333">
        <v>0</v>
      </c>
      <c r="G91" s="332">
        <v>-263.86031000000003</v>
      </c>
      <c r="H91" s="332">
        <v>-272.73745000000002</v>
      </c>
      <c r="I91" s="332">
        <v>-255.70894999999999</v>
      </c>
      <c r="J91" s="332">
        <v>-314.84537999999998</v>
      </c>
      <c r="K91" s="332">
        <v>-284.93502000000001</v>
      </c>
      <c r="L91" s="332">
        <v>-270.64947000000001</v>
      </c>
      <c r="M91" s="332">
        <v>-223.16636</v>
      </c>
      <c r="N91" s="333">
        <v>0</v>
      </c>
    </row>
    <row r="92" spans="1:14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3">
        <v>0</v>
      </c>
      <c r="G92" s="333">
        <v>0</v>
      </c>
      <c r="H92" s="333">
        <v>0</v>
      </c>
      <c r="I92" s="332">
        <v>0.68859999999999999</v>
      </c>
      <c r="J92" s="333">
        <v>0</v>
      </c>
      <c r="K92" s="333">
        <v>0</v>
      </c>
      <c r="L92" s="333">
        <v>0</v>
      </c>
      <c r="M92" s="333">
        <v>0</v>
      </c>
      <c r="N92" s="333">
        <v>0</v>
      </c>
    </row>
    <row r="93" spans="1:14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3">
        <v>0</v>
      </c>
      <c r="F93" s="333">
        <v>0</v>
      </c>
      <c r="G93" s="333">
        <v>0</v>
      </c>
      <c r="H93" s="333">
        <v>0</v>
      </c>
      <c r="I93" s="333">
        <v>0</v>
      </c>
      <c r="J93" s="333">
        <v>0</v>
      </c>
      <c r="K93" s="333">
        <v>0</v>
      </c>
      <c r="L93" s="333">
        <v>0</v>
      </c>
      <c r="M93" s="333">
        <v>0</v>
      </c>
      <c r="N93" s="333">
        <v>0</v>
      </c>
    </row>
    <row r="94" spans="1:14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3">
        <v>0</v>
      </c>
      <c r="F94" s="333">
        <v>0</v>
      </c>
      <c r="G94" s="332">
        <v>-3.0050599999999998</v>
      </c>
      <c r="H94" s="332">
        <v>-1.81837</v>
      </c>
      <c r="I94" s="333">
        <v>0</v>
      </c>
      <c r="J94" s="333">
        <v>0</v>
      </c>
      <c r="K94" s="333">
        <v>0</v>
      </c>
      <c r="L94" s="332">
        <v>-0.2878</v>
      </c>
      <c r="M94" s="332">
        <v>-0.44786999999999999</v>
      </c>
      <c r="N94" s="333">
        <v>0</v>
      </c>
    </row>
    <row r="95" spans="1:14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3">
        <v>0</v>
      </c>
      <c r="G95" s="332">
        <v>-3.0050599999999998</v>
      </c>
      <c r="H95" s="332">
        <v>-1.7006399999999999</v>
      </c>
      <c r="I95" s="333">
        <v>0</v>
      </c>
      <c r="J95" s="333">
        <v>0</v>
      </c>
      <c r="K95" s="333">
        <v>0</v>
      </c>
      <c r="L95" s="333">
        <v>0</v>
      </c>
      <c r="M95" s="333">
        <v>0</v>
      </c>
      <c r="N95" s="333">
        <v>0</v>
      </c>
    </row>
    <row r="96" spans="1:14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2">
        <v>-0.11773</v>
      </c>
      <c r="I96" s="333">
        <v>0</v>
      </c>
      <c r="J96" s="333">
        <v>0</v>
      </c>
      <c r="K96" s="333">
        <v>0</v>
      </c>
      <c r="L96" s="332">
        <v>-0.2878</v>
      </c>
      <c r="M96" s="332">
        <v>-0.44786999999999999</v>
      </c>
      <c r="N96" s="333">
        <v>0</v>
      </c>
    </row>
    <row r="97" spans="1:14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</row>
    <row r="98" spans="1:14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</row>
    <row r="99" spans="1:14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</row>
    <row r="100" spans="1:14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</row>
    <row r="101" spans="1:14" ht="24.75" thickTop="1" thickBot="1" x14ac:dyDescent="0.4">
      <c r="A101" s="285">
        <v>49200</v>
      </c>
      <c r="B101" s="230" t="s">
        <v>602</v>
      </c>
      <c r="C101" s="343"/>
      <c r="D101" s="333">
        <v>0</v>
      </c>
      <c r="E101" s="333">
        <v>0</v>
      </c>
      <c r="F101" s="333">
        <v>0</v>
      </c>
      <c r="G101" s="332">
        <v>-229.70123000000001</v>
      </c>
      <c r="H101" s="332">
        <v>-247.75125</v>
      </c>
      <c r="I101" s="332">
        <v>-210.67728</v>
      </c>
      <c r="J101" s="332">
        <v>-269.02516000000003</v>
      </c>
      <c r="K101" s="332">
        <v>-237.61404999999999</v>
      </c>
      <c r="L101" s="332">
        <v>-228.60490999999999</v>
      </c>
      <c r="M101" s="332">
        <v>-186.37067999999999</v>
      </c>
      <c r="N101" s="333">
        <v>0</v>
      </c>
    </row>
    <row r="102" spans="1:14" ht="24.75" thickTop="1" thickBot="1" x14ac:dyDescent="0.4">
      <c r="A102" s="285">
        <v>49300</v>
      </c>
      <c r="B102" s="230" t="s">
        <v>601</v>
      </c>
      <c r="C102" s="343"/>
      <c r="D102" s="333">
        <v>0</v>
      </c>
      <c r="E102" s="333">
        <v>0</v>
      </c>
      <c r="F102" s="333">
        <v>0</v>
      </c>
      <c r="G102" s="332">
        <v>464.91012000000001</v>
      </c>
      <c r="H102" s="332">
        <v>515.47825999999998</v>
      </c>
      <c r="I102" s="332">
        <v>401.04827999999998</v>
      </c>
      <c r="J102" s="332">
        <v>222.04291000000001</v>
      </c>
      <c r="K102" s="332">
        <v>493.13970999999998</v>
      </c>
      <c r="L102" s="332">
        <v>747.35814000000005</v>
      </c>
      <c r="M102" s="332">
        <v>335.89873</v>
      </c>
      <c r="N102" s="333">
        <v>0</v>
      </c>
    </row>
    <row r="103" spans="1:14" ht="24.75" thickTop="1" thickBot="1" x14ac:dyDescent="0.4">
      <c r="A103" s="285" t="s">
        <v>77</v>
      </c>
      <c r="B103" s="230" t="s">
        <v>233</v>
      </c>
      <c r="C103" s="343"/>
      <c r="D103" s="333">
        <v>0</v>
      </c>
      <c r="E103" s="333">
        <v>0</v>
      </c>
      <c r="F103" s="333">
        <v>0</v>
      </c>
      <c r="G103" s="332">
        <v>-36.500889999999998</v>
      </c>
      <c r="H103" s="332">
        <v>-31.955459999999999</v>
      </c>
      <c r="I103" s="332">
        <v>-31.740290000000002</v>
      </c>
      <c r="J103" s="332">
        <v>-30.442250000000001</v>
      </c>
      <c r="K103" s="332">
        <v>-39.223439999999997</v>
      </c>
      <c r="L103" s="332">
        <v>-28.457809999999998</v>
      </c>
      <c r="M103" s="332">
        <v>-13.01737</v>
      </c>
      <c r="N103" s="333">
        <v>0</v>
      </c>
    </row>
    <row r="104" spans="1:14" ht="24.75" thickTop="1" thickBot="1" x14ac:dyDescent="0.4">
      <c r="A104" s="285" t="s">
        <v>76</v>
      </c>
      <c r="B104" s="230" t="s">
        <v>600</v>
      </c>
      <c r="C104" s="343"/>
      <c r="D104" s="333">
        <v>0</v>
      </c>
      <c r="E104" s="333">
        <v>0</v>
      </c>
      <c r="F104" s="333">
        <v>0</v>
      </c>
      <c r="G104" s="332">
        <v>428.40922999999998</v>
      </c>
      <c r="H104" s="332">
        <v>483.52280000000002</v>
      </c>
      <c r="I104" s="332">
        <v>369.30799000000002</v>
      </c>
      <c r="J104" s="332">
        <v>191.60066</v>
      </c>
      <c r="K104" s="332">
        <v>453.91627</v>
      </c>
      <c r="L104" s="332">
        <v>718.90033000000005</v>
      </c>
      <c r="M104" s="332">
        <v>322.88135999999997</v>
      </c>
      <c r="N104" s="333">
        <v>0</v>
      </c>
    </row>
    <row r="105" spans="1:14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</row>
    <row r="106" spans="1:14" ht="24.75" thickTop="1" thickBot="1" x14ac:dyDescent="0.4">
      <c r="A106" s="285" t="s">
        <v>594</v>
      </c>
      <c r="B106" s="230" t="s">
        <v>599</v>
      </c>
      <c r="C106" s="343"/>
      <c r="D106" s="332">
        <v>0</v>
      </c>
      <c r="E106" s="332">
        <v>0</v>
      </c>
      <c r="F106" s="332">
        <v>0</v>
      </c>
      <c r="G106" s="332">
        <v>428.40922999999998</v>
      </c>
      <c r="H106" s="332">
        <v>483.52280000000002</v>
      </c>
      <c r="I106" s="332">
        <v>369.30799000000002</v>
      </c>
      <c r="J106" s="332">
        <v>191.60066</v>
      </c>
      <c r="K106" s="332">
        <v>453.91627</v>
      </c>
      <c r="L106" s="332">
        <v>718.90033000000005</v>
      </c>
      <c r="M106" s="332">
        <v>322.88135999999997</v>
      </c>
      <c r="N106" s="332">
        <v>0</v>
      </c>
    </row>
    <row r="107" spans="1:14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</row>
    <row r="108" spans="1:14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</row>
    <row r="109" spans="1:14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</row>
    <row r="110" spans="1:14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</row>
    <row r="111" spans="1:14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</row>
    <row r="112" spans="1:14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</row>
    <row r="113" spans="1:14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3">
        <v>0</v>
      </c>
      <c r="M113" s="333">
        <v>0</v>
      </c>
      <c r="N113" s="333">
        <v>0</v>
      </c>
    </row>
    <row r="114" spans="1:14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0</v>
      </c>
      <c r="F114" s="333">
        <v>0</v>
      </c>
      <c r="G114" s="333">
        <v>0</v>
      </c>
      <c r="H114" s="333">
        <v>0</v>
      </c>
      <c r="I114" s="333">
        <v>0</v>
      </c>
      <c r="J114" s="333">
        <v>0</v>
      </c>
      <c r="K114" s="333">
        <v>0</v>
      </c>
      <c r="L114" s="333">
        <v>0</v>
      </c>
      <c r="M114" s="333">
        <v>0</v>
      </c>
      <c r="N114" s="333">
        <v>0</v>
      </c>
    </row>
    <row r="115" spans="1:14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</row>
    <row r="116" spans="1:14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</row>
    <row r="117" spans="1:14" ht="24.75" thickTop="1" thickBot="1" x14ac:dyDescent="0.4">
      <c r="A117" s="288" t="s">
        <v>483</v>
      </c>
      <c r="B117" s="227" t="s">
        <v>489</v>
      </c>
      <c r="C117" s="344"/>
      <c r="D117" s="333">
        <v>0</v>
      </c>
      <c r="E117" s="333">
        <v>0</v>
      </c>
      <c r="F117" s="333">
        <v>0</v>
      </c>
      <c r="G117" s="332">
        <v>-1.03891</v>
      </c>
      <c r="H117" s="332">
        <v>-3.9001800000000002</v>
      </c>
      <c r="I117" s="332">
        <v>-0.65278000000000003</v>
      </c>
      <c r="J117" s="332">
        <v>-0.65278000000000003</v>
      </c>
      <c r="K117" s="332">
        <v>-0.65278000000000003</v>
      </c>
      <c r="L117" s="332">
        <v>-0.38085000000000002</v>
      </c>
      <c r="M117" s="333">
        <v>0</v>
      </c>
      <c r="N117" s="333">
        <v>0</v>
      </c>
    </row>
    <row r="118" spans="1:14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</row>
    <row r="119" spans="1:14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</row>
    <row r="120" spans="1:14" ht="24.75" thickTop="1" thickBot="1" x14ac:dyDescent="0.4">
      <c r="A120" s="288" t="s">
        <v>486</v>
      </c>
      <c r="B120" s="227" t="s">
        <v>490</v>
      </c>
      <c r="C120" s="344"/>
      <c r="D120" s="333">
        <v>0</v>
      </c>
      <c r="E120" s="333">
        <v>0</v>
      </c>
      <c r="F120" s="333">
        <v>0</v>
      </c>
      <c r="G120" s="333">
        <v>0</v>
      </c>
      <c r="H120" s="333">
        <v>0</v>
      </c>
      <c r="I120" s="333">
        <v>0</v>
      </c>
      <c r="J120" s="333">
        <v>0</v>
      </c>
      <c r="K120" s="333">
        <v>0</v>
      </c>
      <c r="L120" s="333">
        <v>0</v>
      </c>
      <c r="M120" s="333">
        <v>0</v>
      </c>
      <c r="N120" s="333">
        <v>0</v>
      </c>
    </row>
    <row r="121" spans="1:14" ht="24.75" thickTop="1" thickBot="1" x14ac:dyDescent="0.4">
      <c r="A121" s="288" t="s">
        <v>487</v>
      </c>
      <c r="B121" s="232" t="s">
        <v>493</v>
      </c>
      <c r="C121" s="343"/>
      <c r="D121" s="333">
        <v>0</v>
      </c>
      <c r="E121" s="333">
        <v>0</v>
      </c>
      <c r="F121" s="333">
        <v>0</v>
      </c>
      <c r="G121" s="332">
        <v>-1.03891</v>
      </c>
      <c r="H121" s="332">
        <v>-3.9001800000000002</v>
      </c>
      <c r="I121" s="332">
        <v>-0.65278000000000003</v>
      </c>
      <c r="J121" s="332">
        <v>-0.65278000000000003</v>
      </c>
      <c r="K121" s="332">
        <v>-0.65278000000000003</v>
      </c>
      <c r="L121" s="332">
        <v>-0.38085000000000002</v>
      </c>
      <c r="M121" s="333">
        <v>0</v>
      </c>
      <c r="N121" s="333">
        <v>0</v>
      </c>
    </row>
    <row r="122" spans="1:14" ht="24.75" thickTop="1" thickBot="1" x14ac:dyDescent="0.4">
      <c r="A122" s="288" t="s">
        <v>488</v>
      </c>
      <c r="B122" s="232" t="s">
        <v>494</v>
      </c>
      <c r="C122" s="343"/>
      <c r="D122" s="333">
        <v>0</v>
      </c>
      <c r="E122" s="333">
        <v>0</v>
      </c>
      <c r="F122" s="333">
        <v>0</v>
      </c>
      <c r="G122" s="332">
        <v>427.37031999999999</v>
      </c>
      <c r="H122" s="332">
        <v>479.62261999999998</v>
      </c>
      <c r="I122" s="332">
        <v>368.65521000000001</v>
      </c>
      <c r="J122" s="332">
        <v>190.94788</v>
      </c>
      <c r="K122" s="332">
        <v>453.26348999999999</v>
      </c>
      <c r="L122" s="332">
        <v>718.51948000000004</v>
      </c>
      <c r="M122" s="332">
        <v>322.88135999999997</v>
      </c>
      <c r="N122" s="333">
        <v>0</v>
      </c>
    </row>
    <row r="123" spans="1:14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0</v>
      </c>
      <c r="H123" s="333">
        <v>0</v>
      </c>
      <c r="I123" s="333">
        <v>0</v>
      </c>
      <c r="J123" s="333">
        <v>0</v>
      </c>
      <c r="K123" s="333">
        <v>0</v>
      </c>
      <c r="L123" s="333">
        <v>0</v>
      </c>
      <c r="M123" s="333">
        <v>0</v>
      </c>
      <c r="N123" s="33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386" t="s">
        <v>16</v>
      </c>
      <c r="J1" s="384" t="s">
        <v>143</v>
      </c>
      <c r="K1" s="407" t="s">
        <v>144</v>
      </c>
      <c r="L1" s="408"/>
      <c r="M1" s="408"/>
      <c r="N1" s="408"/>
      <c r="O1" s="409"/>
      <c r="P1" s="386" t="s">
        <v>151</v>
      </c>
      <c r="Q1" s="386" t="s">
        <v>152</v>
      </c>
      <c r="R1" s="279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0" t="s">
        <v>1</v>
      </c>
      <c r="G2" s="411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4638.5728499999996</v>
      </c>
      <c r="AC5" s="48"/>
      <c r="AD5" s="47"/>
      <c r="AE5" s="48"/>
      <c r="AF5" s="43"/>
      <c r="AG5" s="49">
        <f t="shared" ref="AG5:AG31" si="0">SUM(E5:AF5)</f>
        <v>4638.5728499999996</v>
      </c>
    </row>
    <row r="6" spans="1:33" s="9" customFormat="1" ht="25.5" x14ac:dyDescent="0.25">
      <c r="A6" s="406"/>
      <c r="B6" s="412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1926.1340499999999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15.28989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1941.4239399999999</v>
      </c>
    </row>
    <row r="7" spans="1:33" s="9" customFormat="1" x14ac:dyDescent="0.25">
      <c r="A7" s="406"/>
      <c r="B7" s="413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474.18572999999924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474.18572999999924</v>
      </c>
    </row>
    <row r="8" spans="1:33" s="9" customFormat="1" ht="25.5" x14ac:dyDescent="0.25">
      <c r="A8" s="406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1926.1340499999999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1926.1340499999999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4638.5728499999996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4638.5728499999996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2492.0160599999999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2492.0160599999999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1287.2510600000001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1287.2510600000001</v>
      </c>
    </row>
    <row r="12" spans="1:33" s="9" customFormat="1" ht="25.5" x14ac:dyDescent="0.25">
      <c r="A12" s="408"/>
      <c r="B12" s="42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387.4547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387.4547</v>
      </c>
    </row>
    <row r="13" spans="1:33" s="9" customFormat="1" x14ac:dyDescent="0.25">
      <c r="A13" s="408"/>
      <c r="B13" s="42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52.370519999999999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52.370519999999999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764.93977999999993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764.93977999999993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764.93977999999993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47.320970000000003</v>
      </c>
      <c r="AC16" s="297"/>
      <c r="AD16" s="47"/>
      <c r="AE16" s="48"/>
      <c r="AF16" s="43"/>
      <c r="AG16" s="49">
        <f t="shared" si="0"/>
        <v>812.26074999999992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527.32572999999991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527.32572999999991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465.17448999999988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1.6995100000000889</v>
      </c>
      <c r="AE18" s="300"/>
      <c r="AF18" s="59"/>
      <c r="AG18" s="49">
        <f t="shared" si="0"/>
        <v>466.87399999999997</v>
      </c>
    </row>
    <row r="19" spans="1:35" s="9" customFormat="1" x14ac:dyDescent="0.25">
      <c r="A19" s="42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466.87399999999997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466.87399999999997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466.87399999999997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0</v>
      </c>
      <c r="AC20" s="48"/>
      <c r="AD20" s="303">
        <f>+Data!K299+Data!K300+Data!K301+Data!K302+Data!K307+Data!K310+Data!K311+Data!K312+Data!K313+Data!K314</f>
        <v>-11.911</v>
      </c>
      <c r="AE20" s="304">
        <f>+Data!K303</f>
        <v>0</v>
      </c>
      <c r="AF20" s="63"/>
      <c r="AG20" s="49">
        <f t="shared" si="0"/>
        <v>454.96299999999997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454.96299999999997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454.96299999999997</v>
      </c>
    </row>
    <row r="22" spans="1:35" s="9" customFormat="1" ht="12.75" customHeight="1" x14ac:dyDescent="0.25">
      <c r="A22" s="414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15.28989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15.28989</v>
      </c>
    </row>
    <row r="23" spans="1:35" s="9" customFormat="1" ht="25.5" x14ac:dyDescent="0.25">
      <c r="A23" s="415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220.42274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253.76298999999923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474.18572999999924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185.91012000000072</v>
      </c>
      <c r="V25" s="43"/>
      <c r="W25" s="43"/>
      <c r="X25" s="43"/>
      <c r="Y25" s="48"/>
      <c r="Z25" s="293">
        <f>Data!K403</f>
        <v>34.768350000000055</v>
      </c>
      <c r="AA25" s="305">
        <f>Data!K395</f>
        <v>66.912469999999814</v>
      </c>
      <c r="AB25" s="54"/>
      <c r="AC25" s="43"/>
      <c r="AD25" s="54"/>
      <c r="AE25" s="43"/>
      <c r="AF25" s="43"/>
      <c r="AG25" s="49">
        <f t="shared" si="0"/>
        <v>287.59094000000061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162.03653999999995</v>
      </c>
      <c r="Z26" s="58"/>
      <c r="AA26" s="306"/>
      <c r="AB26" s="54"/>
      <c r="AC26" s="43"/>
      <c r="AD26" s="54"/>
      <c r="AE26" s="43"/>
      <c r="AF26" s="43"/>
      <c r="AG26" s="49">
        <f t="shared" si="0"/>
        <v>162.03653999999995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125.55439999999989</v>
      </c>
      <c r="Z27" s="308"/>
      <c r="AA27" s="311"/>
      <c r="AB27" s="312"/>
      <c r="AC27" s="313"/>
      <c r="AD27" s="54"/>
      <c r="AE27" s="43"/>
      <c r="AF27" s="43"/>
      <c r="AG27" s="49">
        <f t="shared" si="0"/>
        <v>125.55439999999989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1941.4239399999999</v>
      </c>
      <c r="G28" s="64"/>
      <c r="H28" s="64"/>
      <c r="I28" s="65"/>
      <c r="J28" s="65"/>
      <c r="K28" s="315">
        <f>-Data!K245</f>
        <v>1287.2510600000001</v>
      </c>
      <c r="L28" s="64"/>
      <c r="M28" s="315">
        <f>-Data!K247</f>
        <v>0</v>
      </c>
      <c r="N28" s="64"/>
      <c r="O28" s="64"/>
      <c r="P28" s="316">
        <f>-(Data!K256+Data!K83)</f>
        <v>284.93502000000001</v>
      </c>
      <c r="Q28" s="314">
        <f>-(Data!K261)</f>
        <v>22.927800000000001</v>
      </c>
      <c r="R28" s="314">
        <f>-Data!K267</f>
        <v>0</v>
      </c>
      <c r="S28" s="64"/>
      <c r="T28" s="314">
        <f>-Data!K306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1149.3559999999993</v>
      </c>
      <c r="AG28" s="49">
        <f t="shared" si="0"/>
        <v>4685.8938199999993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0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387.4547</v>
      </c>
      <c r="M29" s="44"/>
      <c r="N29" s="293">
        <f>-Data!K248</f>
        <v>52.370519999999999</v>
      </c>
      <c r="O29" s="48"/>
      <c r="P29" s="320">
        <f>(Data!K81+Data!K83)</f>
        <v>0</v>
      </c>
      <c r="Q29" s="321">
        <f>-Data!K262</f>
        <v>39.223439999999997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-479.04865999999998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474.18572999999924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-484.39721999999915</v>
      </c>
      <c r="AG30" s="49">
        <f t="shared" si="0"/>
        <v>-10.211489999999912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127.26818999999989</v>
      </c>
      <c r="AA32" s="317">
        <f>+Y27-AA25</f>
        <v>58.641930000000073</v>
      </c>
      <c r="AB32" s="66"/>
      <c r="AC32" s="43"/>
      <c r="AD32" s="43"/>
      <c r="AE32" s="43"/>
      <c r="AF32" s="43"/>
      <c r="AG32" s="43">
        <f>SUM(E32:AE32)</f>
        <v>185.91011999999995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4638.5728499999996</v>
      </c>
      <c r="F33" s="46">
        <f t="shared" si="1"/>
        <v>1941.4239399999999</v>
      </c>
      <c r="G33" s="46">
        <f t="shared" si="1"/>
        <v>474.18572999999924</v>
      </c>
      <c r="H33" s="68">
        <f t="shared" si="1"/>
        <v>1926.1340499999999</v>
      </c>
      <c r="I33" s="68">
        <f t="shared" si="1"/>
        <v>4638.5728499999996</v>
      </c>
      <c r="J33" s="68">
        <f t="shared" si="1"/>
        <v>2492.0160599999999</v>
      </c>
      <c r="K33" s="68">
        <f t="shared" si="1"/>
        <v>1287.2510600000001</v>
      </c>
      <c r="L33" s="68">
        <f t="shared" si="1"/>
        <v>387.4547</v>
      </c>
      <c r="M33" s="68">
        <f t="shared" si="1"/>
        <v>0</v>
      </c>
      <c r="N33" s="68">
        <f t="shared" si="1"/>
        <v>52.370519999999999</v>
      </c>
      <c r="O33" s="68">
        <f t="shared" si="1"/>
        <v>764.93977999999993</v>
      </c>
      <c r="P33" s="68">
        <f t="shared" si="1"/>
        <v>812.26074999999992</v>
      </c>
      <c r="Q33" s="68">
        <f t="shared" si="1"/>
        <v>527.32572999999991</v>
      </c>
      <c r="R33" s="68">
        <f t="shared" si="1"/>
        <v>466.87399999999997</v>
      </c>
      <c r="S33" s="68">
        <f t="shared" si="1"/>
        <v>466.87399999999997</v>
      </c>
      <c r="T33" s="68">
        <f t="shared" si="1"/>
        <v>454.96299999999997</v>
      </c>
      <c r="U33" s="68">
        <f t="shared" si="1"/>
        <v>454.96299999999997</v>
      </c>
      <c r="V33" s="68">
        <f t="shared" si="1"/>
        <v>15.28989</v>
      </c>
      <c r="W33" s="68">
        <f t="shared" si="1"/>
        <v>474.18572999999924</v>
      </c>
      <c r="X33" s="400">
        <f t="shared" si="1"/>
        <v>0</v>
      </c>
      <c r="Y33" s="68">
        <f t="shared" si="1"/>
        <v>287.59093999999982</v>
      </c>
      <c r="Z33" s="69">
        <f t="shared" ref="Z33:AF33" si="2">SUM(Z5:Z32)</f>
        <v>162.03653999999995</v>
      </c>
      <c r="AA33" s="69">
        <f t="shared" si="2"/>
        <v>125.55439999999989</v>
      </c>
      <c r="AB33" s="69">
        <f t="shared" si="2"/>
        <v>4685.8938199999993</v>
      </c>
      <c r="AC33" s="69">
        <f t="shared" si="2"/>
        <v>0</v>
      </c>
      <c r="AD33" s="69">
        <f t="shared" si="2"/>
        <v>-10.211489999999911</v>
      </c>
      <c r="AE33" s="69">
        <f t="shared" si="2"/>
        <v>0</v>
      </c>
      <c r="AF33" s="69">
        <f t="shared" si="2"/>
        <v>185.91012000000023</v>
      </c>
      <c r="AG33" s="43">
        <f>SUM(E33:AE33)</f>
        <v>27526.521849999997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-7.9580786405131221E-13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2.8421709430404007E-13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F2:G2"/>
    <mergeCell ref="K2:M2"/>
    <mergeCell ref="E1:H1"/>
    <mergeCell ref="K1:O1"/>
    <mergeCell ref="S1:U1"/>
    <mergeCell ref="V1:Y1"/>
    <mergeCell ref="Z1:AA1"/>
    <mergeCell ref="A26:A27"/>
    <mergeCell ref="A5:A8"/>
    <mergeCell ref="B6:B7"/>
    <mergeCell ref="A11:A15"/>
    <mergeCell ref="B11:B13"/>
    <mergeCell ref="A19:A21"/>
    <mergeCell ref="A22:A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386" t="s">
        <v>16</v>
      </c>
      <c r="J1" s="384" t="s">
        <v>143</v>
      </c>
      <c r="K1" s="407" t="s">
        <v>144</v>
      </c>
      <c r="L1" s="408"/>
      <c r="M1" s="408"/>
      <c r="N1" s="408"/>
      <c r="O1" s="409"/>
      <c r="P1" s="386" t="s">
        <v>151</v>
      </c>
      <c r="Q1" s="386" t="s">
        <v>152</v>
      </c>
      <c r="R1" s="279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0" t="s">
        <v>1</v>
      </c>
      <c r="G2" s="411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5645.4604199999994</v>
      </c>
      <c r="AC5" s="48"/>
      <c r="AD5" s="47"/>
      <c r="AE5" s="48"/>
      <c r="AF5" s="43"/>
      <c r="AG5" s="49">
        <f t="shared" ref="AG5:AG31" si="0">SUM(E5:AF5)</f>
        <v>5645.4604199999994</v>
      </c>
    </row>
    <row r="6" spans="1:33" s="9" customFormat="1" ht="25.5" x14ac:dyDescent="0.25">
      <c r="A6" s="406"/>
      <c r="B6" s="412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2182.3471599999998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7.238039999999998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2189.5852</v>
      </c>
    </row>
    <row r="7" spans="1:33" s="9" customFormat="1" x14ac:dyDescent="0.25">
      <c r="A7" s="406"/>
      <c r="B7" s="413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687.23775000000069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687.23775000000069</v>
      </c>
    </row>
    <row r="8" spans="1:33" s="9" customFormat="1" ht="25.5" x14ac:dyDescent="0.25">
      <c r="A8" s="406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2182.3471599999998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2182.3471599999998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5645.4604199999994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5645.4604199999994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2958.8660499999996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2958.8660499999996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1476.7367300000001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1476.7367300000001</v>
      </c>
    </row>
    <row r="12" spans="1:33" s="9" customFormat="1" ht="25.5" x14ac:dyDescent="0.25">
      <c r="A12" s="408"/>
      <c r="B12" s="42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441.22915999999998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441.22915999999998</v>
      </c>
    </row>
    <row r="13" spans="1:33" s="9" customFormat="1" x14ac:dyDescent="0.25">
      <c r="A13" s="408"/>
      <c r="B13" s="42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47.015999999999998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47.015999999999998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993.88415999999961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993.88415999999961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993.88415999999961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42.332360000000001</v>
      </c>
      <c r="AC16" s="297"/>
      <c r="AD16" s="47"/>
      <c r="AE16" s="48"/>
      <c r="AF16" s="43"/>
      <c r="AG16" s="49">
        <f t="shared" si="0"/>
        <v>1036.2165199999997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765.56704999999965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765.56704999999965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716.09168999999963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-4.9496599999998807</v>
      </c>
      <c r="AE18" s="300"/>
      <c r="AF18" s="59"/>
      <c r="AG18" s="49">
        <f t="shared" si="0"/>
        <v>711.14202999999975</v>
      </c>
    </row>
    <row r="19" spans="1:35" s="9" customFormat="1" x14ac:dyDescent="0.25">
      <c r="A19" s="42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711.14202999999975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711.14202999999975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711.14202999999975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0</v>
      </c>
      <c r="AC20" s="48"/>
      <c r="AD20" s="303">
        <f>+Data!L299+Data!L300+Data!L301+Data!L302+Data!L307+Data!L310+Data!L311+Data!L312+Data!L313+Data!L314</f>
        <v>4.9724399999999997</v>
      </c>
      <c r="AE20" s="304">
        <f>+Data!L303</f>
        <v>0</v>
      </c>
      <c r="AF20" s="63"/>
      <c r="AG20" s="49">
        <f t="shared" si="0"/>
        <v>716.11446999999976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713.56981999999971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713.56981999999971</v>
      </c>
    </row>
    <row r="22" spans="1:35" s="9" customFormat="1" ht="12.75" customHeight="1" x14ac:dyDescent="0.25">
      <c r="A22" s="414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7.238039999999998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7.238039999999998</v>
      </c>
    </row>
    <row r="23" spans="1:35" s="9" customFormat="1" ht="25.5" x14ac:dyDescent="0.25">
      <c r="A23" s="415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504.24721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182.99054000000069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687.23775000000069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523.34123999999906</v>
      </c>
      <c r="V25" s="43"/>
      <c r="W25" s="43"/>
      <c r="X25" s="43"/>
      <c r="Y25" s="48"/>
      <c r="Z25" s="293">
        <f>Data!L403</f>
        <v>-357.03344000000004</v>
      </c>
      <c r="AA25" s="305">
        <f>Data!L395</f>
        <v>957.89000000000044</v>
      </c>
      <c r="AB25" s="54"/>
      <c r="AC25" s="43"/>
      <c r="AD25" s="54"/>
      <c r="AE25" s="43"/>
      <c r="AF25" s="43"/>
      <c r="AG25" s="49">
        <f t="shared" si="0"/>
        <v>1124.1977999999995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46.418480000000045</v>
      </c>
      <c r="Z26" s="58"/>
      <c r="AA26" s="306"/>
      <c r="AB26" s="54"/>
      <c r="AC26" s="43"/>
      <c r="AD26" s="54"/>
      <c r="AE26" s="43"/>
      <c r="AF26" s="43"/>
      <c r="AG26" s="49">
        <f t="shared" si="0"/>
        <v>46.418480000000045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1077.7793199999999</v>
      </c>
      <c r="Z27" s="308"/>
      <c r="AA27" s="311"/>
      <c r="AB27" s="312"/>
      <c r="AC27" s="313"/>
      <c r="AD27" s="54"/>
      <c r="AE27" s="43"/>
      <c r="AF27" s="43"/>
      <c r="AG27" s="49">
        <f t="shared" si="0"/>
        <v>1077.7793199999999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2189.5852</v>
      </c>
      <c r="G28" s="64"/>
      <c r="H28" s="64"/>
      <c r="I28" s="65"/>
      <c r="J28" s="65"/>
      <c r="K28" s="315">
        <f>-Data!L245</f>
        <v>1476.7367300000001</v>
      </c>
      <c r="L28" s="64"/>
      <c r="M28" s="315">
        <f>-Data!L247</f>
        <v>0</v>
      </c>
      <c r="N28" s="64"/>
      <c r="O28" s="64"/>
      <c r="P28" s="316">
        <f>-(Data!L256+Data!L83)</f>
        <v>270.64947000000001</v>
      </c>
      <c r="Q28" s="314">
        <f>-(Data!L261)</f>
        <v>21.01755</v>
      </c>
      <c r="R28" s="314">
        <f>-Data!L267</f>
        <v>0</v>
      </c>
      <c r="S28" s="64"/>
      <c r="T28" s="314">
        <f>-Data!L306</f>
        <v>2.5446499999999999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1727.25918</v>
      </c>
      <c r="AG28" s="49">
        <f t="shared" si="0"/>
        <v>5687.7927799999998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0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441.22915999999998</v>
      </c>
      <c r="M29" s="44"/>
      <c r="N29" s="293">
        <f>-Data!L248</f>
        <v>47.015999999999998</v>
      </c>
      <c r="O29" s="48"/>
      <c r="P29" s="320">
        <f>(Data!L81+Data!L83)</f>
        <v>0</v>
      </c>
      <c r="Q29" s="321">
        <f>-Data!L262</f>
        <v>28.457809999999998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-516.70297000000005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687.23775000000069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-687.21497000000056</v>
      </c>
      <c r="AG30" s="49">
        <f t="shared" si="0"/>
        <v>2.2780000000125256E-2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403.45192000000009</v>
      </c>
      <c r="AA32" s="317">
        <f>+Y27-AA25</f>
        <v>119.88931999999943</v>
      </c>
      <c r="AB32" s="66"/>
      <c r="AC32" s="43"/>
      <c r="AD32" s="43"/>
      <c r="AE32" s="43"/>
      <c r="AF32" s="43"/>
      <c r="AG32" s="43">
        <f>SUM(E32:AE32)</f>
        <v>523.34123999999952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5645.4604199999994</v>
      </c>
      <c r="F33" s="46">
        <f t="shared" si="1"/>
        <v>2189.5852</v>
      </c>
      <c r="G33" s="46">
        <f t="shared" si="1"/>
        <v>687.23775000000069</v>
      </c>
      <c r="H33" s="68">
        <f t="shared" si="1"/>
        <v>2182.3471599999998</v>
      </c>
      <c r="I33" s="68">
        <f t="shared" si="1"/>
        <v>5645.4604199999994</v>
      </c>
      <c r="J33" s="68">
        <f t="shared" si="1"/>
        <v>2958.8660499999996</v>
      </c>
      <c r="K33" s="68">
        <f t="shared" si="1"/>
        <v>1476.7367300000001</v>
      </c>
      <c r="L33" s="68">
        <f t="shared" si="1"/>
        <v>441.22915999999998</v>
      </c>
      <c r="M33" s="68">
        <f t="shared" si="1"/>
        <v>0</v>
      </c>
      <c r="N33" s="68">
        <f t="shared" si="1"/>
        <v>47.015999999999998</v>
      </c>
      <c r="O33" s="68">
        <f t="shared" si="1"/>
        <v>993.88415999999961</v>
      </c>
      <c r="P33" s="68">
        <f t="shared" si="1"/>
        <v>1036.2165199999997</v>
      </c>
      <c r="Q33" s="68">
        <f t="shared" si="1"/>
        <v>765.56704999999965</v>
      </c>
      <c r="R33" s="68">
        <f t="shared" si="1"/>
        <v>711.14202999999975</v>
      </c>
      <c r="S33" s="68">
        <f t="shared" si="1"/>
        <v>711.14202999999975</v>
      </c>
      <c r="T33" s="68">
        <f t="shared" si="1"/>
        <v>716.11446999999976</v>
      </c>
      <c r="U33" s="68">
        <f t="shared" si="1"/>
        <v>713.56981999999971</v>
      </c>
      <c r="V33" s="68">
        <f t="shared" si="1"/>
        <v>7.238039999999998</v>
      </c>
      <c r="W33" s="68">
        <f t="shared" si="1"/>
        <v>687.23775000000069</v>
      </c>
      <c r="X33" s="400">
        <f t="shared" si="1"/>
        <v>0</v>
      </c>
      <c r="Y33" s="68">
        <f t="shared" si="1"/>
        <v>1124.1977999999999</v>
      </c>
      <c r="Z33" s="69">
        <f t="shared" ref="Z33:AF33" si="2">SUM(Z5:Z32)</f>
        <v>46.418480000000045</v>
      </c>
      <c r="AA33" s="69">
        <f t="shared" si="2"/>
        <v>1077.7793199999999</v>
      </c>
      <c r="AB33" s="69">
        <f t="shared" si="2"/>
        <v>5687.7927799999998</v>
      </c>
      <c r="AC33" s="69">
        <f t="shared" si="2"/>
        <v>0</v>
      </c>
      <c r="AD33" s="69">
        <f t="shared" si="2"/>
        <v>2.2780000000119038E-2</v>
      </c>
      <c r="AE33" s="69">
        <f t="shared" si="2"/>
        <v>0</v>
      </c>
      <c r="AF33" s="69">
        <f t="shared" si="2"/>
        <v>523.3412399999994</v>
      </c>
      <c r="AG33" s="43">
        <f>SUM(E33:AE33)</f>
        <v>35552.261920000004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-6.2172489379008766E-15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F2:G2"/>
    <mergeCell ref="K2:M2"/>
    <mergeCell ref="E1:H1"/>
    <mergeCell ref="K1:O1"/>
    <mergeCell ref="S1:U1"/>
    <mergeCell ref="V1:Y1"/>
    <mergeCell ref="Z1:AA1"/>
    <mergeCell ref="A26:A27"/>
    <mergeCell ref="A5:A8"/>
    <mergeCell ref="B6:B7"/>
    <mergeCell ref="A11:A15"/>
    <mergeCell ref="B11:B13"/>
    <mergeCell ref="A19:A21"/>
    <mergeCell ref="A22:A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386" t="s">
        <v>16</v>
      </c>
      <c r="J1" s="384" t="s">
        <v>143</v>
      </c>
      <c r="K1" s="407" t="s">
        <v>144</v>
      </c>
      <c r="L1" s="408"/>
      <c r="M1" s="408"/>
      <c r="N1" s="408"/>
      <c r="O1" s="409"/>
      <c r="P1" s="386" t="s">
        <v>151</v>
      </c>
      <c r="Q1" s="386" t="s">
        <v>152</v>
      </c>
      <c r="R1" s="279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0" t="s">
        <v>1</v>
      </c>
      <c r="G2" s="411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5681.5876699999999</v>
      </c>
      <c r="AC5" s="48"/>
      <c r="AD5" s="47"/>
      <c r="AE5" s="48"/>
      <c r="AF5" s="43"/>
      <c r="AG5" s="49">
        <f t="shared" ref="AG5:AG31" si="0">SUM(E5:AF5)</f>
        <v>5681.5876699999999</v>
      </c>
    </row>
    <row r="6" spans="1:33" s="9" customFormat="1" ht="25.5" x14ac:dyDescent="0.25">
      <c r="A6" s="406"/>
      <c r="B6" s="412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2411.0656300000001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-1.38279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2409.6828399999999</v>
      </c>
    </row>
    <row r="7" spans="1:33" s="9" customFormat="1" x14ac:dyDescent="0.25">
      <c r="A7" s="406"/>
      <c r="B7" s="413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2192.1547399999995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2192.1547399999995</v>
      </c>
    </row>
    <row r="8" spans="1:33" s="9" customFormat="1" ht="25.5" x14ac:dyDescent="0.25">
      <c r="A8" s="406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2411.0656300000001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2411.0656300000001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5681.5876699999999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5681.5876699999999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2687.4479699999997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2687.4479699999997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1633.54871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1633.54871</v>
      </c>
    </row>
    <row r="12" spans="1:33" s="9" customFormat="1" ht="25.5" x14ac:dyDescent="0.25">
      <c r="A12" s="408"/>
      <c r="B12" s="42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474.46517999999998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474.46517999999998</v>
      </c>
    </row>
    <row r="13" spans="1:33" s="9" customFormat="1" x14ac:dyDescent="0.25">
      <c r="A13" s="408"/>
      <c r="B13" s="42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69.729889999999997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69.729889999999997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509.70418999999947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509.70418999999947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509.70418999999947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37.243549999999999</v>
      </c>
      <c r="AC16" s="297"/>
      <c r="AD16" s="47"/>
      <c r="AE16" s="48"/>
      <c r="AF16" s="43"/>
      <c r="AG16" s="49">
        <f t="shared" si="0"/>
        <v>546.9477399999995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323.7813799999995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323.7813799999995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328.66234999999949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3.4106051316484809E-13</v>
      </c>
      <c r="AE18" s="300"/>
      <c r="AF18" s="59"/>
      <c r="AG18" s="49">
        <f t="shared" si="0"/>
        <v>328.66234999999983</v>
      </c>
    </row>
    <row r="19" spans="1:35" s="9" customFormat="1" x14ac:dyDescent="0.25">
      <c r="A19" s="42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328.66234999999983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0</v>
      </c>
      <c r="AF19" s="48"/>
      <c r="AG19" s="49">
        <f t="shared" si="0"/>
        <v>328.66234999999983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328.66234999999983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0</v>
      </c>
      <c r="AC20" s="48"/>
      <c r="AD20" s="303">
        <f>+Data!M299+Data!M300+Data!M301+Data!M302+Data!M307+Data!M310+Data!M311+Data!M312+Data!M313+Data!M314</f>
        <v>-0.98009999999999997</v>
      </c>
      <c r="AE20" s="304">
        <f>+Data!M303</f>
        <v>0</v>
      </c>
      <c r="AF20" s="63"/>
      <c r="AG20" s="49">
        <f t="shared" si="0"/>
        <v>327.68224999999984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322.88135999999986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322.88135999999986</v>
      </c>
    </row>
    <row r="22" spans="1:35" s="9" customFormat="1" ht="12.75" customHeight="1" x14ac:dyDescent="0.25">
      <c r="A22" s="414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-1.38279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-1.38279</v>
      </c>
    </row>
    <row r="23" spans="1:35" s="9" customFormat="1" ht="25.5" x14ac:dyDescent="0.25">
      <c r="A23" s="415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583.07407000000001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1609.0806699999994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2192.1547399999995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-1284.8165199999994</v>
      </c>
      <c r="V25" s="43"/>
      <c r="W25" s="43"/>
      <c r="X25" s="43"/>
      <c r="Y25" s="48"/>
      <c r="Z25" s="293">
        <f>Data!M403</f>
        <v>224.04876999999999</v>
      </c>
      <c r="AA25" s="305">
        <f>Data!M395</f>
        <v>678.06586999999934</v>
      </c>
      <c r="AB25" s="54"/>
      <c r="AC25" s="43"/>
      <c r="AD25" s="54"/>
      <c r="AE25" s="43"/>
      <c r="AF25" s="43"/>
      <c r="AG25" s="49">
        <f t="shared" si="0"/>
        <v>-382.70188000000019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92.449049999999943</v>
      </c>
      <c r="Z26" s="58"/>
      <c r="AA26" s="306"/>
      <c r="AB26" s="54"/>
      <c r="AC26" s="43"/>
      <c r="AD26" s="54"/>
      <c r="AE26" s="43"/>
      <c r="AF26" s="43"/>
      <c r="AG26" s="49">
        <f t="shared" si="0"/>
        <v>92.449049999999943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-475.1509299999999</v>
      </c>
      <c r="Z27" s="308"/>
      <c r="AA27" s="311"/>
      <c r="AB27" s="312"/>
      <c r="AC27" s="313"/>
      <c r="AD27" s="54"/>
      <c r="AE27" s="43"/>
      <c r="AF27" s="43"/>
      <c r="AG27" s="49">
        <f t="shared" si="0"/>
        <v>-475.1509299999999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2409.6828399999999</v>
      </c>
      <c r="G28" s="64"/>
      <c r="H28" s="64"/>
      <c r="I28" s="65"/>
      <c r="J28" s="65"/>
      <c r="K28" s="315">
        <f>-Data!M245</f>
        <v>1633.54871</v>
      </c>
      <c r="L28" s="64"/>
      <c r="M28" s="315">
        <f>-Data!M247</f>
        <v>0</v>
      </c>
      <c r="N28" s="64"/>
      <c r="O28" s="64"/>
      <c r="P28" s="316">
        <f>-(Data!M256+Data!M83)</f>
        <v>223.16636</v>
      </c>
      <c r="Q28" s="314">
        <f>-(Data!M261)</f>
        <v>-17.898340000000001</v>
      </c>
      <c r="R28" s="314">
        <f>-Data!M267</f>
        <v>0</v>
      </c>
      <c r="S28" s="64"/>
      <c r="T28" s="314">
        <f>-Data!M306</f>
        <v>4.8008899999999999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1465.5307599999996</v>
      </c>
      <c r="AG28" s="49">
        <f t="shared" si="0"/>
        <v>5718.83122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0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474.46517999999998</v>
      </c>
      <c r="M29" s="44"/>
      <c r="N29" s="293">
        <f>-Data!M248</f>
        <v>69.729889999999997</v>
      </c>
      <c r="O29" s="48"/>
      <c r="P29" s="320">
        <f>(Data!M81+Data!M83)</f>
        <v>0</v>
      </c>
      <c r="Q29" s="321">
        <f>-Data!M262</f>
        <v>13.01737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-557.21244000000002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2192.1547399999995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-2193.1348399999993</v>
      </c>
      <c r="AG30" s="49">
        <f t="shared" si="0"/>
        <v>-0.98009999999976571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-131.59972000000005</v>
      </c>
      <c r="AA32" s="317">
        <f>+Y27-AA25</f>
        <v>-1153.2167999999992</v>
      </c>
      <c r="AB32" s="66"/>
      <c r="AC32" s="43"/>
      <c r="AD32" s="43"/>
      <c r="AE32" s="43"/>
      <c r="AF32" s="43"/>
      <c r="AG32" s="43">
        <f>SUM(E32:AE32)</f>
        <v>-1284.8165199999994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5681.5876699999999</v>
      </c>
      <c r="F33" s="46">
        <f t="shared" si="1"/>
        <v>2409.6828399999999</v>
      </c>
      <c r="G33" s="46">
        <f t="shared" si="1"/>
        <v>2192.1547399999995</v>
      </c>
      <c r="H33" s="68">
        <f t="shared" si="1"/>
        <v>2411.0656300000001</v>
      </c>
      <c r="I33" s="68">
        <f t="shared" si="1"/>
        <v>5681.5876699999999</v>
      </c>
      <c r="J33" s="68">
        <f t="shared" si="1"/>
        <v>2687.4479699999997</v>
      </c>
      <c r="K33" s="68">
        <f t="shared" si="1"/>
        <v>1633.54871</v>
      </c>
      <c r="L33" s="68">
        <f t="shared" si="1"/>
        <v>474.46517999999998</v>
      </c>
      <c r="M33" s="68">
        <f t="shared" si="1"/>
        <v>0</v>
      </c>
      <c r="N33" s="68">
        <f t="shared" si="1"/>
        <v>69.729889999999997</v>
      </c>
      <c r="O33" s="68">
        <f t="shared" si="1"/>
        <v>509.70418999999947</v>
      </c>
      <c r="P33" s="68">
        <f t="shared" si="1"/>
        <v>546.9477399999995</v>
      </c>
      <c r="Q33" s="68">
        <f t="shared" si="1"/>
        <v>323.78137999999944</v>
      </c>
      <c r="R33" s="68">
        <f t="shared" si="1"/>
        <v>328.66234999999983</v>
      </c>
      <c r="S33" s="68">
        <f t="shared" si="1"/>
        <v>328.66234999999983</v>
      </c>
      <c r="T33" s="68">
        <f t="shared" si="1"/>
        <v>327.68224999999984</v>
      </c>
      <c r="U33" s="68">
        <f t="shared" si="1"/>
        <v>322.88135999999986</v>
      </c>
      <c r="V33" s="68">
        <f t="shared" si="1"/>
        <v>-1.38279</v>
      </c>
      <c r="W33" s="68">
        <f t="shared" si="1"/>
        <v>2192.1547399999995</v>
      </c>
      <c r="X33" s="400">
        <f t="shared" si="1"/>
        <v>0</v>
      </c>
      <c r="Y33" s="68">
        <f t="shared" si="1"/>
        <v>-382.70187999999996</v>
      </c>
      <c r="Z33" s="69">
        <f t="shared" ref="Z33:AF33" si="2">SUM(Z5:Z32)</f>
        <v>92.449049999999943</v>
      </c>
      <c r="AA33" s="69">
        <f t="shared" si="2"/>
        <v>-475.1509299999999</v>
      </c>
      <c r="AB33" s="69">
        <f t="shared" si="2"/>
        <v>5718.83122</v>
      </c>
      <c r="AC33" s="69">
        <f t="shared" si="2"/>
        <v>0</v>
      </c>
      <c r="AD33" s="69">
        <f t="shared" si="2"/>
        <v>-0.98009999999965891</v>
      </c>
      <c r="AE33" s="69">
        <f t="shared" si="2"/>
        <v>0</v>
      </c>
      <c r="AF33" s="69">
        <f t="shared" si="2"/>
        <v>-1284.8165199999996</v>
      </c>
      <c r="AG33" s="43">
        <f>SUM(E33:AE33)</f>
        <v>33072.811229999992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1.0680345496894006E-13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F2:G2"/>
    <mergeCell ref="K2:M2"/>
    <mergeCell ref="E1:H1"/>
    <mergeCell ref="K1:O1"/>
    <mergeCell ref="S1:U1"/>
    <mergeCell ref="V1:Y1"/>
    <mergeCell ref="Z1:AA1"/>
    <mergeCell ref="A26:A27"/>
    <mergeCell ref="A5:A8"/>
    <mergeCell ref="B6:B7"/>
    <mergeCell ref="A11:A15"/>
    <mergeCell ref="B11:B13"/>
    <mergeCell ref="A19:A21"/>
    <mergeCell ref="A22:A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386" t="s">
        <v>16</v>
      </c>
      <c r="J1" s="384" t="s">
        <v>143</v>
      </c>
      <c r="K1" s="407" t="s">
        <v>144</v>
      </c>
      <c r="L1" s="408"/>
      <c r="M1" s="408"/>
      <c r="N1" s="408"/>
      <c r="O1" s="409"/>
      <c r="P1" s="386" t="s">
        <v>151</v>
      </c>
      <c r="Q1" s="386" t="s">
        <v>152</v>
      </c>
      <c r="R1" s="279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0" t="s">
        <v>1</v>
      </c>
      <c r="G2" s="411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6"/>
      <c r="B6" s="412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-75.815709999999996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-75.815709999999996</v>
      </c>
    </row>
    <row r="7" spans="1:33" s="9" customFormat="1" x14ac:dyDescent="0.25">
      <c r="A7" s="406"/>
      <c r="B7" s="413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-12790.43837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-12790.43837</v>
      </c>
    </row>
    <row r="8" spans="1:33" s="9" customFormat="1" ht="25.5" x14ac:dyDescent="0.25">
      <c r="A8" s="406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8"/>
      <c r="B12" s="42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8"/>
      <c r="B13" s="42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-6284.5292300000001</v>
      </c>
      <c r="AE18" s="300"/>
      <c r="AF18" s="59"/>
      <c r="AG18" s="49">
        <f t="shared" si="0"/>
        <v>-6284.5292300000001</v>
      </c>
    </row>
    <row r="19" spans="1:35" s="9" customFormat="1" x14ac:dyDescent="0.25">
      <c r="A19" s="42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-6284.5292300000001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0</v>
      </c>
      <c r="AF19" s="48"/>
      <c r="AG19" s="49">
        <f t="shared" si="0"/>
        <v>-6284.5292300000001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-6284.5292300000001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0</v>
      </c>
      <c r="AC20" s="48"/>
      <c r="AD20" s="303">
        <f>+Data!N299+Data!N300+Data!N301+Data!N302+Data!N307+Data!N310+Data!N311+Data!N312+Data!N313+Data!N314</f>
        <v>0</v>
      </c>
      <c r="AE20" s="304">
        <f>+Data!N303</f>
        <v>0</v>
      </c>
      <c r="AF20" s="63"/>
      <c r="AG20" s="49">
        <f t="shared" si="0"/>
        <v>-6284.5292300000001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-6284.5292300000001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-6284.5292300000001</v>
      </c>
    </row>
    <row r="22" spans="1:35" s="9" customFormat="1" ht="12.75" customHeight="1" x14ac:dyDescent="0.25">
      <c r="A22" s="414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-75.815709999999996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-75.815709999999996</v>
      </c>
    </row>
    <row r="23" spans="1:35" s="9" customFormat="1" ht="25.5" x14ac:dyDescent="0.25">
      <c r="A23" s="415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-12790.43837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-12790.43837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6581.7248499999996</v>
      </c>
      <c r="V25" s="43"/>
      <c r="W25" s="43"/>
      <c r="X25" s="43"/>
      <c r="Y25" s="48"/>
      <c r="Z25" s="293">
        <f>Data!N403</f>
        <v>-1011.4558</v>
      </c>
      <c r="AA25" s="305">
        <f>Data!N395</f>
        <v>-8560.63393</v>
      </c>
      <c r="AB25" s="54"/>
      <c r="AC25" s="43"/>
      <c r="AD25" s="54"/>
      <c r="AE25" s="43"/>
      <c r="AF25" s="43"/>
      <c r="AG25" s="49">
        <f t="shared" si="0"/>
        <v>-2990.3648800000001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-850.55606999999998</v>
      </c>
      <c r="Z26" s="58"/>
      <c r="AA26" s="306"/>
      <c r="AB26" s="54"/>
      <c r="AC26" s="43"/>
      <c r="AD26" s="54"/>
      <c r="AE26" s="43"/>
      <c r="AF26" s="43"/>
      <c r="AG26" s="49">
        <f t="shared" si="0"/>
        <v>-850.55606999999998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-2139.8088100000004</v>
      </c>
      <c r="Z27" s="308"/>
      <c r="AA27" s="311"/>
      <c r="AB27" s="312"/>
      <c r="AC27" s="313"/>
      <c r="AD27" s="54"/>
      <c r="AE27" s="43"/>
      <c r="AF27" s="43"/>
      <c r="AG27" s="49">
        <f t="shared" si="0"/>
        <v>-2139.8088100000004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-75.815709999999996</v>
      </c>
      <c r="G28" s="64"/>
      <c r="H28" s="64"/>
      <c r="I28" s="65"/>
      <c r="J28" s="65"/>
      <c r="K28" s="315">
        <f>-Data!N245</f>
        <v>0</v>
      </c>
      <c r="L28" s="64"/>
      <c r="M28" s="315">
        <f>-Data!N247</f>
        <v>0</v>
      </c>
      <c r="N28" s="64"/>
      <c r="O28" s="64"/>
      <c r="P28" s="316">
        <f>-(Data!N256+Data!N83)</f>
        <v>0</v>
      </c>
      <c r="Q28" s="314">
        <f>-(Data!N261)</f>
        <v>0</v>
      </c>
      <c r="R28" s="314">
        <f>-Data!N267</f>
        <v>0</v>
      </c>
      <c r="S28" s="64"/>
      <c r="T28" s="314">
        <f>-Data!N306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75.815709999999996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0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0</v>
      </c>
      <c r="M29" s="44"/>
      <c r="N29" s="293">
        <f>-Data!N248</f>
        <v>0</v>
      </c>
      <c r="O29" s="48"/>
      <c r="P29" s="320">
        <f>(Data!N81+Data!N83)</f>
        <v>0</v>
      </c>
      <c r="Q29" s="321">
        <f>-Data!N262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-12790.43837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6505.9091399999998</v>
      </c>
      <c r="AG30" s="49">
        <f t="shared" si="0"/>
        <v>-6284.5292300000001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160.89972999999998</v>
      </c>
      <c r="AA32" s="317">
        <f>+Y27-AA25</f>
        <v>6420.8251199999995</v>
      </c>
      <c r="AB32" s="66"/>
      <c r="AC32" s="43"/>
      <c r="AD32" s="43"/>
      <c r="AE32" s="43"/>
      <c r="AF32" s="43"/>
      <c r="AG32" s="43">
        <f>SUM(E32:AE32)</f>
        <v>6581.7248499999996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-75.815709999999996</v>
      </c>
      <c r="G33" s="46">
        <f t="shared" si="1"/>
        <v>-12790.43837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-6284.5292300000001</v>
      </c>
      <c r="S33" s="68">
        <f t="shared" si="1"/>
        <v>-6284.5292300000001</v>
      </c>
      <c r="T33" s="68">
        <f t="shared" si="1"/>
        <v>-6284.5292300000001</v>
      </c>
      <c r="U33" s="68">
        <f t="shared" si="1"/>
        <v>-6284.529230000001</v>
      </c>
      <c r="V33" s="68">
        <f t="shared" si="1"/>
        <v>-75.815709999999996</v>
      </c>
      <c r="W33" s="68">
        <f t="shared" si="1"/>
        <v>-12790.43837</v>
      </c>
      <c r="X33" s="400">
        <f t="shared" si="1"/>
        <v>0</v>
      </c>
      <c r="Y33" s="68">
        <f t="shared" si="1"/>
        <v>-2990.3648800000005</v>
      </c>
      <c r="Z33" s="69">
        <f t="shared" ref="Z33:AF33" si="2">SUM(Z5:Z32)</f>
        <v>-850.55606999999998</v>
      </c>
      <c r="AA33" s="69">
        <f t="shared" si="2"/>
        <v>-2139.8088100000004</v>
      </c>
      <c r="AB33" s="69">
        <f t="shared" si="2"/>
        <v>0</v>
      </c>
      <c r="AC33" s="69">
        <f t="shared" si="2"/>
        <v>0</v>
      </c>
      <c r="AD33" s="69">
        <f t="shared" si="2"/>
        <v>-6284.5292300000001</v>
      </c>
      <c r="AE33" s="69">
        <f t="shared" si="2"/>
        <v>0</v>
      </c>
      <c r="AF33" s="69">
        <f t="shared" si="2"/>
        <v>6581.7248499999996</v>
      </c>
      <c r="AG33" s="43">
        <f>SUM(E33:AE33)</f>
        <v>-63135.88407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F2:G2"/>
    <mergeCell ref="K2:M2"/>
    <mergeCell ref="E1:H1"/>
    <mergeCell ref="K1:O1"/>
    <mergeCell ref="S1:U1"/>
    <mergeCell ref="V1:Y1"/>
    <mergeCell ref="Z1:AA1"/>
    <mergeCell ref="A26:A27"/>
    <mergeCell ref="A5:A8"/>
    <mergeCell ref="B6:B7"/>
    <mergeCell ref="A11:A15"/>
    <mergeCell ref="B11:B13"/>
    <mergeCell ref="A19:A21"/>
    <mergeCell ref="A22:A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35" t="s">
        <v>192</v>
      </c>
      <c r="F1" s="437"/>
      <c r="G1" s="437"/>
      <c r="H1" s="438"/>
      <c r="I1" s="81" t="s">
        <v>16</v>
      </c>
      <c r="J1" s="85" t="s">
        <v>197</v>
      </c>
      <c r="K1" s="439" t="s">
        <v>144</v>
      </c>
      <c r="L1" s="440"/>
      <c r="M1" s="440"/>
      <c r="N1" s="440"/>
      <c r="O1" s="441"/>
      <c r="P1" s="81" t="s">
        <v>151</v>
      </c>
      <c r="Q1" s="81" t="s">
        <v>152</v>
      </c>
      <c r="R1" s="78" t="s">
        <v>153</v>
      </c>
      <c r="S1" s="442" t="s">
        <v>154</v>
      </c>
      <c r="T1" s="443"/>
      <c r="U1" s="444"/>
      <c r="V1" s="426" t="s">
        <v>155</v>
      </c>
      <c r="W1" s="427"/>
      <c r="X1" s="427"/>
      <c r="Y1" s="428"/>
      <c r="Z1" s="435" t="s">
        <v>156</v>
      </c>
      <c r="AA1" s="436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45" t="s">
        <v>1</v>
      </c>
      <c r="G2" s="446"/>
      <c r="H2" s="392"/>
      <c r="I2" s="76" t="s">
        <v>2</v>
      </c>
      <c r="J2" s="71" t="s">
        <v>3</v>
      </c>
      <c r="K2" s="430" t="s">
        <v>57</v>
      </c>
      <c r="L2" s="431"/>
      <c r="M2" s="432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3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34"/>
      <c r="B6" s="447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34"/>
      <c r="B7" s="448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34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49" t="s">
        <v>144</v>
      </c>
      <c r="B11" s="450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49"/>
      <c r="B12" s="451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49"/>
      <c r="B13" s="451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49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49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53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53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53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29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29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29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29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3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52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Z1:AA1"/>
    <mergeCell ref="E1:H1"/>
    <mergeCell ref="K1:O1"/>
    <mergeCell ref="S1:U1"/>
    <mergeCell ref="F2:G2"/>
    <mergeCell ref="B6:B7"/>
    <mergeCell ref="A11:A15"/>
    <mergeCell ref="B11:B13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3" t="s">
        <v>613</v>
      </c>
      <c r="P12" s="403"/>
      <c r="Q12" s="403"/>
      <c r="R12" s="403"/>
      <c r="S12" s="403"/>
      <c r="T12" s="403"/>
      <c r="U12" s="403"/>
      <c r="V12" s="403"/>
      <c r="W12" s="403"/>
      <c r="X12" s="403"/>
      <c r="Y12" s="403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0</v>
      </c>
      <c r="E15" s="229">
        <f t="shared" ref="E15:G15" si="5">SUM(E16:E18)</f>
        <v>0</v>
      </c>
      <c r="F15" s="229">
        <f t="shared" si="5"/>
        <v>0</v>
      </c>
      <c r="G15" s="229">
        <f t="shared" si="5"/>
        <v>3716.5971800000002</v>
      </c>
      <c r="H15" s="229">
        <f t="shared" ref="H15:N15" si="6">SUM(H16:H18)</f>
        <v>3878.9294100000002</v>
      </c>
      <c r="I15" s="229">
        <f t="shared" si="6"/>
        <v>3734.1808700000001</v>
      </c>
      <c r="J15" s="229">
        <f t="shared" si="6"/>
        <v>3964.7240700000002</v>
      </c>
      <c r="K15" s="229">
        <f t="shared" si="6"/>
        <v>4633.9462299999996</v>
      </c>
      <c r="L15" s="229">
        <f t="shared" si="6"/>
        <v>5642.4354199999998</v>
      </c>
      <c r="M15" s="229">
        <f t="shared" si="6"/>
        <v>5681.5876699999999</v>
      </c>
      <c r="N15" s="229">
        <f t="shared" si="6"/>
        <v>0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0</v>
      </c>
      <c r="E16" s="229">
        <f>+Carga_datos!E58</f>
        <v>0</v>
      </c>
      <c r="F16" s="229">
        <f>+Carga_datos!F58</f>
        <v>0</v>
      </c>
      <c r="G16" s="229">
        <f>+Carga_datos!G58</f>
        <v>176.36474000000001</v>
      </c>
      <c r="H16" s="229">
        <f>+Carga_datos!H58</f>
        <v>265.61086999999998</v>
      </c>
      <c r="I16" s="229">
        <f>+Carga_datos!I58</f>
        <v>215.71872999999999</v>
      </c>
      <c r="J16" s="229">
        <f>+Carga_datos!J58</f>
        <v>0</v>
      </c>
      <c r="K16" s="229">
        <f>+Carga_datos!K58</f>
        <v>0</v>
      </c>
      <c r="L16" s="229">
        <f>+Carga_datos!L58</f>
        <v>0</v>
      </c>
      <c r="M16" s="229">
        <f>+Carga_datos!M58</f>
        <v>0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0</v>
      </c>
      <c r="E17" s="229">
        <f>+Carga_datos!E59</f>
        <v>0</v>
      </c>
      <c r="F17" s="229">
        <f>+Carga_datos!F59</f>
        <v>0</v>
      </c>
      <c r="G17" s="229">
        <f>+Carga_datos!G59</f>
        <v>3540.2324400000002</v>
      </c>
      <c r="H17" s="229">
        <f>+Carga_datos!H59</f>
        <v>3613.3185400000002</v>
      </c>
      <c r="I17" s="229">
        <f>+Carga_datos!I59</f>
        <v>3518.4621400000001</v>
      </c>
      <c r="J17" s="229">
        <f>+Carga_datos!J59</f>
        <v>3964.7240700000002</v>
      </c>
      <c r="K17" s="229">
        <f>+Carga_datos!K59</f>
        <v>4633.9462299999996</v>
      </c>
      <c r="L17" s="229">
        <f>+Carga_datos!L59</f>
        <v>5642.4354199999998</v>
      </c>
      <c r="M17" s="229">
        <f>+Carga_datos!M59</f>
        <v>5681.5876699999999</v>
      </c>
      <c r="N17" s="229">
        <f>+Carga_datos!N59</f>
        <v>0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0</v>
      </c>
      <c r="E21" s="229">
        <f t="shared" ref="E21:G21" si="7">SUM(E22:E25)</f>
        <v>0</v>
      </c>
      <c r="F21" s="229">
        <f t="shared" si="7"/>
        <v>0</v>
      </c>
      <c r="G21" s="229">
        <f t="shared" si="7"/>
        <v>-796.37035000000003</v>
      </c>
      <c r="H21" s="229">
        <f t="shared" ref="H21:N21" si="8">SUM(H22:H25)</f>
        <v>-900.08005000000003</v>
      </c>
      <c r="I21" s="229">
        <f t="shared" si="8"/>
        <v>-991.46586000000002</v>
      </c>
      <c r="J21" s="229">
        <f t="shared" si="8"/>
        <v>-976.03527000000008</v>
      </c>
      <c r="K21" s="229">
        <f t="shared" si="8"/>
        <v>-1098.1999499999999</v>
      </c>
      <c r="L21" s="229">
        <f t="shared" si="8"/>
        <v>-1328.13852</v>
      </c>
      <c r="M21" s="229">
        <f t="shared" si="8"/>
        <v>-1316.18488</v>
      </c>
      <c r="N21" s="229">
        <f t="shared" si="8"/>
        <v>0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0</v>
      </c>
      <c r="E22" s="229">
        <f>+Carga_datos!E64</f>
        <v>0</v>
      </c>
      <c r="F22" s="229">
        <f>+Carga_datos!F64</f>
        <v>0</v>
      </c>
      <c r="G22" s="229">
        <f>+Carga_datos!G64</f>
        <v>-700.26319999999998</v>
      </c>
      <c r="H22" s="229">
        <f>+Carga_datos!H64</f>
        <v>-800.20451000000003</v>
      </c>
      <c r="I22" s="229">
        <f>+Carga_datos!I64</f>
        <v>-895.41651999999999</v>
      </c>
      <c r="J22" s="229">
        <f>+Carga_datos!J64</f>
        <v>-852.87882000000002</v>
      </c>
      <c r="K22" s="229">
        <f>+Carga_datos!K64</f>
        <v>-962.56344999999999</v>
      </c>
      <c r="L22" s="229">
        <f>+Carga_datos!L64</f>
        <v>-1147.7908199999999</v>
      </c>
      <c r="M22" s="229">
        <f>+Carga_datos!M64</f>
        <v>-1157.9734000000001</v>
      </c>
      <c r="N22" s="229">
        <f>+Carga_datos!N64</f>
        <v>0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0</v>
      </c>
      <c r="E23" s="229">
        <f>+Carga_datos!E65</f>
        <v>0</v>
      </c>
      <c r="F23" s="229">
        <f>+Carga_datos!F65</f>
        <v>0</v>
      </c>
      <c r="G23" s="229">
        <f>+Carga_datos!G65</f>
        <v>0</v>
      </c>
      <c r="H23" s="229">
        <f>+Carga_datos!H65</f>
        <v>0</v>
      </c>
      <c r="I23" s="229">
        <f>+Carga_datos!I65</f>
        <v>0</v>
      </c>
      <c r="J23" s="229">
        <f>+Carga_datos!J65</f>
        <v>0</v>
      </c>
      <c r="K23" s="229">
        <f>+Carga_datos!K65</f>
        <v>0</v>
      </c>
      <c r="L23" s="229">
        <f>+Carga_datos!L65</f>
        <v>0</v>
      </c>
      <c r="M23" s="229">
        <f>+Carga_datos!M65</f>
        <v>0</v>
      </c>
      <c r="N23" s="229">
        <f>+Carga_datos!N65</f>
        <v>0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-96.107150000000004</v>
      </c>
      <c r="H24" s="229">
        <f>+Carga_datos!H66</f>
        <v>-99.875540000000001</v>
      </c>
      <c r="I24" s="229">
        <f>+Carga_datos!I66</f>
        <v>-96.049340000000001</v>
      </c>
      <c r="J24" s="229">
        <f>+Carga_datos!J66</f>
        <v>-123.15645000000001</v>
      </c>
      <c r="K24" s="229">
        <f>+Carga_datos!K66</f>
        <v>-135.63650000000001</v>
      </c>
      <c r="L24" s="229">
        <f>+Carga_datos!L66</f>
        <v>-180.3477</v>
      </c>
      <c r="M24" s="229">
        <f>+Carga_datos!M66</f>
        <v>-158.21147999999999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0</v>
      </c>
      <c r="E26" s="229">
        <f t="shared" ref="E26:G26" si="9">SUM(E27:E28)</f>
        <v>0</v>
      </c>
      <c r="F26" s="229">
        <f t="shared" si="9"/>
        <v>0</v>
      </c>
      <c r="G26" s="229">
        <f t="shared" si="9"/>
        <v>1.3502400000000001</v>
      </c>
      <c r="H26" s="229">
        <f t="shared" ref="H26:N26" si="10">SUM(H27:H28)</f>
        <v>1.6032299999999999</v>
      </c>
      <c r="I26" s="229">
        <f t="shared" si="10"/>
        <v>0</v>
      </c>
      <c r="J26" s="229">
        <f t="shared" si="10"/>
        <v>0</v>
      </c>
      <c r="K26" s="229">
        <f t="shared" si="10"/>
        <v>4.62662</v>
      </c>
      <c r="L26" s="229">
        <f t="shared" si="10"/>
        <v>3.0249999999999999</v>
      </c>
      <c r="M26" s="229">
        <f t="shared" si="10"/>
        <v>0</v>
      </c>
      <c r="N26" s="229">
        <f t="shared" si="10"/>
        <v>0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0</v>
      </c>
      <c r="E27" s="229">
        <f>+Carga_datos!E69</f>
        <v>0</v>
      </c>
      <c r="F27" s="229">
        <f>+Carga_datos!F69</f>
        <v>0</v>
      </c>
      <c r="G27" s="229">
        <f>+Carga_datos!G69</f>
        <v>0</v>
      </c>
      <c r="H27" s="229">
        <f>+Carga_datos!H69</f>
        <v>2.588E-2</v>
      </c>
      <c r="I27" s="229">
        <f>+Carga_datos!I69</f>
        <v>0</v>
      </c>
      <c r="J27" s="229">
        <f>+Carga_datos!J69</f>
        <v>0</v>
      </c>
      <c r="K27" s="229">
        <f>+Carga_datos!K69</f>
        <v>4.62662</v>
      </c>
      <c r="L27" s="229">
        <f>+Carga_datos!L69</f>
        <v>3.0249999999999999</v>
      </c>
      <c r="M27" s="229">
        <f>+Carga_datos!M69</f>
        <v>0</v>
      </c>
      <c r="N27" s="229">
        <f>+Carga_datos!N69</f>
        <v>0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0</v>
      </c>
      <c r="F28" s="229">
        <f>+Carga_datos!F70</f>
        <v>0</v>
      </c>
      <c r="G28" s="229">
        <f>+Carga_datos!G70</f>
        <v>1.3502400000000001</v>
      </c>
      <c r="H28" s="229">
        <f>+Carga_datos!H70</f>
        <v>1.57735</v>
      </c>
      <c r="I28" s="229">
        <f>+Carga_datos!I70</f>
        <v>0</v>
      </c>
      <c r="J28" s="229">
        <f>+Carga_datos!J70</f>
        <v>0</v>
      </c>
      <c r="K28" s="229">
        <f>+Carga_datos!K70</f>
        <v>0</v>
      </c>
      <c r="L28" s="229">
        <f>+Carga_datos!L70</f>
        <v>0</v>
      </c>
      <c r="M28" s="229">
        <f>+Carga_datos!M70</f>
        <v>0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0</v>
      </c>
      <c r="E29" s="229">
        <f t="shared" ref="E29:G29" si="11">SUM(E30:E32)</f>
        <v>0</v>
      </c>
      <c r="F29" s="229">
        <f t="shared" si="11"/>
        <v>0</v>
      </c>
      <c r="G29" s="229">
        <f t="shared" si="11"/>
        <v>-1226.7025899999999</v>
      </c>
      <c r="H29" s="229">
        <f t="shared" ref="H29:N29" si="12">SUM(H30:H32)</f>
        <v>-1292.8719100000001</v>
      </c>
      <c r="I29" s="229">
        <f t="shared" si="12"/>
        <v>-1342.40084</v>
      </c>
      <c r="J29" s="229">
        <f t="shared" si="12"/>
        <v>-1512.8793900000001</v>
      </c>
      <c r="K29" s="229">
        <f t="shared" si="12"/>
        <v>-1674.7057600000001</v>
      </c>
      <c r="L29" s="229">
        <f t="shared" si="12"/>
        <v>-1917.9658899999999</v>
      </c>
      <c r="M29" s="229">
        <f t="shared" si="12"/>
        <v>-2108.0138900000002</v>
      </c>
      <c r="N29" s="229">
        <f t="shared" si="12"/>
        <v>0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0</v>
      </c>
      <c r="E30" s="229">
        <f>+Carga_datos!E72</f>
        <v>0</v>
      </c>
      <c r="F30" s="229">
        <f>+Carga_datos!F72</f>
        <v>0</v>
      </c>
      <c r="G30" s="229">
        <f>+Carga_datos!G72</f>
        <v>-964.49577999999997</v>
      </c>
      <c r="H30" s="229">
        <f>+Carga_datos!H72</f>
        <v>-1016.42921</v>
      </c>
      <c r="I30" s="229">
        <f>+Carga_datos!I72</f>
        <v>-1053.2573</v>
      </c>
      <c r="J30" s="229">
        <f>+Carga_datos!J72</f>
        <v>-1167.03676</v>
      </c>
      <c r="K30" s="229">
        <f>+Carga_datos!K72</f>
        <v>-1287.2510600000001</v>
      </c>
      <c r="L30" s="229">
        <f>+Carga_datos!L72</f>
        <v>-1476.7367300000001</v>
      </c>
      <c r="M30" s="229">
        <f>+Carga_datos!M72</f>
        <v>-1633.54871</v>
      </c>
      <c r="N30" s="229">
        <f>+Carga_datos!N72</f>
        <v>0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0</v>
      </c>
      <c r="E31" s="229">
        <f>+Carga_datos!E73</f>
        <v>0</v>
      </c>
      <c r="F31" s="229">
        <f>+Carga_datos!F73</f>
        <v>0</v>
      </c>
      <c r="G31" s="229">
        <f>+Carga_datos!G73</f>
        <v>-262.20681000000002</v>
      </c>
      <c r="H31" s="229">
        <f>+Carga_datos!H73</f>
        <v>-276.4427</v>
      </c>
      <c r="I31" s="229">
        <f>+Carga_datos!I73</f>
        <v>-289.14353999999997</v>
      </c>
      <c r="J31" s="229">
        <f>+Carga_datos!J73</f>
        <v>-345.84262999999999</v>
      </c>
      <c r="K31" s="229">
        <f>+Carga_datos!K73</f>
        <v>-387.4547</v>
      </c>
      <c r="L31" s="229">
        <f>+Carga_datos!L73</f>
        <v>-441.22915999999998</v>
      </c>
      <c r="M31" s="229">
        <f>+Carga_datos!M73</f>
        <v>-474.46517999999998</v>
      </c>
      <c r="N31" s="229">
        <f>+Carga_datos!N73</f>
        <v>0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0</v>
      </c>
      <c r="H32" s="229">
        <f>+Carga_datos!H74</f>
        <v>0</v>
      </c>
      <c r="I32" s="229">
        <f>+Carga_datos!I74</f>
        <v>0</v>
      </c>
      <c r="J32" s="229">
        <f>+Carga_datos!J74</f>
        <v>0</v>
      </c>
      <c r="K32" s="229">
        <f>+Carga_datos!K74</f>
        <v>0</v>
      </c>
      <c r="L32" s="229">
        <f>+Carga_datos!L74</f>
        <v>0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0</v>
      </c>
      <c r="E33" s="229">
        <f t="shared" ref="E33:G33" si="13">SUM(E34:E38)</f>
        <v>0</v>
      </c>
      <c r="F33" s="229">
        <f t="shared" si="13"/>
        <v>0</v>
      </c>
      <c r="G33" s="229">
        <f t="shared" si="13"/>
        <v>-665.94178000000011</v>
      </c>
      <c r="H33" s="229">
        <f t="shared" ref="H33:N33" si="14">SUM(H34:H38)</f>
        <v>-624.84514999999999</v>
      </c>
      <c r="I33" s="229">
        <f t="shared" si="14"/>
        <v>-564.71693000000005</v>
      </c>
      <c r="J33" s="229">
        <f t="shared" si="14"/>
        <v>-683.40755000000001</v>
      </c>
      <c r="K33" s="229">
        <f t="shared" si="14"/>
        <v>-880.30461999999989</v>
      </c>
      <c r="L33" s="229">
        <f t="shared" si="14"/>
        <v>-903.76928999999996</v>
      </c>
      <c r="M33" s="229">
        <f t="shared" si="14"/>
        <v>-1169.4115300000001</v>
      </c>
      <c r="N33" s="229">
        <f t="shared" si="14"/>
        <v>0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0</v>
      </c>
      <c r="E34" s="229">
        <f>+Carga_datos!E76</f>
        <v>0</v>
      </c>
      <c r="F34" s="229">
        <f>+Carga_datos!F76</f>
        <v>0</v>
      </c>
      <c r="G34" s="229">
        <f>+Carga_datos!G76</f>
        <v>-614.42951000000005</v>
      </c>
      <c r="H34" s="229">
        <f>+Carga_datos!H76</f>
        <v>-582.78396999999995</v>
      </c>
      <c r="I34" s="229">
        <f>+Carga_datos!I76</f>
        <v>-526.88310000000001</v>
      </c>
      <c r="J34" s="229">
        <f>+Carga_datos!J76</f>
        <v>-633.77688000000001</v>
      </c>
      <c r="K34" s="229">
        <f>+Carga_datos!K76</f>
        <v>-827.93409999999994</v>
      </c>
      <c r="L34" s="229">
        <f>+Carga_datos!L76</f>
        <v>-854.20863999999995</v>
      </c>
      <c r="M34" s="229">
        <f>+Carga_datos!M76</f>
        <v>-1094.88075</v>
      </c>
      <c r="N34" s="229">
        <f>+Carga_datos!N76</f>
        <v>0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0</v>
      </c>
      <c r="E35" s="229">
        <f>+Carga_datos!E77</f>
        <v>0</v>
      </c>
      <c r="F35" s="229">
        <f>+Carga_datos!F77</f>
        <v>0</v>
      </c>
      <c r="G35" s="229">
        <f>+Carga_datos!G77</f>
        <v>-47.819609999999997</v>
      </c>
      <c r="H35" s="229">
        <f>+Carga_datos!H77</f>
        <v>-38.158580000000001</v>
      </c>
      <c r="I35" s="229">
        <f>+Carga_datos!I77</f>
        <v>-37.833829999999999</v>
      </c>
      <c r="J35" s="229">
        <f>+Carga_datos!J77</f>
        <v>-40.672350000000002</v>
      </c>
      <c r="K35" s="229">
        <f>+Carga_datos!K77</f>
        <v>-52.370519999999999</v>
      </c>
      <c r="L35" s="229">
        <f>+Carga_datos!L77</f>
        <v>-47.015999999999998</v>
      </c>
      <c r="M35" s="229">
        <f>+Carga_datos!M77</f>
        <v>-69.729889999999997</v>
      </c>
      <c r="N35" s="229">
        <f>+Carga_datos!N77</f>
        <v>0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0</v>
      </c>
      <c r="E36" s="229">
        <f>+Carga_datos!E78</f>
        <v>0</v>
      </c>
      <c r="F36" s="229">
        <f>+Carga_datos!F78</f>
        <v>0</v>
      </c>
      <c r="G36" s="229">
        <f>+Carga_datos!G78</f>
        <v>-3.6926600000000001</v>
      </c>
      <c r="H36" s="229">
        <f>+Carga_datos!H78</f>
        <v>0</v>
      </c>
      <c r="I36" s="229">
        <f>+Carga_datos!I78</f>
        <v>0</v>
      </c>
      <c r="J36" s="229">
        <f>+Carga_datos!J78</f>
        <v>-8.9583200000000005</v>
      </c>
      <c r="K36" s="229">
        <f>+Carga_datos!K78</f>
        <v>0</v>
      </c>
      <c r="L36" s="229">
        <f>+Carga_datos!L78</f>
        <v>-2.5446499999999999</v>
      </c>
      <c r="M36" s="229">
        <f>+Carga_datos!M78</f>
        <v>-4.8008899999999999</v>
      </c>
      <c r="N36" s="229">
        <f>+Carga_datos!N78</f>
        <v>0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-3.9026000000000001</v>
      </c>
      <c r="I37" s="229">
        <f>+Carga_datos!I79</f>
        <v>0</v>
      </c>
      <c r="J37" s="229">
        <f>+Carga_datos!J79</f>
        <v>0</v>
      </c>
      <c r="K37" s="229">
        <f>+Carga_datos!K79</f>
        <v>0</v>
      </c>
      <c r="L37" s="229">
        <f>+Carga_datos!L79</f>
        <v>0</v>
      </c>
      <c r="M37" s="229">
        <f>+Carga_datos!M79</f>
        <v>0</v>
      </c>
      <c r="N37" s="229">
        <f>+Carga_datos!N79</f>
        <v>0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0</v>
      </c>
      <c r="E39" s="229">
        <f>+Carga_datos!E81</f>
        <v>0</v>
      </c>
      <c r="F39" s="229">
        <f>+Carga_datos!F81</f>
        <v>0</v>
      </c>
      <c r="G39" s="229">
        <f>+Carga_datos!G81</f>
        <v>-235.08886999999999</v>
      </c>
      <c r="H39" s="229">
        <f>+Carga_datos!H81</f>
        <v>-221.42525000000001</v>
      </c>
      <c r="I39" s="229">
        <f>+Carga_datos!I81</f>
        <v>-217.62624</v>
      </c>
      <c r="J39" s="229">
        <f>+Carga_datos!J81</f>
        <v>-206.65911</v>
      </c>
      <c r="K39" s="229">
        <f>+Carga_datos!K81</f>
        <v>-220.42274</v>
      </c>
      <c r="L39" s="229">
        <f>+Carga_datos!L81</f>
        <v>-504.24721</v>
      </c>
      <c r="M39" s="229">
        <f>+Carga_datos!M81</f>
        <v>-583.07407000000001</v>
      </c>
      <c r="N39" s="229">
        <f>+Carga_datos!N81</f>
        <v>0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0</v>
      </c>
      <c r="E40" s="229">
        <f>+Carga_datos!E82</f>
        <v>0</v>
      </c>
      <c r="F40" s="229">
        <f>+Carga_datos!F82</f>
        <v>0</v>
      </c>
      <c r="G40" s="229">
        <f>+Carga_datos!G82</f>
        <v>2.44028</v>
      </c>
      <c r="H40" s="229">
        <f>+Carga_datos!H82</f>
        <v>0.65278000000000003</v>
      </c>
      <c r="I40" s="229">
        <f>+Carga_datos!I82</f>
        <v>0.65278000000000003</v>
      </c>
      <c r="J40" s="229">
        <f>+Carga_datos!J82</f>
        <v>0.65278000000000003</v>
      </c>
      <c r="K40" s="229">
        <f>+Carga_datos!K82</f>
        <v>0.65278000000000003</v>
      </c>
      <c r="L40" s="229">
        <f>+Carga_datos!L82</f>
        <v>0.38085000000000002</v>
      </c>
      <c r="M40" s="229">
        <f>+Carga_datos!M82</f>
        <v>0</v>
      </c>
      <c r="N40" s="229">
        <f>+Carga_datos!N82</f>
        <v>0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0</v>
      </c>
      <c r="E42" s="229">
        <f t="shared" ref="E42:G42" si="15">SUM(E43:E44)</f>
        <v>0</v>
      </c>
      <c r="F42" s="229">
        <f t="shared" si="15"/>
        <v>0</v>
      </c>
      <c r="G42" s="229">
        <f t="shared" si="15"/>
        <v>0</v>
      </c>
      <c r="H42" s="229">
        <f t="shared" ref="H42:N42" si="16">SUM(H43:H44)</f>
        <v>2</v>
      </c>
      <c r="I42" s="229">
        <f t="shared" si="16"/>
        <v>0</v>
      </c>
      <c r="J42" s="229">
        <f t="shared" si="16"/>
        <v>0</v>
      </c>
      <c r="K42" s="229">
        <f t="shared" si="16"/>
        <v>-11.911</v>
      </c>
      <c r="L42" s="229">
        <f t="shared" si="16"/>
        <v>5.2602399999999996</v>
      </c>
      <c r="M42" s="229">
        <f t="shared" si="16"/>
        <v>-0.53222999999999998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0</v>
      </c>
      <c r="E44" s="229">
        <f>+Carga_datos!E86</f>
        <v>0</v>
      </c>
      <c r="F44" s="229">
        <f>+Carga_datos!F86</f>
        <v>0</v>
      </c>
      <c r="G44" s="229">
        <f>+Carga_datos!G86</f>
        <v>0</v>
      </c>
      <c r="H44" s="229">
        <f>+Carga_datos!H86</f>
        <v>2</v>
      </c>
      <c r="I44" s="229">
        <f>+Carga_datos!I86</f>
        <v>0</v>
      </c>
      <c r="J44" s="229">
        <f>+Carga_datos!J86</f>
        <v>0</v>
      </c>
      <c r="K44" s="229">
        <f>+Carga_datos!K86</f>
        <v>-11.911</v>
      </c>
      <c r="L44" s="229">
        <f>+Carga_datos!L86</f>
        <v>5.2602399999999996</v>
      </c>
      <c r="M44" s="229">
        <f>+Carga_datos!M86</f>
        <v>-0.53222999999999998</v>
      </c>
      <c r="N44" s="229">
        <f>+Carga_datos!N86</f>
        <v>0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0</v>
      </c>
      <c r="E46" s="229">
        <f>+Carga_datos!E88</f>
        <v>0</v>
      </c>
      <c r="F46" s="229">
        <f>+Carga_datos!F88</f>
        <v>0</v>
      </c>
      <c r="G46" s="229">
        <f>+Carga_datos!G88</f>
        <v>-101.67276</v>
      </c>
      <c r="H46" s="229">
        <f>+Carga_datos!H88</f>
        <v>-80.733549999999994</v>
      </c>
      <c r="I46" s="229">
        <f>+Carga_datos!I88</f>
        <v>-6.8982200000000002</v>
      </c>
      <c r="J46" s="229">
        <f>+Carga_datos!J88</f>
        <v>-95.327460000000002</v>
      </c>
      <c r="K46" s="229">
        <f>+Carga_datos!K88</f>
        <v>-22.927800000000001</v>
      </c>
      <c r="L46" s="229">
        <f>+Carga_datos!L88</f>
        <v>-21.01755</v>
      </c>
      <c r="M46" s="229">
        <f>+Carga_datos!M88</f>
        <v>17.898340000000001</v>
      </c>
      <c r="N46" s="229">
        <f>+Carga_datos!N88</f>
        <v>0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0</v>
      </c>
      <c r="E47" s="231">
        <f t="shared" ref="E47:G47" si="17">+E15+E19+E20+E21+E26+E29+E33+E39+E40+E41+E42+E45+E46</f>
        <v>0</v>
      </c>
      <c r="F47" s="231">
        <f t="shared" si="17"/>
        <v>0</v>
      </c>
      <c r="G47" s="231">
        <f t="shared" si="17"/>
        <v>694.61135000000024</v>
      </c>
      <c r="H47" s="231">
        <f t="shared" ref="H47:N47" si="18">+H15+H19+H20+H21+H26+H29+H33+H39+H40+H41+H42+H45+H46</f>
        <v>763.22951000000035</v>
      </c>
      <c r="I47" s="231">
        <f t="shared" si="18"/>
        <v>611.72555999999975</v>
      </c>
      <c r="J47" s="231">
        <f t="shared" si="18"/>
        <v>491.06806999999992</v>
      </c>
      <c r="K47" s="231">
        <f t="shared" si="18"/>
        <v>730.75375999999949</v>
      </c>
      <c r="L47" s="231">
        <f t="shared" si="18"/>
        <v>975.96304999999904</v>
      </c>
      <c r="M47" s="231">
        <f t="shared" si="18"/>
        <v>522.26940999999977</v>
      </c>
      <c r="N47" s="231">
        <f t="shared" si="18"/>
        <v>0</v>
      </c>
      <c r="O47" s="335">
        <f>+Carga_datos!D89-Data!D47</f>
        <v>0</v>
      </c>
      <c r="P47" s="335">
        <f>+Carga_datos!E89-Data!E47</f>
        <v>0</v>
      </c>
      <c r="Q47" s="335">
        <f>+Carga_datos!F89-Data!F47</f>
        <v>0</v>
      </c>
      <c r="R47" s="335">
        <f>+Carga_datos!G89-Data!G47</f>
        <v>0</v>
      </c>
      <c r="S47" s="335">
        <f>+Carga_datos!H89-Data!H47</f>
        <v>0</v>
      </c>
      <c r="T47" s="335">
        <f>+Carga_datos!I89-Data!I47</f>
        <v>0</v>
      </c>
      <c r="U47" s="335">
        <f>+Carga_datos!J89-Data!J47</f>
        <v>0</v>
      </c>
      <c r="V47" s="335">
        <f>+Carga_datos!K89-Data!K47</f>
        <v>0</v>
      </c>
      <c r="W47" s="335">
        <f>+Carga_datos!L89-Data!L47</f>
        <v>9.0949470177292824E-13</v>
      </c>
      <c r="X47" s="335">
        <f>+Carga_datos!M89-Data!M47</f>
        <v>0</v>
      </c>
      <c r="Y47" s="335">
        <f>+Carga_datos!N89-Data!N47</f>
        <v>0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0</v>
      </c>
      <c r="E48" s="229">
        <f>+Carga_datos!E90</f>
        <v>0</v>
      </c>
      <c r="F48" s="229">
        <f>+Carga_datos!F90</f>
        <v>0</v>
      </c>
      <c r="G48" s="229">
        <f>+Carga_datos!G90</f>
        <v>37.164140000000003</v>
      </c>
      <c r="H48" s="229">
        <f>+Carga_datos!H90</f>
        <v>26.804569999999998</v>
      </c>
      <c r="I48" s="229">
        <f>+Carga_datos!I90</f>
        <v>44.343069999999997</v>
      </c>
      <c r="J48" s="229">
        <f>+Carga_datos!J90</f>
        <v>45.820219999999999</v>
      </c>
      <c r="K48" s="229">
        <f>+Carga_datos!K90</f>
        <v>47.320970000000003</v>
      </c>
      <c r="L48" s="229">
        <f>+Carga_datos!L90</f>
        <v>42.332360000000001</v>
      </c>
      <c r="M48" s="229">
        <f>+Carga_datos!M90</f>
        <v>37.243549999999999</v>
      </c>
      <c r="N48" s="229">
        <f>+Carga_datos!N90</f>
        <v>0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0</v>
      </c>
      <c r="E49" s="229">
        <f>+Carga_datos!E91</f>
        <v>0</v>
      </c>
      <c r="F49" s="229">
        <f>+Carga_datos!F91</f>
        <v>0</v>
      </c>
      <c r="G49" s="229">
        <f>+Carga_datos!G91</f>
        <v>-263.86031000000003</v>
      </c>
      <c r="H49" s="229">
        <f>+Carga_datos!H91</f>
        <v>-272.73745000000002</v>
      </c>
      <c r="I49" s="229">
        <f>+Carga_datos!I91</f>
        <v>-255.70894999999999</v>
      </c>
      <c r="J49" s="229">
        <f>+Carga_datos!J91</f>
        <v>-314.84537999999998</v>
      </c>
      <c r="K49" s="229">
        <f>+Carga_datos!K91</f>
        <v>-284.93502000000001</v>
      </c>
      <c r="L49" s="229">
        <f>+Carga_datos!L91</f>
        <v>-270.64947000000001</v>
      </c>
      <c r="M49" s="229">
        <f>+Carga_datos!M91</f>
        <v>-223.16636</v>
      </c>
      <c r="N49" s="229">
        <f>+Carga_datos!N91</f>
        <v>0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0.68859999999999999</v>
      </c>
      <c r="J50" s="229">
        <f>+Carga_datos!J92</f>
        <v>0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0</v>
      </c>
      <c r="I51" s="229">
        <f>+Carga_datos!I93</f>
        <v>0</v>
      </c>
      <c r="J51" s="229">
        <f>+Carga_datos!J93</f>
        <v>0</v>
      </c>
      <c r="K51" s="229">
        <f>+Carga_datos!K93</f>
        <v>0</v>
      </c>
      <c r="L51" s="229">
        <f>+Carga_datos!L93</f>
        <v>0</v>
      </c>
      <c r="M51" s="229">
        <f>+Carga_datos!M93</f>
        <v>0</v>
      </c>
      <c r="N51" s="229">
        <f>+Carga_datos!N93</f>
        <v>0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0</v>
      </c>
      <c r="F52" s="229">
        <f t="shared" si="19"/>
        <v>0</v>
      </c>
      <c r="G52" s="229">
        <f t="shared" si="19"/>
        <v>-3.0050599999999998</v>
      </c>
      <c r="H52" s="229">
        <f t="shared" ref="H52:N52" si="20">SUM(H53:H54)</f>
        <v>-1.8183699999999998</v>
      </c>
      <c r="I52" s="229">
        <f t="shared" si="20"/>
        <v>0</v>
      </c>
      <c r="J52" s="229">
        <f t="shared" si="20"/>
        <v>0</v>
      </c>
      <c r="K52" s="229">
        <f t="shared" si="20"/>
        <v>0</v>
      </c>
      <c r="L52" s="229">
        <f t="shared" si="20"/>
        <v>-0.2878</v>
      </c>
      <c r="M52" s="229">
        <f t="shared" si="20"/>
        <v>-0.44786999999999999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-3.0050599999999998</v>
      </c>
      <c r="H53" s="229">
        <f>+Carga_datos!H95</f>
        <v>-1.7006399999999999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-0.11773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-0.2878</v>
      </c>
      <c r="M54" s="229">
        <f>+Carga_datos!M96</f>
        <v>-0.44786999999999999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0</v>
      </c>
      <c r="E59" s="231">
        <f>+E48+E49+E50+E51+E52+E55</f>
        <v>0</v>
      </c>
      <c r="F59" s="231">
        <f t="shared" ref="F59:G59" si="23">+F48+F49+F50+F51+F52+F55</f>
        <v>0</v>
      </c>
      <c r="G59" s="231">
        <f t="shared" si="23"/>
        <v>-229.70123000000001</v>
      </c>
      <c r="H59" s="231">
        <f t="shared" ref="H59:N59" si="24">+H48+H49+H50+H51+H52+H55</f>
        <v>-247.75125</v>
      </c>
      <c r="I59" s="231">
        <f t="shared" si="24"/>
        <v>-210.67728</v>
      </c>
      <c r="J59" s="231">
        <f t="shared" si="24"/>
        <v>-269.02515999999997</v>
      </c>
      <c r="K59" s="231">
        <f t="shared" si="24"/>
        <v>-237.61405000000002</v>
      </c>
      <c r="L59" s="231">
        <f t="shared" si="24"/>
        <v>-228.60491000000002</v>
      </c>
      <c r="M59" s="231">
        <f t="shared" si="24"/>
        <v>-186.37067999999999</v>
      </c>
      <c r="N59" s="231">
        <f t="shared" si="24"/>
        <v>0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0</v>
      </c>
      <c r="E60" s="231">
        <f t="shared" ref="E60:G60" si="25">+E47+E59</f>
        <v>0</v>
      </c>
      <c r="F60" s="231">
        <f t="shared" si="25"/>
        <v>0</v>
      </c>
      <c r="G60" s="231">
        <f t="shared" si="25"/>
        <v>464.91012000000023</v>
      </c>
      <c r="H60" s="231">
        <f t="shared" ref="H60:N60" si="26">+H47+H59</f>
        <v>515.47826000000032</v>
      </c>
      <c r="I60" s="231">
        <f t="shared" si="26"/>
        <v>401.04827999999975</v>
      </c>
      <c r="J60" s="231">
        <f t="shared" si="26"/>
        <v>222.04290999999995</v>
      </c>
      <c r="K60" s="231">
        <f t="shared" si="26"/>
        <v>493.13970999999947</v>
      </c>
      <c r="L60" s="231">
        <f t="shared" si="26"/>
        <v>747.35813999999903</v>
      </c>
      <c r="M60" s="231">
        <f t="shared" si="26"/>
        <v>335.89872999999977</v>
      </c>
      <c r="N60" s="231">
        <f t="shared" si="26"/>
        <v>0</v>
      </c>
      <c r="O60" s="335">
        <f>+Carga_datos!D102-Data!D60</f>
        <v>0</v>
      </c>
      <c r="P60" s="335">
        <f>+Carga_datos!E102-Data!E60</f>
        <v>0</v>
      </c>
      <c r="Q60" s="335">
        <f>+Carga_datos!F102-Data!F60</f>
        <v>0</v>
      </c>
      <c r="R60" s="335">
        <f>+Carga_datos!G102-Data!G60</f>
        <v>0</v>
      </c>
      <c r="S60" s="335">
        <f>+Carga_datos!H102-Data!H60</f>
        <v>0</v>
      </c>
      <c r="T60" s="335">
        <f>+Carga_datos!I102-Data!I60</f>
        <v>0</v>
      </c>
      <c r="U60" s="335">
        <f>+Carga_datos!J102-Data!J60</f>
        <v>0</v>
      </c>
      <c r="V60" s="335">
        <f>+Carga_datos!K102-Data!K60</f>
        <v>5.1159076974727213E-13</v>
      </c>
      <c r="W60" s="335">
        <f>+Carga_datos!L102-Data!L60</f>
        <v>1.0231815394945443E-12</v>
      </c>
      <c r="X60" s="335">
        <f>+Carga_datos!M102-Data!M60</f>
        <v>0</v>
      </c>
      <c r="Y60" s="335">
        <f>+Carga_datos!N102-Data!N60</f>
        <v>0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0</v>
      </c>
      <c r="E61" s="229">
        <f>+Carga_datos!E103</f>
        <v>0</v>
      </c>
      <c r="F61" s="229">
        <f>+Carga_datos!F103</f>
        <v>0</v>
      </c>
      <c r="G61" s="229">
        <f>+Carga_datos!G103</f>
        <v>-36.500889999999998</v>
      </c>
      <c r="H61" s="229">
        <f>+Carga_datos!H103</f>
        <v>-31.955459999999999</v>
      </c>
      <c r="I61" s="229">
        <f>+Carga_datos!I103</f>
        <v>-31.740290000000002</v>
      </c>
      <c r="J61" s="229">
        <f>+Carga_datos!J103</f>
        <v>-30.442250000000001</v>
      </c>
      <c r="K61" s="229">
        <f>+Carga_datos!K103</f>
        <v>-39.223439999999997</v>
      </c>
      <c r="L61" s="229">
        <f>+Carga_datos!L103</f>
        <v>-28.457809999999998</v>
      </c>
      <c r="M61" s="229">
        <f>+Carga_datos!M103</f>
        <v>-13.01737</v>
      </c>
      <c r="N61" s="229">
        <f>+Carga_datos!N103</f>
        <v>0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0</v>
      </c>
      <c r="E62" s="231">
        <f t="shared" ref="E62:G62" si="27">+E60+E61</f>
        <v>0</v>
      </c>
      <c r="F62" s="231">
        <f t="shared" si="27"/>
        <v>0</v>
      </c>
      <c r="G62" s="231">
        <f t="shared" si="27"/>
        <v>428.40923000000021</v>
      </c>
      <c r="H62" s="231">
        <f t="shared" ref="H62:N62" si="28">+H60+H61</f>
        <v>483.5228000000003</v>
      </c>
      <c r="I62" s="231">
        <f t="shared" si="28"/>
        <v>369.30798999999973</v>
      </c>
      <c r="J62" s="231">
        <f t="shared" si="28"/>
        <v>191.60065999999995</v>
      </c>
      <c r="K62" s="231">
        <f t="shared" si="28"/>
        <v>453.91626999999949</v>
      </c>
      <c r="L62" s="231">
        <f t="shared" si="28"/>
        <v>718.90032999999903</v>
      </c>
      <c r="M62" s="231">
        <f t="shared" si="28"/>
        <v>322.88135999999975</v>
      </c>
      <c r="N62" s="231">
        <f t="shared" si="28"/>
        <v>0</v>
      </c>
      <c r="O62" s="335">
        <f>Carga_datos!D104-Data!D62</f>
        <v>0</v>
      </c>
      <c r="P62" s="335">
        <f>Carga_datos!E104-Data!E62</f>
        <v>0</v>
      </c>
      <c r="Q62" s="335">
        <f>Carga_datos!F104-Data!F62</f>
        <v>0</v>
      </c>
      <c r="R62" s="335">
        <f>Carga_datos!G104-Data!G62</f>
        <v>0</v>
      </c>
      <c r="S62" s="335">
        <f>Carga_datos!H104-Data!H62</f>
        <v>0</v>
      </c>
      <c r="T62" s="335">
        <f>Carga_datos!I104-Data!I62</f>
        <v>0</v>
      </c>
      <c r="U62" s="335">
        <f>Carga_datos!J104-Data!J62</f>
        <v>0</v>
      </c>
      <c r="V62" s="335">
        <f>Carga_datos!K104-Data!K62</f>
        <v>5.1159076974727213E-13</v>
      </c>
      <c r="W62" s="335">
        <f>Carga_datos!L104-Data!L62</f>
        <v>1.0231815394945443E-12</v>
      </c>
      <c r="X62" s="335">
        <f>Carga_datos!M104-Data!M62</f>
        <v>0</v>
      </c>
      <c r="Y62" s="335">
        <f>Carga_datos!N104-Data!N62</f>
        <v>0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0</v>
      </c>
      <c r="E65" s="231">
        <f t="shared" ref="E65:G65" si="29">+E62+E64</f>
        <v>0</v>
      </c>
      <c r="F65" s="231">
        <f t="shared" si="29"/>
        <v>0</v>
      </c>
      <c r="G65" s="231">
        <f t="shared" si="29"/>
        <v>428.40923000000021</v>
      </c>
      <c r="H65" s="231">
        <f t="shared" ref="H65:N65" si="30">+H62+H64</f>
        <v>483.5228000000003</v>
      </c>
      <c r="I65" s="231">
        <f t="shared" si="30"/>
        <v>369.30798999999973</v>
      </c>
      <c r="J65" s="231">
        <f t="shared" si="30"/>
        <v>191.60065999999995</v>
      </c>
      <c r="K65" s="231">
        <f t="shared" si="30"/>
        <v>453.91626999999949</v>
      </c>
      <c r="L65" s="231">
        <f t="shared" si="30"/>
        <v>718.90032999999903</v>
      </c>
      <c r="M65" s="231">
        <f t="shared" si="30"/>
        <v>322.88135999999975</v>
      </c>
      <c r="N65" s="231">
        <f t="shared" si="30"/>
        <v>0</v>
      </c>
      <c r="O65" s="335">
        <f>+Carga_datos!D106-Data!D65</f>
        <v>0</v>
      </c>
      <c r="P65" s="335">
        <f>+Carga_datos!E106-Data!E65</f>
        <v>0</v>
      </c>
      <c r="Q65" s="335">
        <f>+Carga_datos!F106-Data!F65</f>
        <v>0</v>
      </c>
      <c r="R65" s="335">
        <f>+Carga_datos!G106-Data!G65</f>
        <v>0</v>
      </c>
      <c r="S65" s="335">
        <f>+Carga_datos!H106-Data!H65</f>
        <v>0</v>
      </c>
      <c r="T65" s="335">
        <f>+Carga_datos!I106-Data!I65</f>
        <v>0</v>
      </c>
      <c r="U65" s="335">
        <f>+Carga_datos!J106-Data!J65</f>
        <v>0</v>
      </c>
      <c r="V65" s="335">
        <f>+Carga_datos!K106-Data!K65</f>
        <v>5.1159076974727213E-13</v>
      </c>
      <c r="W65" s="335">
        <f>+Carga_datos!L106-Data!L65</f>
        <v>1.0231815394945443E-12</v>
      </c>
      <c r="X65" s="335">
        <f>+Carga_datos!M106-Data!M65</f>
        <v>0</v>
      </c>
      <c r="Y65" s="335">
        <f>+Carga_datos!N106-Data!N65</f>
        <v>0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0</v>
      </c>
      <c r="F71" s="267">
        <f t="shared" si="33"/>
        <v>0</v>
      </c>
      <c r="G71" s="267">
        <f t="shared" si="33"/>
        <v>-700.26319999999998</v>
      </c>
      <c r="H71" s="267">
        <f t="shared" ref="H71:N71" si="34">+H22</f>
        <v>-800.20451000000003</v>
      </c>
      <c r="I71" s="267">
        <f t="shared" si="34"/>
        <v>-895.41651999999999</v>
      </c>
      <c r="J71" s="267">
        <f t="shared" si="34"/>
        <v>-852.87882000000002</v>
      </c>
      <c r="K71" s="267">
        <f t="shared" si="34"/>
        <v>-962.56344999999999</v>
      </c>
      <c r="L71" s="267">
        <f t="shared" si="34"/>
        <v>-1147.7908199999999</v>
      </c>
      <c r="M71" s="267">
        <f t="shared" si="34"/>
        <v>-1157.9734000000001</v>
      </c>
      <c r="N71" s="267">
        <f t="shared" si="34"/>
        <v>0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0</v>
      </c>
      <c r="F72" s="267">
        <f t="shared" si="33"/>
        <v>0</v>
      </c>
      <c r="G72" s="267">
        <f t="shared" si="33"/>
        <v>0</v>
      </c>
      <c r="H72" s="267">
        <f t="shared" ref="H72:N72" si="35">+H23</f>
        <v>0</v>
      </c>
      <c r="I72" s="267">
        <f t="shared" si="35"/>
        <v>0</v>
      </c>
      <c r="J72" s="267">
        <f t="shared" si="35"/>
        <v>0</v>
      </c>
      <c r="K72" s="267">
        <f t="shared" si="35"/>
        <v>0</v>
      </c>
      <c r="L72" s="267">
        <f t="shared" si="35"/>
        <v>0</v>
      </c>
      <c r="M72" s="267">
        <f t="shared" si="35"/>
        <v>0</v>
      </c>
      <c r="N72" s="267">
        <f t="shared" si="35"/>
        <v>0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0</v>
      </c>
      <c r="F73" s="267">
        <f t="shared" si="33"/>
        <v>0</v>
      </c>
      <c r="G73" s="267">
        <f t="shared" si="33"/>
        <v>-96.107150000000004</v>
      </c>
      <c r="H73" s="267">
        <f t="shared" ref="H73:N73" si="36">+H24</f>
        <v>-99.875540000000001</v>
      </c>
      <c r="I73" s="267">
        <f t="shared" si="36"/>
        <v>-96.049340000000001</v>
      </c>
      <c r="J73" s="267">
        <f t="shared" si="36"/>
        <v>-123.15645000000001</v>
      </c>
      <c r="K73" s="267">
        <f t="shared" si="36"/>
        <v>-135.63650000000001</v>
      </c>
      <c r="L73" s="267">
        <f t="shared" si="36"/>
        <v>-180.3477</v>
      </c>
      <c r="M73" s="267">
        <f t="shared" si="36"/>
        <v>-158.21147999999999</v>
      </c>
      <c r="N73" s="267">
        <f t="shared" si="36"/>
        <v>0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0</v>
      </c>
      <c r="F75" s="267">
        <f t="shared" ref="F75:G75" si="38">-(F101-E101)</f>
        <v>0</v>
      </c>
      <c r="G75" s="267">
        <f t="shared" si="38"/>
        <v>-68.396749999999997</v>
      </c>
      <c r="H75" s="267">
        <f t="shared" ref="H75:H76" si="39">-(H101-G101)</f>
        <v>-6.5649499999999961</v>
      </c>
      <c r="I75" s="267">
        <f t="shared" ref="I75:I76" si="40">-(I101-H101)</f>
        <v>14.676909999999992</v>
      </c>
      <c r="J75" s="267">
        <f t="shared" ref="J75:J76" si="41">-(J101-I101)</f>
        <v>5.6142200000000031</v>
      </c>
      <c r="K75" s="267">
        <f t="shared" ref="K75:K76" si="42">-(K101-J101)</f>
        <v>-15.28989</v>
      </c>
      <c r="L75" s="267">
        <f t="shared" ref="L75:L76" si="43">-(L101-K101)</f>
        <v>-7.238039999999998</v>
      </c>
      <c r="M75" s="267">
        <f t="shared" ref="M75:M76" si="44">-(M101-L101)</f>
        <v>1.38279</v>
      </c>
      <c r="N75" s="267">
        <f t="shared" ref="N75:N76" si="45">-(N101-M101)</f>
        <v>75.815709999999996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0</v>
      </c>
      <c r="F76" s="267">
        <f t="shared" ref="F76:G76" si="46">-(F102-E102)</f>
        <v>0</v>
      </c>
      <c r="G76" s="267">
        <f t="shared" si="46"/>
        <v>0</v>
      </c>
      <c r="H76" s="267">
        <f t="shared" si="39"/>
        <v>0</v>
      </c>
      <c r="I76" s="267">
        <f t="shared" si="40"/>
        <v>0</v>
      </c>
      <c r="J76" s="267">
        <f t="shared" si="41"/>
        <v>0</v>
      </c>
      <c r="K76" s="267">
        <f t="shared" si="42"/>
        <v>0</v>
      </c>
      <c r="L76" s="267">
        <f t="shared" si="43"/>
        <v>0</v>
      </c>
      <c r="M76" s="267">
        <f t="shared" si="44"/>
        <v>0</v>
      </c>
      <c r="N76" s="267">
        <f t="shared" si="45"/>
        <v>0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0</v>
      </c>
      <c r="F77" s="267">
        <f t="shared" ref="F77:G77" si="47">+F34</f>
        <v>0</v>
      </c>
      <c r="G77" s="267">
        <f t="shared" si="47"/>
        <v>-614.42951000000005</v>
      </c>
      <c r="H77" s="267">
        <f t="shared" ref="H77:N77" si="48">+H34</f>
        <v>-582.78396999999995</v>
      </c>
      <c r="I77" s="267">
        <f t="shared" si="48"/>
        <v>-526.88310000000001</v>
      </c>
      <c r="J77" s="267">
        <f t="shared" si="48"/>
        <v>-633.77688000000001</v>
      </c>
      <c r="K77" s="267">
        <f t="shared" si="48"/>
        <v>-827.93409999999994</v>
      </c>
      <c r="L77" s="267">
        <f t="shared" si="48"/>
        <v>-854.20863999999995</v>
      </c>
      <c r="M77" s="267">
        <f t="shared" si="48"/>
        <v>-1094.88075</v>
      </c>
      <c r="N77" s="267">
        <f t="shared" si="48"/>
        <v>0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0</v>
      </c>
      <c r="F78" s="267">
        <f t="shared" ref="F78:G78" si="49">SUM(F71:F77)</f>
        <v>0</v>
      </c>
      <c r="G78" s="267">
        <f t="shared" si="49"/>
        <v>-1479.19661</v>
      </c>
      <c r="H78" s="267">
        <f t="shared" ref="H78:N78" si="50">SUM(H71:H77)</f>
        <v>-1489.4289699999999</v>
      </c>
      <c r="I78" s="267">
        <f t="shared" si="50"/>
        <v>-1503.6720500000001</v>
      </c>
      <c r="J78" s="267">
        <f t="shared" si="50"/>
        <v>-1604.19793</v>
      </c>
      <c r="K78" s="267">
        <f t="shared" si="50"/>
        <v>-1941.4239399999999</v>
      </c>
      <c r="L78" s="267">
        <f t="shared" si="50"/>
        <v>-2189.5852</v>
      </c>
      <c r="M78" s="267">
        <f t="shared" si="50"/>
        <v>-2409.6828400000004</v>
      </c>
      <c r="N78" s="267">
        <f t="shared" si="50"/>
        <v>75.815709999999996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0</v>
      </c>
      <c r="E90" s="269">
        <f t="shared" ref="E90:G90" si="57">SUM(E91:E97)</f>
        <v>0</v>
      </c>
      <c r="F90" s="269">
        <f t="shared" si="57"/>
        <v>0</v>
      </c>
      <c r="G90" s="269">
        <f t="shared" si="57"/>
        <v>11266.618179999999</v>
      </c>
      <c r="H90" s="269">
        <f t="shared" ref="H90:N90" si="58">SUM(H91:H97)</f>
        <v>11114.355960000001</v>
      </c>
      <c r="I90" s="269">
        <f t="shared" si="58"/>
        <v>10935.277109999999</v>
      </c>
      <c r="J90" s="269">
        <f t="shared" si="58"/>
        <v>10802.98047</v>
      </c>
      <c r="K90" s="269">
        <f t="shared" si="58"/>
        <v>11058.74346</v>
      </c>
      <c r="L90" s="269">
        <f t="shared" si="58"/>
        <v>11246.621869999999</v>
      </c>
      <c r="M90" s="269">
        <f t="shared" si="58"/>
        <v>12871.604669999999</v>
      </c>
      <c r="N90" s="269">
        <f t="shared" si="58"/>
        <v>0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0</v>
      </c>
      <c r="E91" s="284">
        <f>+Carga_datos!E3</f>
        <v>0</v>
      </c>
      <c r="F91" s="284">
        <f>+Carga_datos!F3</f>
        <v>0</v>
      </c>
      <c r="G91" s="284">
        <f>+Carga_datos!G3</f>
        <v>6458.2467399999996</v>
      </c>
      <c r="H91" s="284">
        <f>+Carga_datos!H3</f>
        <v>6451.1309600000004</v>
      </c>
      <c r="I91" s="284">
        <f>+Carga_datos!I3</f>
        <v>6446.3275899999999</v>
      </c>
      <c r="J91" s="284">
        <f>+Carga_datos!J3</f>
        <v>6443.3248700000004</v>
      </c>
      <c r="K91" s="284">
        <f>+Carga_datos!K3</f>
        <v>6457.9103299999997</v>
      </c>
      <c r="L91" s="284">
        <f>+Carga_datos!L3</f>
        <v>6277.08374</v>
      </c>
      <c r="M91" s="284">
        <f>+Carga_datos!M3</f>
        <v>6089.7810499999996</v>
      </c>
      <c r="N91" s="284">
        <f>+Carga_datos!N3</f>
        <v>0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0</v>
      </c>
      <c r="E92" s="284">
        <f>+Carga_datos!E4</f>
        <v>0</v>
      </c>
      <c r="F92" s="284">
        <f>+Carga_datos!F4</f>
        <v>0</v>
      </c>
      <c r="G92" s="284">
        <f>+Carga_datos!G4</f>
        <v>4704.1867400000001</v>
      </c>
      <c r="H92" s="284">
        <f>+Carga_datos!H4</f>
        <v>4601.5471799999996</v>
      </c>
      <c r="I92" s="284">
        <f>+Carga_datos!I4</f>
        <v>4430.5732200000002</v>
      </c>
      <c r="J92" s="284">
        <f>+Carga_datos!J4</f>
        <v>4301.2793000000001</v>
      </c>
      <c r="K92" s="284">
        <f>+Carga_datos!K4</f>
        <v>4540.4568300000001</v>
      </c>
      <c r="L92" s="284">
        <f>+Carga_datos!L4</f>
        <v>4904.2739600000004</v>
      </c>
      <c r="M92" s="284">
        <f>+Carga_datos!M4</f>
        <v>6700.6573200000003</v>
      </c>
      <c r="N92" s="284">
        <f>+Carga_datos!N4</f>
        <v>0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0</v>
      </c>
      <c r="E94" s="284">
        <f>+Carga_datos!E6</f>
        <v>0</v>
      </c>
      <c r="F94" s="284">
        <f>+Carga_datos!F6</f>
        <v>0</v>
      </c>
      <c r="G94" s="284">
        <f>+Carga_datos!G6</f>
        <v>0</v>
      </c>
      <c r="H94" s="284">
        <f>+Carga_datos!H6</f>
        <v>0</v>
      </c>
      <c r="I94" s="284">
        <f>+Carga_datos!I6</f>
        <v>0</v>
      </c>
      <c r="J94" s="284">
        <f>+Carga_datos!J6</f>
        <v>0</v>
      </c>
      <c r="K94" s="284">
        <f>+Carga_datos!K6</f>
        <v>0</v>
      </c>
      <c r="L94" s="284">
        <f>+Carga_datos!L6</f>
        <v>3.96</v>
      </c>
      <c r="M94" s="284">
        <f>+Carga_datos!M6</f>
        <v>17.309999999999999</v>
      </c>
      <c r="N94" s="284">
        <f>+Carga_datos!N6</f>
        <v>0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0</v>
      </c>
      <c r="E95" s="284">
        <f>+Carga_datos!E7</f>
        <v>0</v>
      </c>
      <c r="F95" s="284">
        <f>+Carga_datos!F7</f>
        <v>0</v>
      </c>
      <c r="G95" s="284">
        <f>+Carga_datos!G7</f>
        <v>93.858999999999995</v>
      </c>
      <c r="H95" s="284">
        <f>+Carga_datos!H7</f>
        <v>61.677819999999997</v>
      </c>
      <c r="I95" s="284">
        <f>+Carga_datos!I7</f>
        <v>58.376300000000001</v>
      </c>
      <c r="J95" s="284">
        <f>+Carga_datos!J7</f>
        <v>58.376300000000001</v>
      </c>
      <c r="K95" s="284">
        <f>+Carga_datos!K7</f>
        <v>60.376300000000001</v>
      </c>
      <c r="L95" s="284">
        <f>+Carga_datos!L7</f>
        <v>61.304169999999999</v>
      </c>
      <c r="M95" s="284">
        <f>+Carga_datos!M7</f>
        <v>63.856299999999997</v>
      </c>
      <c r="N95" s="284">
        <f>+Carga_datos!N7</f>
        <v>0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0</v>
      </c>
      <c r="E96" s="284">
        <f>+Carga_datos!E8</f>
        <v>0</v>
      </c>
      <c r="F96" s="284">
        <f>+Carga_datos!F8</f>
        <v>0</v>
      </c>
      <c r="G96" s="284">
        <f>+Carga_datos!G8</f>
        <v>10.325699999999999</v>
      </c>
      <c r="H96" s="284">
        <f>+Carga_datos!H8</f>
        <v>0</v>
      </c>
      <c r="I96" s="284">
        <f>+Carga_datos!I8</f>
        <v>0</v>
      </c>
      <c r="J96" s="284">
        <f>+Carga_datos!J8</f>
        <v>0</v>
      </c>
      <c r="K96" s="284">
        <f>+Carga_datos!K8</f>
        <v>0</v>
      </c>
      <c r="L96" s="284">
        <f>+Carga_datos!L8</f>
        <v>0</v>
      </c>
      <c r="M96" s="284">
        <f>+Carga_datos!M8</f>
        <v>0</v>
      </c>
      <c r="N96" s="284">
        <f>+Carga_datos!N8</f>
        <v>0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0</v>
      </c>
      <c r="E98" s="269">
        <f t="shared" ref="E98:G98" si="59">E99+E100+E107+E108+E109+E110+E111</f>
        <v>0</v>
      </c>
      <c r="F98" s="269">
        <f t="shared" si="59"/>
        <v>0</v>
      </c>
      <c r="G98" s="269">
        <f t="shared" si="59"/>
        <v>1651.2407600000001</v>
      </c>
      <c r="H98" s="269">
        <f t="shared" ref="H98:N98" si="60">H99+H100+H107+H108+H109+H110+H111</f>
        <v>1803.69489</v>
      </c>
      <c r="I98" s="269">
        <f t="shared" si="60"/>
        <v>1794.0275999999999</v>
      </c>
      <c r="J98" s="269">
        <f t="shared" si="60"/>
        <v>1957.5722900000001</v>
      </c>
      <c r="K98" s="269">
        <f t="shared" si="60"/>
        <v>2258.4531200000001</v>
      </c>
      <c r="L98" s="269">
        <f t="shared" si="60"/>
        <v>3385.0010899999997</v>
      </c>
      <c r="M98" s="269">
        <f t="shared" si="60"/>
        <v>2985.0142900000001</v>
      </c>
      <c r="N98" s="269">
        <f t="shared" si="60"/>
        <v>0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0</v>
      </c>
      <c r="E100" s="284">
        <f t="shared" ref="E100:G100" si="61">SUM(E101:E106)</f>
        <v>0</v>
      </c>
      <c r="F100" s="284">
        <f t="shared" si="61"/>
        <v>0</v>
      </c>
      <c r="G100" s="284">
        <f t="shared" si="61"/>
        <v>69.391750000000002</v>
      </c>
      <c r="H100" s="284">
        <f t="shared" ref="H100:N100" si="62">SUM(H101:H106)</f>
        <v>76.868619999999993</v>
      </c>
      <c r="I100" s="284">
        <f t="shared" si="62"/>
        <v>61.984790000000004</v>
      </c>
      <c r="J100" s="284">
        <f t="shared" si="62"/>
        <v>54.670569999999998</v>
      </c>
      <c r="K100" s="284">
        <f t="shared" si="62"/>
        <v>69.960459999999998</v>
      </c>
      <c r="L100" s="284">
        <f t="shared" si="62"/>
        <v>77.198499999999996</v>
      </c>
      <c r="M100" s="284">
        <f t="shared" si="62"/>
        <v>75.815709999999996</v>
      </c>
      <c r="N100" s="284">
        <f t="shared" si="62"/>
        <v>0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0</v>
      </c>
      <c r="E101" s="284">
        <f>+Carga_datos!E13</f>
        <v>0</v>
      </c>
      <c r="F101" s="284">
        <f>+Carga_datos!F13</f>
        <v>0</v>
      </c>
      <c r="G101" s="284">
        <f>+Carga_datos!G13</f>
        <v>68.396749999999997</v>
      </c>
      <c r="H101" s="284">
        <f>+Carga_datos!H13</f>
        <v>74.961699999999993</v>
      </c>
      <c r="I101" s="284">
        <f>+Carga_datos!I13</f>
        <v>60.284790000000001</v>
      </c>
      <c r="J101" s="284">
        <f>+Carga_datos!J13</f>
        <v>54.670569999999998</v>
      </c>
      <c r="K101" s="284">
        <f>+Carga_datos!K13</f>
        <v>69.960459999999998</v>
      </c>
      <c r="L101" s="284">
        <f>+Carga_datos!L13</f>
        <v>77.198499999999996</v>
      </c>
      <c r="M101" s="284">
        <f>+Carga_datos!M13</f>
        <v>75.815709999999996</v>
      </c>
      <c r="N101" s="284">
        <f>+Carga_datos!N13</f>
        <v>0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0</v>
      </c>
      <c r="E102" s="284">
        <f>+Carga_datos!E14</f>
        <v>0</v>
      </c>
      <c r="F102" s="284">
        <f>+Carga_datos!F14</f>
        <v>0</v>
      </c>
      <c r="G102" s="284">
        <f>+Carga_datos!G14</f>
        <v>0</v>
      </c>
      <c r="H102" s="284">
        <f>+Carga_datos!H14</f>
        <v>0</v>
      </c>
      <c r="I102" s="284">
        <f>+Carga_datos!I14</f>
        <v>0</v>
      </c>
      <c r="J102" s="284">
        <f>+Carga_datos!J14</f>
        <v>0</v>
      </c>
      <c r="K102" s="284">
        <f>+Carga_datos!K14</f>
        <v>0</v>
      </c>
      <c r="L102" s="284">
        <f>+Carga_datos!L14</f>
        <v>0</v>
      </c>
      <c r="M102" s="284">
        <f>+Carga_datos!M14</f>
        <v>0</v>
      </c>
      <c r="N102" s="284">
        <f>+Carga_datos!N14</f>
        <v>0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0</v>
      </c>
      <c r="E106" s="284">
        <f>+Carga_datos!E18</f>
        <v>0</v>
      </c>
      <c r="F106" s="284">
        <f>+Carga_datos!F18</f>
        <v>0</v>
      </c>
      <c r="G106" s="284">
        <f>+Carga_datos!G18</f>
        <v>0.995</v>
      </c>
      <c r="H106" s="284">
        <f>+Carga_datos!H18</f>
        <v>1.9069199999999999</v>
      </c>
      <c r="I106" s="284">
        <f>+Carga_datos!I18</f>
        <v>1.7</v>
      </c>
      <c r="J106" s="284">
        <f>+Carga_datos!J18</f>
        <v>0</v>
      </c>
      <c r="K106" s="284">
        <f>+Carga_datos!K18</f>
        <v>0</v>
      </c>
      <c r="L106" s="284">
        <f>+Carga_datos!L18</f>
        <v>0</v>
      </c>
      <c r="M106" s="284">
        <f>+Carga_datos!M18</f>
        <v>0</v>
      </c>
      <c r="N106" s="284">
        <f>+Carga_datos!N18</f>
        <v>0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0</v>
      </c>
      <c r="E107" s="284">
        <f>+Carga_datos!E19</f>
        <v>0</v>
      </c>
      <c r="F107" s="284">
        <f>+Carga_datos!F19</f>
        <v>0</v>
      </c>
      <c r="G107" s="284">
        <f>+Carga_datos!G19</f>
        <v>386.71915000000001</v>
      </c>
      <c r="H107" s="284">
        <f>+Carga_datos!H19</f>
        <v>503.01423999999997</v>
      </c>
      <c r="I107" s="284">
        <f>+Carga_datos!I19</f>
        <v>469.00009</v>
      </c>
      <c r="J107" s="284">
        <f>+Carga_datos!J19</f>
        <v>549.65200000000004</v>
      </c>
      <c r="K107" s="284">
        <f>+Carga_datos!K19</f>
        <v>711.68853999999999</v>
      </c>
      <c r="L107" s="284">
        <f>+Carga_datos!L19</f>
        <v>758.10702000000003</v>
      </c>
      <c r="M107" s="284">
        <f>+Carga_datos!M19</f>
        <v>850.55606999999998</v>
      </c>
      <c r="N107" s="284">
        <f>+Carga_datos!N19</f>
        <v>0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0</v>
      </c>
      <c r="E108" s="284">
        <f>+Carga_datos!E20</f>
        <v>0</v>
      </c>
      <c r="F108" s="284">
        <f>+Carga_datos!F20</f>
        <v>0</v>
      </c>
      <c r="G108" s="284">
        <f>+Carga_datos!G20</f>
        <v>0</v>
      </c>
      <c r="H108" s="284">
        <f>+Carga_datos!H20</f>
        <v>77.203699999999998</v>
      </c>
      <c r="I108" s="284">
        <f>+Carga_datos!I20</f>
        <v>79.095699999999994</v>
      </c>
      <c r="J108" s="284">
        <f>+Carga_datos!J20</f>
        <v>82.28586</v>
      </c>
      <c r="K108" s="284">
        <f>+Carga_datos!K20</f>
        <v>83.063720000000004</v>
      </c>
      <c r="L108" s="284">
        <f>+Carga_datos!L20</f>
        <v>81.428719999999998</v>
      </c>
      <c r="M108" s="284">
        <f>+Carga_datos!M20</f>
        <v>238.90633</v>
      </c>
      <c r="N108" s="284">
        <f>+Carga_datos!N20</f>
        <v>0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0</v>
      </c>
      <c r="E109" s="284">
        <f>+Carga_datos!E21</f>
        <v>0</v>
      </c>
      <c r="F109" s="284">
        <f>+Carga_datos!F21</f>
        <v>0</v>
      </c>
      <c r="G109" s="284">
        <f>+Carga_datos!G21</f>
        <v>1120.42058</v>
      </c>
      <c r="H109" s="284">
        <f>+Carga_datos!H21</f>
        <v>1118.99953</v>
      </c>
      <c r="I109" s="284">
        <f>+Carga_datos!I21</f>
        <v>1147.5393300000001</v>
      </c>
      <c r="J109" s="284">
        <f>+Carga_datos!J21</f>
        <v>1195.2722000000001</v>
      </c>
      <c r="K109" s="284">
        <f>+Carga_datos!K21</f>
        <v>1225.57781</v>
      </c>
      <c r="L109" s="284">
        <f>+Carga_datos!L21</f>
        <v>1289.4711299999999</v>
      </c>
      <c r="M109" s="284">
        <f>+Carga_datos!M21</f>
        <v>1297.4862800000001</v>
      </c>
      <c r="N109" s="284">
        <f>+Carga_datos!N21</f>
        <v>0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0</v>
      </c>
      <c r="E110" s="284">
        <f>+Carga_datos!E22</f>
        <v>0</v>
      </c>
      <c r="F110" s="284">
        <f>+Carga_datos!F22</f>
        <v>0</v>
      </c>
      <c r="G110" s="284">
        <f>+Carga_datos!G22</f>
        <v>0</v>
      </c>
      <c r="H110" s="284">
        <f>+Carga_datos!H22</f>
        <v>0</v>
      </c>
      <c r="I110" s="284">
        <f>+Carga_datos!I22</f>
        <v>0</v>
      </c>
      <c r="J110" s="284">
        <f>+Carga_datos!J22</f>
        <v>0</v>
      </c>
      <c r="K110" s="284">
        <f>+Carga_datos!K22</f>
        <v>0</v>
      </c>
      <c r="L110" s="284">
        <f>+Carga_datos!L22</f>
        <v>0</v>
      </c>
      <c r="M110" s="284">
        <f>+Carga_datos!M22</f>
        <v>0</v>
      </c>
      <c r="N110" s="284">
        <f>+Carga_datos!N22</f>
        <v>0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0</v>
      </c>
      <c r="E111" s="284">
        <f>+Carga_datos!E23</f>
        <v>0</v>
      </c>
      <c r="F111" s="284">
        <f>+Carga_datos!F23</f>
        <v>0</v>
      </c>
      <c r="G111" s="284">
        <f>+Carga_datos!G23</f>
        <v>74.709280000000007</v>
      </c>
      <c r="H111" s="284">
        <f>+Carga_datos!H23</f>
        <v>27.608799999999999</v>
      </c>
      <c r="I111" s="284">
        <f>+Carga_datos!I23</f>
        <v>36.407690000000002</v>
      </c>
      <c r="J111" s="284">
        <f>+Carga_datos!J23</f>
        <v>75.691659999999999</v>
      </c>
      <c r="K111" s="284">
        <f>+Carga_datos!K23</f>
        <v>168.16258999999999</v>
      </c>
      <c r="L111" s="284">
        <f>+Carga_datos!L23</f>
        <v>1178.7957200000001</v>
      </c>
      <c r="M111" s="284">
        <f>+Carga_datos!M23</f>
        <v>522.24990000000003</v>
      </c>
      <c r="N111" s="284">
        <f>+Carga_datos!N23</f>
        <v>0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0</v>
      </c>
      <c r="E112" s="269">
        <f t="shared" ref="E112:G112" si="63">+E98+E90</f>
        <v>0</v>
      </c>
      <c r="F112" s="269">
        <f t="shared" si="63"/>
        <v>0</v>
      </c>
      <c r="G112" s="269">
        <f t="shared" si="63"/>
        <v>12917.85894</v>
      </c>
      <c r="H112" s="269">
        <f t="shared" ref="H112:N112" si="64">+H98+H90</f>
        <v>12918.050850000001</v>
      </c>
      <c r="I112" s="269">
        <f t="shared" si="64"/>
        <v>12729.304709999999</v>
      </c>
      <c r="J112" s="269">
        <f t="shared" si="64"/>
        <v>12760.55276</v>
      </c>
      <c r="K112" s="269">
        <f t="shared" si="64"/>
        <v>13317.19658</v>
      </c>
      <c r="L112" s="269">
        <f t="shared" si="64"/>
        <v>14631.622959999999</v>
      </c>
      <c r="M112" s="269">
        <f t="shared" si="64"/>
        <v>15856.61896</v>
      </c>
      <c r="N112" s="269">
        <f t="shared" si="64"/>
        <v>0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0</v>
      </c>
      <c r="E116" s="251">
        <f t="shared" ref="E116:G116" si="67">+E117+E129+E130</f>
        <v>0</v>
      </c>
      <c r="F116" s="251">
        <f t="shared" si="67"/>
        <v>0</v>
      </c>
      <c r="G116" s="251">
        <f t="shared" si="67"/>
        <v>3825.8728600000004</v>
      </c>
      <c r="H116" s="251">
        <f t="shared" ref="H116:N116" si="68">+H117+H129+H130</f>
        <v>4225.224009999999</v>
      </c>
      <c r="I116" s="251">
        <f t="shared" si="68"/>
        <v>4593.8792200000007</v>
      </c>
      <c r="J116" s="251">
        <f t="shared" si="68"/>
        <v>4793.1150499999994</v>
      </c>
      <c r="K116" s="251">
        <f t="shared" si="68"/>
        <v>5248.0780499999992</v>
      </c>
      <c r="L116" s="251">
        <f t="shared" si="68"/>
        <v>5961.6478699999998</v>
      </c>
      <c r="M116" s="251">
        <f t="shared" si="68"/>
        <v>6284.5292300000001</v>
      </c>
      <c r="N116" s="251">
        <f t="shared" si="68"/>
        <v>0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0</v>
      </c>
      <c r="E117" s="259">
        <f t="shared" ref="E117:G117" si="69">+E118+E119+E120+E121+E125+E126+E127+E128+E122</f>
        <v>0</v>
      </c>
      <c r="F117" s="259">
        <f t="shared" si="69"/>
        <v>0</v>
      </c>
      <c r="G117" s="259">
        <f t="shared" si="69"/>
        <v>3819.6334900000006</v>
      </c>
      <c r="H117" s="259">
        <f t="shared" ref="H117:N117" si="70">+H118+H119+H120+H121+H125+H126+H127+H128+H122</f>
        <v>4222.8848199999993</v>
      </c>
      <c r="I117" s="259">
        <f t="shared" si="70"/>
        <v>4592.1928100000005</v>
      </c>
      <c r="J117" s="259">
        <f t="shared" si="70"/>
        <v>4792.0814199999995</v>
      </c>
      <c r="K117" s="259">
        <f t="shared" si="70"/>
        <v>5247.6971999999996</v>
      </c>
      <c r="L117" s="259">
        <f t="shared" si="70"/>
        <v>5961.6478699999998</v>
      </c>
      <c r="M117" s="259">
        <f t="shared" si="70"/>
        <v>6284.5292300000001</v>
      </c>
      <c r="N117" s="259">
        <f t="shared" si="70"/>
        <v>0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0</v>
      </c>
      <c r="E118" s="259">
        <f>+Carga_datos!E27</f>
        <v>0</v>
      </c>
      <c r="F118" s="259">
        <f>+Carga_datos!F27</f>
        <v>0</v>
      </c>
      <c r="G118" s="259">
        <f>+Carga_datos!G27</f>
        <v>62.100009999999997</v>
      </c>
      <c r="H118" s="259">
        <f>+Carga_datos!H27</f>
        <v>62.100009999999997</v>
      </c>
      <c r="I118" s="259">
        <f>+Carga_datos!I27</f>
        <v>62.100009999999997</v>
      </c>
      <c r="J118" s="259">
        <f>+Carga_datos!J27</f>
        <v>62.100009999999997</v>
      </c>
      <c r="K118" s="259">
        <f>+Carga_datos!K27</f>
        <v>62.100009999999997</v>
      </c>
      <c r="L118" s="259">
        <f>+Carga_datos!L27</f>
        <v>62.100009999999997</v>
      </c>
      <c r="M118" s="259">
        <f>+Carga_datos!M27</f>
        <v>62.100009999999997</v>
      </c>
      <c r="N118" s="259">
        <f>+Carga_datos!N27</f>
        <v>0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0</v>
      </c>
      <c r="E119" s="259">
        <f>+Carga_datos!E28</f>
        <v>0</v>
      </c>
      <c r="F119" s="259">
        <f>+Carga_datos!F28</f>
        <v>0</v>
      </c>
      <c r="G119" s="259">
        <f>+Carga_datos!G28</f>
        <v>0</v>
      </c>
      <c r="H119" s="259">
        <f>+Carga_datos!H28</f>
        <v>0</v>
      </c>
      <c r="I119" s="259">
        <f>+Carga_datos!I28</f>
        <v>0</v>
      </c>
      <c r="J119" s="259">
        <f>+Carga_datos!J28</f>
        <v>0</v>
      </c>
      <c r="K119" s="259">
        <f>+Carga_datos!K28</f>
        <v>0</v>
      </c>
      <c r="L119" s="259">
        <f>+Carga_datos!L28</f>
        <v>0</v>
      </c>
      <c r="M119" s="259">
        <f>+Carga_datos!M28</f>
        <v>0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0</v>
      </c>
      <c r="E120" s="259">
        <f>+Carga_datos!E29</f>
        <v>0</v>
      </c>
      <c r="F120" s="259">
        <f>+Carga_datos!F29</f>
        <v>0</v>
      </c>
      <c r="G120" s="259">
        <f>+Carga_datos!G29</f>
        <v>3464.3833100000002</v>
      </c>
      <c r="H120" s="259">
        <f>+Carga_datos!H29</f>
        <v>3812.5210699999998</v>
      </c>
      <c r="I120" s="259">
        <f>+Carga_datos!I29</f>
        <v>4296.0438700000004</v>
      </c>
      <c r="J120" s="259">
        <f>+Carga_datos!J29</f>
        <v>4673.6398099999997</v>
      </c>
      <c r="K120" s="259">
        <f>+Carga_datos!K29</f>
        <v>4866.9399800000001</v>
      </c>
      <c r="L120" s="259">
        <f>+Carga_datos!L29</f>
        <v>5315.9065899999996</v>
      </c>
      <c r="M120" s="259">
        <f>+Carga_datos!M29</f>
        <v>6034.80692</v>
      </c>
      <c r="N120" s="259">
        <f>+Carga_datos!N29</f>
        <v>0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0</v>
      </c>
      <c r="E122" s="259">
        <f t="shared" ref="E122:G122" si="71">+E123+E124</f>
        <v>0</v>
      </c>
      <c r="F122" s="259">
        <f t="shared" si="71"/>
        <v>0</v>
      </c>
      <c r="G122" s="259">
        <f t="shared" si="71"/>
        <v>-135.25906000000001</v>
      </c>
      <c r="H122" s="259">
        <f t="shared" ref="H122:N122" si="72">+H123+H124</f>
        <v>-135.25906000000001</v>
      </c>
      <c r="I122" s="259">
        <f t="shared" si="72"/>
        <v>-135.25906000000001</v>
      </c>
      <c r="J122" s="259">
        <f t="shared" si="72"/>
        <v>-135.25906000000001</v>
      </c>
      <c r="K122" s="259">
        <f t="shared" si="72"/>
        <v>-135.25906000000001</v>
      </c>
      <c r="L122" s="259">
        <f t="shared" si="72"/>
        <v>-135.25906000000001</v>
      </c>
      <c r="M122" s="259">
        <f t="shared" si="72"/>
        <v>-135.25906000000001</v>
      </c>
      <c r="N122" s="259">
        <f t="shared" si="72"/>
        <v>0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0</v>
      </c>
      <c r="E124" s="259">
        <f>+Carga_datos!E33</f>
        <v>0</v>
      </c>
      <c r="F124" s="259">
        <f>+Carga_datos!F33</f>
        <v>0</v>
      </c>
      <c r="G124" s="259">
        <f>+Carga_datos!G33</f>
        <v>-135.25906000000001</v>
      </c>
      <c r="H124" s="259">
        <f>+Carga_datos!H33</f>
        <v>-135.25906000000001</v>
      </c>
      <c r="I124" s="259">
        <f>+Carga_datos!I33</f>
        <v>-135.25906000000001</v>
      </c>
      <c r="J124" s="259">
        <f>+Carga_datos!J33</f>
        <v>-135.25906000000001</v>
      </c>
      <c r="K124" s="259">
        <f>+Carga_datos!K33</f>
        <v>-135.25906000000001</v>
      </c>
      <c r="L124" s="259">
        <f>+Carga_datos!L33</f>
        <v>-135.25906000000001</v>
      </c>
      <c r="M124" s="259">
        <f>+Carga_datos!M33</f>
        <v>-135.25906000000001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0</v>
      </c>
      <c r="E126" s="259">
        <f>+Carga_datos!E35</f>
        <v>0</v>
      </c>
      <c r="F126" s="259">
        <f>+Carga_datos!F35</f>
        <v>0</v>
      </c>
      <c r="G126" s="259">
        <f>+Carga_datos!G35</f>
        <v>428.40922999999998</v>
      </c>
      <c r="H126" s="259">
        <f>+Carga_datos!H35</f>
        <v>483.52280000000002</v>
      </c>
      <c r="I126" s="259">
        <f>+Carga_datos!I35</f>
        <v>369.30799000000002</v>
      </c>
      <c r="J126" s="259">
        <f>+Carga_datos!J35</f>
        <v>191.60066</v>
      </c>
      <c r="K126" s="259">
        <f>+Carga_datos!K35</f>
        <v>453.91627</v>
      </c>
      <c r="L126" s="259">
        <f>+Carga_datos!L35</f>
        <v>718.90033000000005</v>
      </c>
      <c r="M126" s="259">
        <f>+Carga_datos!M35</f>
        <v>322.88135999999997</v>
      </c>
      <c r="N126" s="259">
        <f>+Carga_datos!N35</f>
        <v>0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0</v>
      </c>
      <c r="N129" s="259">
        <f>+Carga_datos!N38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0</v>
      </c>
      <c r="E130" s="259">
        <f>+Carga_datos!E39</f>
        <v>0</v>
      </c>
      <c r="F130" s="259">
        <f>+Carga_datos!F39</f>
        <v>0</v>
      </c>
      <c r="G130" s="259">
        <f>+Carga_datos!G39</f>
        <v>6.2393700000000001</v>
      </c>
      <c r="H130" s="259">
        <f>+Carga_datos!H39</f>
        <v>2.3391899999999999</v>
      </c>
      <c r="I130" s="259">
        <f>+Carga_datos!I39</f>
        <v>1.68641</v>
      </c>
      <c r="J130" s="259">
        <f>+Carga_datos!J39</f>
        <v>1.03363</v>
      </c>
      <c r="K130" s="259">
        <f>+Carga_datos!K39</f>
        <v>0.38085000000000002</v>
      </c>
      <c r="L130" s="259">
        <f>+Carga_datos!L39</f>
        <v>0</v>
      </c>
      <c r="M130" s="259">
        <f>+Carga_datos!M39</f>
        <v>0</v>
      </c>
      <c r="N130" s="259">
        <f>+Carga_datos!N39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0</v>
      </c>
      <c r="E131" s="251">
        <f t="shared" ref="E131:G131" si="73">SUM(E132:E138)</f>
        <v>0</v>
      </c>
      <c r="F131" s="251">
        <f t="shared" si="73"/>
        <v>0</v>
      </c>
      <c r="G131" s="251">
        <f t="shared" si="73"/>
        <v>7059.0328900000004</v>
      </c>
      <c r="H131" s="251">
        <f t="shared" ref="H131:N131" si="74">SUM(H132:H138)</f>
        <v>6466.1472700000004</v>
      </c>
      <c r="I131" s="251">
        <f t="shared" si="74"/>
        <v>6405.5381399999997</v>
      </c>
      <c r="J131" s="251">
        <f t="shared" si="74"/>
        <v>6390.3367200000002</v>
      </c>
      <c r="K131" s="251">
        <f t="shared" si="74"/>
        <v>6085.8152700000001</v>
      </c>
      <c r="L131" s="251">
        <f t="shared" si="74"/>
        <v>6756.0699000000004</v>
      </c>
      <c r="M131" s="251">
        <f t="shared" si="74"/>
        <v>7059.3475399999998</v>
      </c>
      <c r="N131" s="251">
        <f t="shared" si="74"/>
        <v>0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0</v>
      </c>
      <c r="E132" s="259">
        <f>+Carga_datos!E41</f>
        <v>0</v>
      </c>
      <c r="F132" s="259">
        <f>+Carga_datos!F41</f>
        <v>0</v>
      </c>
      <c r="G132" s="259">
        <f>+Carga_datos!G41</f>
        <v>0</v>
      </c>
      <c r="H132" s="259">
        <f>+Carga_datos!H41</f>
        <v>0</v>
      </c>
      <c r="I132" s="259">
        <f>+Carga_datos!I41</f>
        <v>0</v>
      </c>
      <c r="J132" s="259">
        <f>+Carga_datos!J41</f>
        <v>0</v>
      </c>
      <c r="K132" s="259">
        <f>+Carga_datos!K41</f>
        <v>0</v>
      </c>
      <c r="L132" s="259">
        <f>+Carga_datos!L41</f>
        <v>0</v>
      </c>
      <c r="M132" s="259">
        <f>+Carga_datos!M41</f>
        <v>0</v>
      </c>
      <c r="N132" s="259">
        <f>+Carga_datos!N41</f>
        <v>0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0</v>
      </c>
      <c r="E133" s="259">
        <f>+Carga_datos!E42</f>
        <v>0</v>
      </c>
      <c r="F133" s="259">
        <f>+Carga_datos!F42</f>
        <v>0</v>
      </c>
      <c r="G133" s="259">
        <f>+Carga_datos!G42</f>
        <v>7059.0328900000004</v>
      </c>
      <c r="H133" s="259">
        <f>+Carga_datos!H42</f>
        <v>6466.1472700000004</v>
      </c>
      <c r="I133" s="259">
        <f>+Carga_datos!I42</f>
        <v>6405.5381399999997</v>
      </c>
      <c r="J133" s="259">
        <f>+Carga_datos!J42</f>
        <v>6390.3367200000002</v>
      </c>
      <c r="K133" s="259">
        <f>+Carga_datos!K42</f>
        <v>6085.8152700000001</v>
      </c>
      <c r="L133" s="259">
        <f>+Carga_datos!L42</f>
        <v>6756.0699000000004</v>
      </c>
      <c r="M133" s="259">
        <f>+Carga_datos!M42</f>
        <v>7059.3475399999998</v>
      </c>
      <c r="N133" s="259">
        <f>+Carga_datos!N42</f>
        <v>0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0</v>
      </c>
      <c r="J134" s="259">
        <f>+Carga_datos!J43</f>
        <v>0</v>
      </c>
      <c r="K134" s="259">
        <f>+Carga_datos!K43</f>
        <v>0</v>
      </c>
      <c r="L134" s="259">
        <f>+Carga_datos!L43</f>
        <v>0</v>
      </c>
      <c r="M134" s="259">
        <f>+Carga_datos!M43</f>
        <v>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0</v>
      </c>
      <c r="E135" s="259">
        <f>+Carga_datos!E44</f>
        <v>0</v>
      </c>
      <c r="F135" s="259">
        <f>+Carga_datos!F44</f>
        <v>0</v>
      </c>
      <c r="G135" s="259">
        <f>+Carga_datos!G44</f>
        <v>0</v>
      </c>
      <c r="H135" s="259">
        <f>+Carga_datos!H44</f>
        <v>0</v>
      </c>
      <c r="I135" s="259">
        <f>+Carga_datos!I44</f>
        <v>0</v>
      </c>
      <c r="J135" s="259">
        <f>+Carga_datos!J44</f>
        <v>0</v>
      </c>
      <c r="K135" s="259">
        <f>+Carga_datos!K44</f>
        <v>0</v>
      </c>
      <c r="L135" s="259">
        <f>+Carga_datos!L44</f>
        <v>0</v>
      </c>
      <c r="M135" s="259">
        <f>+Carga_datos!M44</f>
        <v>0</v>
      </c>
      <c r="N135" s="259">
        <f>+Carga_datos!N44</f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0</v>
      </c>
      <c r="E139" s="251">
        <f t="shared" ref="E139:G139" si="75">SUM(E140:E146)</f>
        <v>0</v>
      </c>
      <c r="F139" s="251">
        <f t="shared" si="75"/>
        <v>0</v>
      </c>
      <c r="G139" s="251">
        <f t="shared" si="75"/>
        <v>2032.9531899999999</v>
      </c>
      <c r="H139" s="251">
        <f t="shared" ref="H139:N139" si="76">SUM(H140:H146)</f>
        <v>2226.6795699999998</v>
      </c>
      <c r="I139" s="251">
        <f t="shared" si="76"/>
        <v>1729.88735</v>
      </c>
      <c r="J139" s="251">
        <f t="shared" si="76"/>
        <v>1577.1009899999999</v>
      </c>
      <c r="K139" s="251">
        <f t="shared" si="76"/>
        <v>1983.3032600000001</v>
      </c>
      <c r="L139" s="251">
        <f t="shared" si="76"/>
        <v>1913.9051899999999</v>
      </c>
      <c r="M139" s="251">
        <f t="shared" si="76"/>
        <v>2512.7421899999999</v>
      </c>
      <c r="N139" s="251">
        <f t="shared" si="76"/>
        <v>0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0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0</v>
      </c>
      <c r="M141" s="259">
        <f>+Carga_datos!M50</f>
        <v>0</v>
      </c>
      <c r="N141" s="259">
        <f>+Carga_datos!N50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0</v>
      </c>
      <c r="E142" s="259">
        <f>+Carga_datos!E51</f>
        <v>0</v>
      </c>
      <c r="F142" s="259">
        <f>+Carga_datos!F51</f>
        <v>0</v>
      </c>
      <c r="G142" s="259">
        <f>+Carga_datos!G51</f>
        <v>651.83112000000006</v>
      </c>
      <c r="H142" s="259">
        <f>+Carga_datos!H51</f>
        <v>747.72898999999995</v>
      </c>
      <c r="I142" s="259">
        <f>+Carga_datos!I51</f>
        <v>410.76605999999998</v>
      </c>
      <c r="J142" s="259">
        <f>+Carga_datos!J51</f>
        <v>467.42887000000002</v>
      </c>
      <c r="K142" s="259">
        <f>+Carga_datos!K51</f>
        <v>838.86279000000002</v>
      </c>
      <c r="L142" s="259">
        <f>+Carga_datos!L51</f>
        <v>1126.4981600000001</v>
      </c>
      <c r="M142" s="259">
        <f>+Carga_datos!M51</f>
        <v>1406.6646900000001</v>
      </c>
      <c r="N142" s="259">
        <f>+Carga_datos!N51</f>
        <v>0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0</v>
      </c>
      <c r="E143" s="259">
        <f>+Carga_datos!E52</f>
        <v>0</v>
      </c>
      <c r="F143" s="259">
        <f>+Carga_datos!F52</f>
        <v>0</v>
      </c>
      <c r="G143" s="259">
        <f>+Carga_datos!G52</f>
        <v>0</v>
      </c>
      <c r="H143" s="259">
        <f>+Carga_datos!H52</f>
        <v>0</v>
      </c>
      <c r="I143" s="259">
        <f>+Carga_datos!I52</f>
        <v>0</v>
      </c>
      <c r="J143" s="259">
        <f>+Carga_datos!J52</f>
        <v>0</v>
      </c>
      <c r="K143" s="259">
        <f>+Carga_datos!K52</f>
        <v>0</v>
      </c>
      <c r="L143" s="259">
        <f>+Carga_datos!L52</f>
        <v>0</v>
      </c>
      <c r="M143" s="259">
        <f>+Carga_datos!M52</f>
        <v>94.621700000000004</v>
      </c>
      <c r="N143" s="259">
        <f>+Carga_datos!N52</f>
        <v>0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0</v>
      </c>
      <c r="E144" s="259">
        <f>+Carga_datos!E53</f>
        <v>0</v>
      </c>
      <c r="F144" s="259">
        <f>+Carga_datos!F53</f>
        <v>0</v>
      </c>
      <c r="G144" s="259">
        <f>+Carga_datos!G53</f>
        <v>1381.1220699999999</v>
      </c>
      <c r="H144" s="259">
        <f>+Carga_datos!H53</f>
        <v>1478.9505799999999</v>
      </c>
      <c r="I144" s="259">
        <f>+Carga_datos!I53</f>
        <v>1319.12129</v>
      </c>
      <c r="J144" s="259">
        <f>+Carga_datos!J53</f>
        <v>1109.6721199999999</v>
      </c>
      <c r="K144" s="259">
        <f>+Carga_datos!K53</f>
        <v>1144.44047</v>
      </c>
      <c r="L144" s="259">
        <f>+Carga_datos!L53</f>
        <v>787.40702999999996</v>
      </c>
      <c r="M144" s="259">
        <f>+Carga_datos!M53</f>
        <v>1011.4558</v>
      </c>
      <c r="N144" s="259">
        <f>+Carga_datos!N53</f>
        <v>0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0</v>
      </c>
      <c r="M145" s="259">
        <f>+Carga_datos!M54</f>
        <v>0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0</v>
      </c>
      <c r="E147" s="251">
        <f t="shared" ref="E147:G147" si="77">+E116+E131+E139</f>
        <v>0</v>
      </c>
      <c r="F147" s="251">
        <f t="shared" si="77"/>
        <v>0</v>
      </c>
      <c r="G147" s="251">
        <f t="shared" si="77"/>
        <v>12917.858940000002</v>
      </c>
      <c r="H147" s="251">
        <f t="shared" ref="H147:N147" si="78">+H116+H131+H139</f>
        <v>12918.05085</v>
      </c>
      <c r="I147" s="251">
        <f t="shared" si="78"/>
        <v>12729.30471</v>
      </c>
      <c r="J147" s="251">
        <f t="shared" si="78"/>
        <v>12760.552759999999</v>
      </c>
      <c r="K147" s="251">
        <f t="shared" si="78"/>
        <v>13317.19658</v>
      </c>
      <c r="L147" s="251">
        <f t="shared" si="78"/>
        <v>14631.622959999999</v>
      </c>
      <c r="M147" s="251">
        <f t="shared" si="78"/>
        <v>15856.61896</v>
      </c>
      <c r="N147" s="251">
        <f t="shared" si="78"/>
        <v>0</v>
      </c>
      <c r="O147" s="335">
        <f>+Carga_datos!D56-Data!D147</f>
        <v>0</v>
      </c>
      <c r="P147" s="335">
        <f>+Carga_datos!E56-Data!E147</f>
        <v>0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0</v>
      </c>
      <c r="E149" s="196">
        <f>E112-E147</f>
        <v>0</v>
      </c>
      <c r="F149" s="197">
        <f>F112-F147</f>
        <v>0</v>
      </c>
      <c r="G149" s="197">
        <f>G112-G147</f>
        <v>0</v>
      </c>
      <c r="H149" s="197">
        <f t="shared" ref="H149:N149" si="79">H112-H147</f>
        <v>0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0</v>
      </c>
      <c r="E150" s="196">
        <f t="shared" ref="E150:G150" si="80">+E65-E126</f>
        <v>0</v>
      </c>
      <c r="F150" s="197">
        <f t="shared" si="80"/>
        <v>0</v>
      </c>
      <c r="G150" s="197">
        <f t="shared" si="80"/>
        <v>0</v>
      </c>
      <c r="H150" s="197">
        <f t="shared" ref="H150:N150" si="81">+H65-H126</f>
        <v>0</v>
      </c>
      <c r="I150" s="197">
        <f t="shared" si="81"/>
        <v>0</v>
      </c>
      <c r="J150" s="197">
        <f t="shared" si="81"/>
        <v>0</v>
      </c>
      <c r="K150" s="197">
        <f t="shared" si="81"/>
        <v>-5.1159076974727213E-13</v>
      </c>
      <c r="L150" s="197">
        <f t="shared" si="81"/>
        <v>-1.0231815394945443E-12</v>
      </c>
      <c r="M150" s="197">
        <f t="shared" si="81"/>
        <v>0</v>
      </c>
      <c r="N150" s="197">
        <f t="shared" si="81"/>
        <v>0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0</v>
      </c>
      <c r="E155" s="233">
        <f>+E65</f>
        <v>0</v>
      </c>
      <c r="F155" s="233">
        <f>+F65</f>
        <v>0</v>
      </c>
      <c r="G155" s="233">
        <f>+G65</f>
        <v>428.40923000000021</v>
      </c>
      <c r="H155" s="233">
        <f t="shared" ref="H155:N155" si="86">+H65</f>
        <v>483.5228000000003</v>
      </c>
      <c r="I155" s="233">
        <f t="shared" si="86"/>
        <v>369.30798999999973</v>
      </c>
      <c r="J155" s="233">
        <f t="shared" si="86"/>
        <v>191.60065999999995</v>
      </c>
      <c r="K155" s="233">
        <f t="shared" si="86"/>
        <v>453.91626999999949</v>
      </c>
      <c r="L155" s="233">
        <f t="shared" si="86"/>
        <v>718.90032999999903</v>
      </c>
      <c r="M155" s="233">
        <f t="shared" si="86"/>
        <v>322.88135999999975</v>
      </c>
      <c r="N155" s="233">
        <f t="shared" si="86"/>
        <v>0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 t="shared" ref="E163:G163" si="87">SUM(E156:E162)</f>
        <v>0</v>
      </c>
      <c r="F163" s="233">
        <f t="shared" si="87"/>
        <v>0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0</v>
      </c>
      <c r="J163" s="233">
        <f t="shared" si="88"/>
        <v>0</v>
      </c>
      <c r="K163" s="233">
        <f t="shared" si="88"/>
        <v>0</v>
      </c>
      <c r="L163" s="233">
        <f t="shared" si="88"/>
        <v>0</v>
      </c>
      <c r="M163" s="233">
        <f t="shared" si="88"/>
        <v>0</v>
      </c>
      <c r="N163" s="233">
        <f t="shared" si="88"/>
        <v>0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0</v>
      </c>
      <c r="E166" s="228">
        <f>+Carga_datos!E117</f>
        <v>0</v>
      </c>
      <c r="F166" s="228">
        <f>+Carga_datos!F117</f>
        <v>0</v>
      </c>
      <c r="G166" s="228">
        <f>+Carga_datos!G117</f>
        <v>-1.03891</v>
      </c>
      <c r="H166" s="228">
        <f>+Carga_datos!H117</f>
        <v>-3.9001800000000002</v>
      </c>
      <c r="I166" s="228">
        <f>+Carga_datos!I117</f>
        <v>-0.65278000000000003</v>
      </c>
      <c r="J166" s="228">
        <f>+Carga_datos!J117</f>
        <v>-0.65278000000000003</v>
      </c>
      <c r="K166" s="228">
        <f>+Carga_datos!K117</f>
        <v>-0.65278000000000003</v>
      </c>
      <c r="L166" s="228">
        <f>+Carga_datos!L117</f>
        <v>-0.38085000000000002</v>
      </c>
      <c r="M166" s="228">
        <f>+Carga_datos!M117</f>
        <v>0</v>
      </c>
      <c r="N166" s="228">
        <f>+Carga_datos!N117</f>
        <v>0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0</v>
      </c>
      <c r="N169" s="228">
        <f>+Carga_datos!N120</f>
        <v>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0</v>
      </c>
      <c r="E170" s="233">
        <f t="shared" ref="E170:G170" si="89">SUM(E164:E169)</f>
        <v>0</v>
      </c>
      <c r="F170" s="233">
        <f t="shared" si="89"/>
        <v>0</v>
      </c>
      <c r="G170" s="233">
        <f t="shared" si="89"/>
        <v>-1.03891</v>
      </c>
      <c r="H170" s="233">
        <f t="shared" ref="H170:N170" si="90">SUM(H164:H169)</f>
        <v>-3.9001800000000002</v>
      </c>
      <c r="I170" s="233">
        <f t="shared" si="90"/>
        <v>-0.65278000000000003</v>
      </c>
      <c r="J170" s="233">
        <f t="shared" si="90"/>
        <v>-0.65278000000000003</v>
      </c>
      <c r="K170" s="233">
        <f t="shared" si="90"/>
        <v>-0.65278000000000003</v>
      </c>
      <c r="L170" s="233">
        <f t="shared" si="90"/>
        <v>-0.38085000000000002</v>
      </c>
      <c r="M170" s="233">
        <f t="shared" si="90"/>
        <v>0</v>
      </c>
      <c r="N170" s="233">
        <f t="shared" si="90"/>
        <v>0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0</v>
      </c>
      <c r="E171" s="233">
        <f t="shared" ref="E171:G171" si="91">+E155+E163+E170</f>
        <v>0</v>
      </c>
      <c r="F171" s="233">
        <f t="shared" si="91"/>
        <v>0</v>
      </c>
      <c r="G171" s="233">
        <f t="shared" si="91"/>
        <v>427.37032000000022</v>
      </c>
      <c r="H171" s="233">
        <f t="shared" ref="H171:N171" si="92">+H155+H163+H170</f>
        <v>479.62262000000032</v>
      </c>
      <c r="I171" s="233">
        <f t="shared" si="92"/>
        <v>368.65520999999973</v>
      </c>
      <c r="J171" s="233">
        <f t="shared" si="92"/>
        <v>190.94787999999994</v>
      </c>
      <c r="K171" s="233">
        <f t="shared" si="92"/>
        <v>453.26348999999948</v>
      </c>
      <c r="L171" s="233">
        <f t="shared" si="92"/>
        <v>718.51947999999902</v>
      </c>
      <c r="M171" s="233">
        <f t="shared" si="92"/>
        <v>322.88135999999975</v>
      </c>
      <c r="N171" s="233">
        <f t="shared" si="92"/>
        <v>0</v>
      </c>
      <c r="O171" s="335">
        <f>+Carga_datos!D122-Data!D171</f>
        <v>0</v>
      </c>
      <c r="P171" s="335">
        <f>+Carga_datos!E122-Data!E171</f>
        <v>0</v>
      </c>
      <c r="Q171" s="335">
        <f>+Carga_datos!F122-Data!F171</f>
        <v>0</v>
      </c>
      <c r="R171" s="335">
        <f>+Carga_datos!G122-Data!G171</f>
        <v>0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5.1159076974727213E-13</v>
      </c>
      <c r="W171" s="335">
        <f>+Carga_datos!L122-Data!L171</f>
        <v>1.0231815394945443E-12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93">+E129</f>
        <v>0</v>
      </c>
      <c r="G174" s="228">
        <f t="shared" si="93"/>
        <v>0</v>
      </c>
      <c r="H174" s="228">
        <f t="shared" si="93"/>
        <v>0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0</v>
      </c>
      <c r="N174" s="228">
        <f t="shared" si="93"/>
        <v>0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0</v>
      </c>
      <c r="F175" s="228">
        <f t="shared" ref="F175:N175" si="94">+E130</f>
        <v>0</v>
      </c>
      <c r="G175" s="228">
        <f t="shared" si="94"/>
        <v>0</v>
      </c>
      <c r="H175" s="228">
        <f t="shared" si="94"/>
        <v>6.2393700000000001</v>
      </c>
      <c r="I175" s="228">
        <f t="shared" si="94"/>
        <v>2.3391899999999999</v>
      </c>
      <c r="J175" s="228">
        <f t="shared" si="94"/>
        <v>1.68641</v>
      </c>
      <c r="K175" s="228">
        <f t="shared" si="94"/>
        <v>1.03363</v>
      </c>
      <c r="L175" s="228">
        <f t="shared" si="94"/>
        <v>0.38085000000000002</v>
      </c>
      <c r="M175" s="228">
        <f t="shared" si="94"/>
        <v>0</v>
      </c>
      <c r="N175" s="228">
        <f t="shared" si="94"/>
        <v>0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0</v>
      </c>
      <c r="F176" s="228">
        <f t="shared" ref="F176:N176" si="95">+F163</f>
        <v>0</v>
      </c>
      <c r="G176" s="228">
        <f t="shared" si="95"/>
        <v>0</v>
      </c>
      <c r="H176" s="228">
        <f t="shared" si="95"/>
        <v>0</v>
      </c>
      <c r="I176" s="228">
        <f t="shared" si="95"/>
        <v>0</v>
      </c>
      <c r="J176" s="228">
        <f t="shared" si="95"/>
        <v>0</v>
      </c>
      <c r="K176" s="228">
        <f t="shared" si="95"/>
        <v>0</v>
      </c>
      <c r="L176" s="228">
        <f t="shared" si="95"/>
        <v>0</v>
      </c>
      <c r="M176" s="228">
        <f t="shared" si="95"/>
        <v>0</v>
      </c>
      <c r="N176" s="228">
        <f t="shared" si="95"/>
        <v>0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0</v>
      </c>
      <c r="F177" s="228">
        <f t="shared" ref="F177:N177" si="96">+F170</f>
        <v>0</v>
      </c>
      <c r="G177" s="228">
        <f t="shared" si="96"/>
        <v>-1.03891</v>
      </c>
      <c r="H177" s="228">
        <f t="shared" si="96"/>
        <v>-3.9001800000000002</v>
      </c>
      <c r="I177" s="228">
        <f t="shared" si="96"/>
        <v>-0.65278000000000003</v>
      </c>
      <c r="J177" s="228">
        <f t="shared" si="96"/>
        <v>-0.65278000000000003</v>
      </c>
      <c r="K177" s="228">
        <f t="shared" si="96"/>
        <v>-0.65278000000000003</v>
      </c>
      <c r="L177" s="228">
        <f t="shared" si="96"/>
        <v>-0.38085000000000002</v>
      </c>
      <c r="M177" s="228">
        <f t="shared" si="96"/>
        <v>0</v>
      </c>
      <c r="N177" s="228">
        <f t="shared" si="96"/>
        <v>0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0</v>
      </c>
      <c r="M178" s="228">
        <f t="shared" si="97"/>
        <v>0</v>
      </c>
      <c r="N178" s="228">
        <f t="shared" si="97"/>
        <v>0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0</v>
      </c>
      <c r="F179" s="228">
        <f t="shared" ref="F179:N179" si="98">+F130</f>
        <v>0</v>
      </c>
      <c r="G179" s="228">
        <f t="shared" si="98"/>
        <v>6.2393700000000001</v>
      </c>
      <c r="H179" s="228">
        <f t="shared" si="98"/>
        <v>2.3391899999999999</v>
      </c>
      <c r="I179" s="228">
        <f t="shared" si="98"/>
        <v>1.68641</v>
      </c>
      <c r="J179" s="228">
        <f t="shared" si="98"/>
        <v>1.03363</v>
      </c>
      <c r="K179" s="228">
        <f t="shared" si="98"/>
        <v>0.38085000000000002</v>
      </c>
      <c r="L179" s="228">
        <f t="shared" si="98"/>
        <v>0</v>
      </c>
      <c r="M179" s="228">
        <f t="shared" si="98"/>
        <v>0</v>
      </c>
      <c r="N179" s="228">
        <f t="shared" si="98"/>
        <v>0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0</v>
      </c>
      <c r="F180" s="228">
        <f t="shared" ref="F180:N180" si="99">SUM(F174:F177)-(F178+F179)</f>
        <v>0</v>
      </c>
      <c r="G180" s="228">
        <f t="shared" si="99"/>
        <v>-7.2782800000000005</v>
      </c>
      <c r="H180" s="228">
        <f t="shared" si="99"/>
        <v>0</v>
      </c>
      <c r="I180" s="228">
        <f t="shared" si="99"/>
        <v>0</v>
      </c>
      <c r="J180" s="228">
        <f t="shared" si="99"/>
        <v>0</v>
      </c>
      <c r="K180" s="228">
        <f t="shared" si="99"/>
        <v>0</v>
      </c>
      <c r="L180" s="228">
        <f t="shared" si="99"/>
        <v>0</v>
      </c>
      <c r="M180" s="228">
        <f t="shared" si="99"/>
        <v>0</v>
      </c>
      <c r="N180" s="228">
        <f t="shared" si="99"/>
        <v>0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0</v>
      </c>
      <c r="F184" s="228">
        <f t="shared" si="101"/>
        <v>0</v>
      </c>
      <c r="G184" s="228">
        <f t="shared" si="101"/>
        <v>62.100009999999997</v>
      </c>
      <c r="H184" s="228">
        <f t="shared" si="101"/>
        <v>0</v>
      </c>
      <c r="I184" s="228">
        <f t="shared" si="101"/>
        <v>0</v>
      </c>
      <c r="J184" s="228">
        <f t="shared" si="101"/>
        <v>0</v>
      </c>
      <c r="K184" s="228">
        <f t="shared" si="101"/>
        <v>0</v>
      </c>
      <c r="L184" s="228">
        <f t="shared" si="101"/>
        <v>0</v>
      </c>
      <c r="M184" s="228">
        <f t="shared" si="101"/>
        <v>0</v>
      </c>
      <c r="N184" s="228">
        <f t="shared" si="101"/>
        <v>-62.100009999999997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0</v>
      </c>
      <c r="F185" s="228">
        <f t="shared" si="102"/>
        <v>0</v>
      </c>
      <c r="G185" s="228">
        <f t="shared" si="102"/>
        <v>3757.5334800000001</v>
      </c>
      <c r="H185" s="228">
        <f t="shared" si="102"/>
        <v>403.25133000000005</v>
      </c>
      <c r="I185" s="228">
        <f t="shared" si="102"/>
        <v>369.30799000000025</v>
      </c>
      <c r="J185" s="228">
        <f t="shared" si="102"/>
        <v>199.88860999999906</v>
      </c>
      <c r="K185" s="228">
        <f t="shared" si="102"/>
        <v>455.61578000000009</v>
      </c>
      <c r="L185" s="228">
        <f t="shared" si="102"/>
        <v>713.95067000000017</v>
      </c>
      <c r="M185" s="228">
        <f t="shared" si="102"/>
        <v>322.88136000000031</v>
      </c>
      <c r="N185" s="228">
        <f t="shared" si="102"/>
        <v>-6222.42922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0</v>
      </c>
      <c r="F186" s="251">
        <f>SUM(F184:F185)</f>
        <v>0</v>
      </c>
      <c r="G186" s="251">
        <f>SUM(G184:G185)</f>
        <v>3819.6334900000002</v>
      </c>
      <c r="H186" s="251">
        <f t="shared" ref="H186:N186" si="103">SUM(H184:H185)</f>
        <v>403.25133000000005</v>
      </c>
      <c r="I186" s="251">
        <f t="shared" si="103"/>
        <v>369.30799000000025</v>
      </c>
      <c r="J186" s="251">
        <f t="shared" si="103"/>
        <v>199.88860999999906</v>
      </c>
      <c r="K186" s="251">
        <f t="shared" si="103"/>
        <v>455.61578000000009</v>
      </c>
      <c r="L186" s="251">
        <f t="shared" si="103"/>
        <v>713.95067000000017</v>
      </c>
      <c r="M186" s="251">
        <f t="shared" si="103"/>
        <v>322.88136000000031</v>
      </c>
      <c r="N186" s="251">
        <f t="shared" si="103"/>
        <v>-6284.5292300000001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0</v>
      </c>
      <c r="F192" s="191">
        <f>+F184-F188-F189-F190</f>
        <v>0</v>
      </c>
      <c r="G192" s="192">
        <f>+G184-G188-G189-G190</f>
        <v>62.100009999999997</v>
      </c>
      <c r="H192" s="192">
        <f t="shared" ref="H192:N192" si="104">+H184-H188-H189-H190</f>
        <v>0</v>
      </c>
      <c r="I192" s="192">
        <f t="shared" si="104"/>
        <v>0</v>
      </c>
      <c r="J192" s="192">
        <f t="shared" si="104"/>
        <v>0</v>
      </c>
      <c r="K192" s="192">
        <f t="shared" si="104"/>
        <v>0</v>
      </c>
      <c r="L192" s="192">
        <f t="shared" si="104"/>
        <v>0</v>
      </c>
      <c r="M192" s="192">
        <f t="shared" si="104"/>
        <v>0</v>
      </c>
      <c r="N192" s="192">
        <f t="shared" si="104"/>
        <v>-62.100009999999997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0</v>
      </c>
      <c r="F194" s="259">
        <f t="shared" si="105"/>
        <v>0</v>
      </c>
      <c r="G194" s="259">
        <f t="shared" si="105"/>
        <v>428.40922999999998</v>
      </c>
      <c r="H194" s="259">
        <f t="shared" si="105"/>
        <v>483.52280000000002</v>
      </c>
      <c r="I194" s="259">
        <f t="shared" si="105"/>
        <v>369.30799000000002</v>
      </c>
      <c r="J194" s="259">
        <f t="shared" si="105"/>
        <v>191.60066</v>
      </c>
      <c r="K194" s="259">
        <f t="shared" si="105"/>
        <v>453.91627</v>
      </c>
      <c r="L194" s="259">
        <f t="shared" si="105"/>
        <v>718.90033000000005</v>
      </c>
      <c r="M194" s="259">
        <f t="shared" si="105"/>
        <v>322.88135999999997</v>
      </c>
      <c r="N194" s="259">
        <f t="shared" si="105"/>
        <v>0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0</v>
      </c>
      <c r="H195" s="259">
        <f>+Carga_datos!H123</f>
        <v>0</v>
      </c>
      <c r="I195" s="259">
        <f>+Carga_datos!I123</f>
        <v>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0</v>
      </c>
      <c r="N195" s="259">
        <f>+Carga_datos!N123</f>
        <v>0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0</v>
      </c>
      <c r="F200" s="205">
        <f>+F185-F194-F195-F196-F197-F198</f>
        <v>0</v>
      </c>
      <c r="G200" s="205">
        <f>+G185-G194-G195-G196-G197-G198</f>
        <v>3329.1242499999998</v>
      </c>
      <c r="H200" s="205">
        <f t="shared" ref="H200:N200" si="107">+H185-H194-H195-H196-H197-H198</f>
        <v>-80.271469999999965</v>
      </c>
      <c r="I200" s="205">
        <f t="shared" si="107"/>
        <v>2.2737367544323206E-13</v>
      </c>
      <c r="J200" s="205">
        <f t="shared" si="107"/>
        <v>8.2879499999990571</v>
      </c>
      <c r="K200" s="205">
        <f t="shared" si="107"/>
        <v>1.6995100000000889</v>
      </c>
      <c r="L200" s="205">
        <f t="shared" si="107"/>
        <v>-4.9496599999998807</v>
      </c>
      <c r="M200" s="205">
        <f t="shared" si="107"/>
        <v>3.4106051316484809E-13</v>
      </c>
      <c r="N200" s="205">
        <f t="shared" si="107"/>
        <v>-6222.42922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0</v>
      </c>
      <c r="F208" s="228">
        <f t="shared" si="110"/>
        <v>0</v>
      </c>
      <c r="G208" s="228">
        <f t="shared" si="110"/>
        <v>176.36474000000001</v>
      </c>
      <c r="H208" s="228">
        <f t="shared" si="110"/>
        <v>265.61086999999998</v>
      </c>
      <c r="I208" s="228">
        <f t="shared" si="110"/>
        <v>215.71872999999999</v>
      </c>
      <c r="J208" s="228">
        <f t="shared" si="110"/>
        <v>0</v>
      </c>
      <c r="K208" s="228">
        <f t="shared" si="110"/>
        <v>0</v>
      </c>
      <c r="L208" s="228">
        <f t="shared" si="110"/>
        <v>0</v>
      </c>
      <c r="M208" s="228">
        <f t="shared" si="110"/>
        <v>0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0</v>
      </c>
      <c r="F209" s="228">
        <f t="shared" si="111"/>
        <v>0</v>
      </c>
      <c r="G209" s="228">
        <f t="shared" si="111"/>
        <v>3540.2324400000002</v>
      </c>
      <c r="H209" s="228">
        <f t="shared" si="111"/>
        <v>3613.3185400000002</v>
      </c>
      <c r="I209" s="228">
        <f t="shared" si="111"/>
        <v>3518.4621400000001</v>
      </c>
      <c r="J209" s="228">
        <f t="shared" si="111"/>
        <v>3964.7240700000002</v>
      </c>
      <c r="K209" s="228">
        <f t="shared" si="111"/>
        <v>4633.9462299999996</v>
      </c>
      <c r="L209" s="228">
        <f t="shared" si="111"/>
        <v>5642.4354199999998</v>
      </c>
      <c r="M209" s="228">
        <f t="shared" si="111"/>
        <v>5681.5876699999999</v>
      </c>
      <c r="N209" s="228">
        <f t="shared" si="111"/>
        <v>0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0</v>
      </c>
      <c r="F211" s="228">
        <f t="shared" si="113"/>
        <v>0</v>
      </c>
      <c r="G211" s="228">
        <f t="shared" si="113"/>
        <v>0</v>
      </c>
      <c r="H211" s="228">
        <f t="shared" si="113"/>
        <v>2.588E-2</v>
      </c>
      <c r="I211" s="228">
        <f t="shared" si="113"/>
        <v>0</v>
      </c>
      <c r="J211" s="228">
        <f t="shared" si="113"/>
        <v>0</v>
      </c>
      <c r="K211" s="228">
        <f t="shared" si="113"/>
        <v>4.62662</v>
      </c>
      <c r="L211" s="228">
        <f t="shared" si="113"/>
        <v>3.0249999999999999</v>
      </c>
      <c r="M211" s="228">
        <f t="shared" si="113"/>
        <v>0</v>
      </c>
      <c r="N211" s="228">
        <f t="shared" si="113"/>
        <v>0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</v>
      </c>
      <c r="F212" s="228">
        <f t="shared" si="114"/>
        <v>0</v>
      </c>
      <c r="G212" s="228">
        <f t="shared" si="114"/>
        <v>0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0</v>
      </c>
      <c r="F213" s="228">
        <f t="shared" si="115"/>
        <v>0</v>
      </c>
      <c r="G213" s="228">
        <f t="shared" si="115"/>
        <v>1.3502400000000001</v>
      </c>
      <c r="H213" s="228">
        <f t="shared" si="115"/>
        <v>1.57735</v>
      </c>
      <c r="I213" s="228">
        <f t="shared" si="115"/>
        <v>0</v>
      </c>
      <c r="J213" s="228">
        <f t="shared" si="115"/>
        <v>0</v>
      </c>
      <c r="K213" s="228">
        <f t="shared" si="115"/>
        <v>0</v>
      </c>
      <c r="L213" s="228">
        <f t="shared" si="115"/>
        <v>0</v>
      </c>
      <c r="M213" s="228">
        <f t="shared" si="115"/>
        <v>0</v>
      </c>
      <c r="N213" s="228">
        <f t="shared" si="115"/>
        <v>0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0</v>
      </c>
      <c r="F214" s="251">
        <f>SUM(F208:F213)</f>
        <v>0</v>
      </c>
      <c r="G214" s="251">
        <f>SUM(G208:G213)</f>
        <v>3717.9474200000004</v>
      </c>
      <c r="H214" s="251">
        <f t="shared" ref="H214:N214" si="116">SUM(H208:H213)</f>
        <v>3880.5326400000004</v>
      </c>
      <c r="I214" s="251">
        <f t="shared" si="116"/>
        <v>3734.1808700000001</v>
      </c>
      <c r="J214" s="251">
        <f t="shared" si="116"/>
        <v>3964.7240700000002</v>
      </c>
      <c r="K214" s="251">
        <f t="shared" si="116"/>
        <v>4638.5728499999996</v>
      </c>
      <c r="L214" s="251">
        <f t="shared" si="116"/>
        <v>5645.4604199999994</v>
      </c>
      <c r="M214" s="251">
        <f t="shared" si="116"/>
        <v>5681.5876699999999</v>
      </c>
      <c r="N214" s="251">
        <f t="shared" si="116"/>
        <v>0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0</v>
      </c>
      <c r="F217" s="228">
        <f t="shared" si="118"/>
        <v>0</v>
      </c>
      <c r="G217" s="228">
        <f t="shared" si="118"/>
        <v>-700.26319999999998</v>
      </c>
      <c r="H217" s="228">
        <f t="shared" si="118"/>
        <v>-800.20451000000003</v>
      </c>
      <c r="I217" s="228">
        <f t="shared" si="118"/>
        <v>-895.41651999999999</v>
      </c>
      <c r="J217" s="228">
        <f t="shared" si="118"/>
        <v>-852.87882000000002</v>
      </c>
      <c r="K217" s="228">
        <f t="shared" si="118"/>
        <v>-962.56344999999999</v>
      </c>
      <c r="L217" s="228">
        <f t="shared" si="118"/>
        <v>-1147.7908199999999</v>
      </c>
      <c r="M217" s="228">
        <f t="shared" si="118"/>
        <v>-1157.9734000000001</v>
      </c>
      <c r="N217" s="228">
        <f t="shared" si="118"/>
        <v>0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0</v>
      </c>
      <c r="F218" s="228">
        <f t="shared" si="119"/>
        <v>0</v>
      </c>
      <c r="G218" s="228">
        <f t="shared" si="119"/>
        <v>0</v>
      </c>
      <c r="H218" s="228">
        <f t="shared" si="119"/>
        <v>0</v>
      </c>
      <c r="I218" s="228">
        <f t="shared" si="119"/>
        <v>0</v>
      </c>
      <c r="J218" s="228">
        <f t="shared" si="119"/>
        <v>0</v>
      </c>
      <c r="K218" s="228">
        <f t="shared" si="119"/>
        <v>0</v>
      </c>
      <c r="L218" s="228">
        <f t="shared" si="119"/>
        <v>0</v>
      </c>
      <c r="M218" s="228">
        <f t="shared" si="119"/>
        <v>0</v>
      </c>
      <c r="N218" s="228">
        <f t="shared" si="119"/>
        <v>0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0</v>
      </c>
      <c r="F219" s="228">
        <f t="shared" si="120"/>
        <v>0</v>
      </c>
      <c r="G219" s="228">
        <f t="shared" si="120"/>
        <v>-96.107150000000004</v>
      </c>
      <c r="H219" s="228">
        <f t="shared" si="120"/>
        <v>-99.875540000000001</v>
      </c>
      <c r="I219" s="228">
        <f t="shared" si="120"/>
        <v>-96.049340000000001</v>
      </c>
      <c r="J219" s="228">
        <f t="shared" si="120"/>
        <v>-123.15645000000001</v>
      </c>
      <c r="K219" s="228">
        <f t="shared" si="120"/>
        <v>-135.63650000000001</v>
      </c>
      <c r="L219" s="228">
        <f t="shared" si="120"/>
        <v>-180.3477</v>
      </c>
      <c r="M219" s="228">
        <f t="shared" si="120"/>
        <v>-158.21147999999999</v>
      </c>
      <c r="N219" s="228">
        <f t="shared" si="120"/>
        <v>0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0</v>
      </c>
      <c r="F221" s="228">
        <f t="shared" si="122"/>
        <v>0</v>
      </c>
      <c r="G221" s="228">
        <f t="shared" si="122"/>
        <v>-614.42951000000005</v>
      </c>
      <c r="H221" s="228">
        <f t="shared" si="122"/>
        <v>-582.78396999999995</v>
      </c>
      <c r="I221" s="228">
        <f t="shared" si="122"/>
        <v>-526.88310000000001</v>
      </c>
      <c r="J221" s="228">
        <f t="shared" si="122"/>
        <v>-633.77688000000001</v>
      </c>
      <c r="K221" s="228">
        <f t="shared" si="122"/>
        <v>-827.93409999999994</v>
      </c>
      <c r="L221" s="228">
        <f t="shared" si="122"/>
        <v>-854.20863999999995</v>
      </c>
      <c r="M221" s="228">
        <f t="shared" si="122"/>
        <v>-1094.88075</v>
      </c>
      <c r="N221" s="228">
        <f t="shared" si="122"/>
        <v>0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0</v>
      </c>
      <c r="G222" s="236">
        <f t="shared" si="123"/>
        <v>0</v>
      </c>
      <c r="H222" s="236">
        <f t="shared" si="123"/>
        <v>-3.9026000000000001</v>
      </c>
      <c r="I222" s="236">
        <f t="shared" si="123"/>
        <v>0</v>
      </c>
      <c r="J222" s="236">
        <f t="shared" si="123"/>
        <v>0</v>
      </c>
      <c r="K222" s="236">
        <f t="shared" si="123"/>
        <v>0</v>
      </c>
      <c r="L222" s="236">
        <f t="shared" si="123"/>
        <v>0</v>
      </c>
      <c r="M222" s="236">
        <f t="shared" si="123"/>
        <v>0</v>
      </c>
      <c r="N222" s="236">
        <f t="shared" si="123"/>
        <v>0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0</v>
      </c>
      <c r="F224" s="253">
        <f>SUM(F217:F223)</f>
        <v>0</v>
      </c>
      <c r="G224" s="253">
        <f>SUM(G217:G223)</f>
        <v>-1410.7998600000001</v>
      </c>
      <c r="H224" s="253">
        <f t="shared" ref="H224:N224" si="125">SUM(H217:H223)</f>
        <v>-1486.7666199999999</v>
      </c>
      <c r="I224" s="253">
        <f t="shared" si="125"/>
        <v>-1518.34896</v>
      </c>
      <c r="J224" s="253">
        <f t="shared" si="125"/>
        <v>-1609.8121500000002</v>
      </c>
      <c r="K224" s="253">
        <f t="shared" si="125"/>
        <v>-1926.1340499999999</v>
      </c>
      <c r="L224" s="253">
        <f t="shared" si="125"/>
        <v>-2182.3471599999998</v>
      </c>
      <c r="M224" s="253">
        <f t="shared" si="125"/>
        <v>-2411.0656300000001</v>
      </c>
      <c r="N224" s="253">
        <f t="shared" si="125"/>
        <v>0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0</v>
      </c>
      <c r="F227" s="240">
        <f t="shared" ref="F227:G227" si="126">+F224</f>
        <v>0</v>
      </c>
      <c r="G227" s="240">
        <f t="shared" si="126"/>
        <v>-1410.7998600000001</v>
      </c>
      <c r="H227" s="240">
        <f t="shared" ref="H227:N227" si="127">+H224</f>
        <v>-1486.7666199999999</v>
      </c>
      <c r="I227" s="240">
        <f t="shared" si="127"/>
        <v>-1518.34896</v>
      </c>
      <c r="J227" s="240">
        <f t="shared" si="127"/>
        <v>-1609.8121500000002</v>
      </c>
      <c r="K227" s="240">
        <f t="shared" si="127"/>
        <v>-1926.1340499999999</v>
      </c>
      <c r="L227" s="240">
        <f t="shared" si="127"/>
        <v>-2182.3471599999998</v>
      </c>
      <c r="M227" s="240">
        <f t="shared" si="127"/>
        <v>-2411.0656300000001</v>
      </c>
      <c r="N227" s="240">
        <f t="shared" si="127"/>
        <v>0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0</v>
      </c>
      <c r="F228" s="240">
        <f t="shared" si="128"/>
        <v>0</v>
      </c>
      <c r="G228" s="240">
        <f t="shared" si="128"/>
        <v>-68.396749999999997</v>
      </c>
      <c r="H228" s="240">
        <f t="shared" si="128"/>
        <v>-6.5649499999999961</v>
      </c>
      <c r="I228" s="240">
        <f t="shared" si="128"/>
        <v>14.676909999999992</v>
      </c>
      <c r="J228" s="240">
        <f t="shared" si="128"/>
        <v>5.6142200000000031</v>
      </c>
      <c r="K228" s="240">
        <f t="shared" si="128"/>
        <v>-15.28989</v>
      </c>
      <c r="L228" s="240">
        <f t="shared" si="128"/>
        <v>-7.238039999999998</v>
      </c>
      <c r="M228" s="240">
        <f t="shared" si="128"/>
        <v>1.38279</v>
      </c>
      <c r="N228" s="240">
        <f t="shared" si="128"/>
        <v>75.815709999999996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0</v>
      </c>
      <c r="F229" s="240">
        <f t="shared" si="129"/>
        <v>0</v>
      </c>
      <c r="G229" s="240">
        <f t="shared" si="129"/>
        <v>0</v>
      </c>
      <c r="H229" s="240">
        <f t="shared" si="129"/>
        <v>0</v>
      </c>
      <c r="I229" s="240">
        <f t="shared" si="129"/>
        <v>0</v>
      </c>
      <c r="J229" s="240">
        <f t="shared" si="129"/>
        <v>0</v>
      </c>
      <c r="K229" s="240">
        <f t="shared" si="129"/>
        <v>0</v>
      </c>
      <c r="L229" s="240">
        <f t="shared" si="129"/>
        <v>0</v>
      </c>
      <c r="M229" s="240">
        <f t="shared" si="129"/>
        <v>0</v>
      </c>
      <c r="N229" s="240">
        <f t="shared" si="129"/>
        <v>0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0</v>
      </c>
      <c r="F230" s="242">
        <f>SUM(F227:F229)</f>
        <v>0</v>
      </c>
      <c r="G230" s="242">
        <f>SUM(G227:G229)</f>
        <v>-1479.19661</v>
      </c>
      <c r="H230" s="242">
        <f t="shared" ref="H230:N230" si="130">SUM(H227:H229)</f>
        <v>-1493.3315699999998</v>
      </c>
      <c r="I230" s="242">
        <f t="shared" si="130"/>
        <v>-1503.6720500000001</v>
      </c>
      <c r="J230" s="242">
        <f t="shared" si="130"/>
        <v>-1604.1979300000003</v>
      </c>
      <c r="K230" s="242">
        <f t="shared" si="130"/>
        <v>-1941.4239399999999</v>
      </c>
      <c r="L230" s="242">
        <f t="shared" si="130"/>
        <v>-2189.5852</v>
      </c>
      <c r="M230" s="242">
        <f t="shared" si="130"/>
        <v>-2409.6828399999999</v>
      </c>
      <c r="N230" s="242">
        <f t="shared" si="130"/>
        <v>75.815709999999996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0</v>
      </c>
      <c r="F233" s="228">
        <f t="shared" si="132"/>
        <v>0</v>
      </c>
      <c r="G233" s="228">
        <f t="shared" si="132"/>
        <v>-235.08886999999999</v>
      </c>
      <c r="H233" s="228">
        <f t="shared" si="132"/>
        <v>-221.42525000000001</v>
      </c>
      <c r="I233" s="228">
        <f t="shared" si="132"/>
        <v>-217.62624</v>
      </c>
      <c r="J233" s="228">
        <f t="shared" si="132"/>
        <v>-206.65911</v>
      </c>
      <c r="K233" s="228">
        <f t="shared" si="132"/>
        <v>-220.42274</v>
      </c>
      <c r="L233" s="228">
        <f t="shared" si="132"/>
        <v>-504.24721</v>
      </c>
      <c r="M233" s="228">
        <f t="shared" si="132"/>
        <v>-583.07407000000001</v>
      </c>
      <c r="N233" s="228">
        <f t="shared" si="132"/>
        <v>0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0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0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0</v>
      </c>
      <c r="F235" s="251">
        <f>SUM(F233:F234)</f>
        <v>0</v>
      </c>
      <c r="G235" s="251">
        <f>SUM(G233:G234)</f>
        <v>-235.08886999999999</v>
      </c>
      <c r="H235" s="251">
        <f t="shared" ref="H235:N235" si="134">SUM(H233:H234)</f>
        <v>-221.42525000000001</v>
      </c>
      <c r="I235" s="251">
        <f t="shared" si="134"/>
        <v>-217.62624</v>
      </c>
      <c r="J235" s="251">
        <f t="shared" si="134"/>
        <v>-206.65911</v>
      </c>
      <c r="K235" s="251">
        <f t="shared" si="134"/>
        <v>-220.42274</v>
      </c>
      <c r="L235" s="251">
        <f t="shared" si="134"/>
        <v>-504.24721</v>
      </c>
      <c r="M235" s="251">
        <f t="shared" si="134"/>
        <v>-583.07407000000001</v>
      </c>
      <c r="N235" s="251">
        <f t="shared" si="134"/>
        <v>0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0</v>
      </c>
      <c r="F238" s="228">
        <f>+F214</f>
        <v>0</v>
      </c>
      <c r="G238" s="228">
        <f>+G214</f>
        <v>3717.9474200000004</v>
      </c>
      <c r="H238" s="228">
        <f t="shared" ref="H238:N238" si="136">+H214</f>
        <v>3880.5326400000004</v>
      </c>
      <c r="I238" s="228">
        <f t="shared" si="136"/>
        <v>3734.1808700000001</v>
      </c>
      <c r="J238" s="228">
        <f t="shared" si="136"/>
        <v>3964.7240700000002</v>
      </c>
      <c r="K238" s="228">
        <f t="shared" si="136"/>
        <v>4638.5728499999996</v>
      </c>
      <c r="L238" s="228">
        <f t="shared" si="136"/>
        <v>5645.4604199999994</v>
      </c>
      <c r="M238" s="228">
        <f t="shared" si="136"/>
        <v>5681.5876699999999</v>
      </c>
      <c r="N238" s="228">
        <f t="shared" si="136"/>
        <v>0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0</v>
      </c>
      <c r="F239" s="228">
        <f>+F224</f>
        <v>0</v>
      </c>
      <c r="G239" s="228">
        <f>+G224</f>
        <v>-1410.7998600000001</v>
      </c>
      <c r="H239" s="228">
        <f t="shared" ref="H239:N239" si="137">+H224</f>
        <v>-1486.7666199999999</v>
      </c>
      <c r="I239" s="228">
        <f t="shared" si="137"/>
        <v>-1518.34896</v>
      </c>
      <c r="J239" s="228">
        <f t="shared" si="137"/>
        <v>-1609.8121500000002</v>
      </c>
      <c r="K239" s="228">
        <f t="shared" si="137"/>
        <v>-1926.1340499999999</v>
      </c>
      <c r="L239" s="228">
        <f t="shared" si="137"/>
        <v>-2182.3471599999998</v>
      </c>
      <c r="M239" s="228">
        <f t="shared" si="137"/>
        <v>-2411.0656300000001</v>
      </c>
      <c r="N239" s="228">
        <f t="shared" si="137"/>
        <v>0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0</v>
      </c>
      <c r="F240" s="228">
        <f t="shared" ref="F240:G240" si="138">+F235</f>
        <v>0</v>
      </c>
      <c r="G240" s="228">
        <f t="shared" si="138"/>
        <v>-235.08886999999999</v>
      </c>
      <c r="H240" s="228">
        <f t="shared" ref="H240:N240" si="139">+H235</f>
        <v>-221.42525000000001</v>
      </c>
      <c r="I240" s="228">
        <f t="shared" si="139"/>
        <v>-217.62624</v>
      </c>
      <c r="J240" s="228">
        <f t="shared" si="139"/>
        <v>-206.65911</v>
      </c>
      <c r="K240" s="228">
        <f t="shared" si="139"/>
        <v>-220.42274</v>
      </c>
      <c r="L240" s="228">
        <f t="shared" si="139"/>
        <v>-504.24721</v>
      </c>
      <c r="M240" s="228">
        <f t="shared" si="139"/>
        <v>-583.07407000000001</v>
      </c>
      <c r="N240" s="228">
        <f t="shared" si="139"/>
        <v>0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0</v>
      </c>
      <c r="F241" s="251">
        <f t="shared" ref="F241:G241" si="140">SUM(F238:F240)</f>
        <v>0</v>
      </c>
      <c r="G241" s="251">
        <f t="shared" si="140"/>
        <v>2072.0586900000003</v>
      </c>
      <c r="H241" s="251">
        <f t="shared" ref="H241:N241" si="141">SUM(H238:H240)</f>
        <v>2172.3407700000007</v>
      </c>
      <c r="I241" s="251">
        <f t="shared" si="141"/>
        <v>1998.2056699999998</v>
      </c>
      <c r="J241" s="251">
        <f t="shared" si="141"/>
        <v>2148.25281</v>
      </c>
      <c r="K241" s="251">
        <f t="shared" si="141"/>
        <v>2492.0160599999999</v>
      </c>
      <c r="L241" s="251">
        <f t="shared" si="141"/>
        <v>2958.8660499999996</v>
      </c>
      <c r="M241" s="251">
        <f t="shared" si="141"/>
        <v>2687.4479699999997</v>
      </c>
      <c r="N241" s="251">
        <f t="shared" si="141"/>
        <v>0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0</v>
      </c>
      <c r="F244" s="228">
        <f t="shared" ref="F244:G244" si="143">F241</f>
        <v>0</v>
      </c>
      <c r="G244" s="228">
        <f t="shared" si="143"/>
        <v>2072.0586900000003</v>
      </c>
      <c r="H244" s="228">
        <f t="shared" ref="H244:N244" si="144">H241</f>
        <v>2172.3407700000007</v>
      </c>
      <c r="I244" s="228">
        <f t="shared" si="144"/>
        <v>1998.2056699999998</v>
      </c>
      <c r="J244" s="228">
        <f t="shared" si="144"/>
        <v>2148.25281</v>
      </c>
      <c r="K244" s="228">
        <f t="shared" si="144"/>
        <v>2492.0160599999999</v>
      </c>
      <c r="L244" s="228">
        <f t="shared" si="144"/>
        <v>2958.8660499999996</v>
      </c>
      <c r="M244" s="228">
        <f t="shared" si="144"/>
        <v>2687.4479699999997</v>
      </c>
      <c r="N244" s="228">
        <f t="shared" si="144"/>
        <v>0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0</v>
      </c>
      <c r="F245" s="228">
        <f t="shared" si="145"/>
        <v>0</v>
      </c>
      <c r="G245" s="228">
        <f t="shared" si="145"/>
        <v>-964.49577999999997</v>
      </c>
      <c r="H245" s="228">
        <f t="shared" si="145"/>
        <v>-1016.42921</v>
      </c>
      <c r="I245" s="228">
        <f t="shared" si="145"/>
        <v>-1053.2573</v>
      </c>
      <c r="J245" s="228">
        <f t="shared" si="145"/>
        <v>-1167.03676</v>
      </c>
      <c r="K245" s="228">
        <f t="shared" si="145"/>
        <v>-1287.2510600000001</v>
      </c>
      <c r="L245" s="228">
        <f t="shared" si="145"/>
        <v>-1476.7367300000001</v>
      </c>
      <c r="M245" s="228">
        <f t="shared" si="145"/>
        <v>-1633.54871</v>
      </c>
      <c r="N245" s="228">
        <f t="shared" si="145"/>
        <v>0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0</v>
      </c>
      <c r="F246" s="228">
        <f t="shared" si="146"/>
        <v>0</v>
      </c>
      <c r="G246" s="228">
        <f t="shared" si="146"/>
        <v>-262.20681000000002</v>
      </c>
      <c r="H246" s="228">
        <f t="shared" si="146"/>
        <v>-276.4427</v>
      </c>
      <c r="I246" s="228">
        <f t="shared" si="146"/>
        <v>-289.14353999999997</v>
      </c>
      <c r="J246" s="228">
        <f t="shared" si="146"/>
        <v>-345.84262999999999</v>
      </c>
      <c r="K246" s="228">
        <f t="shared" si="146"/>
        <v>-387.4547</v>
      </c>
      <c r="L246" s="228">
        <f t="shared" si="146"/>
        <v>-441.22915999999998</v>
      </c>
      <c r="M246" s="228">
        <f t="shared" si="146"/>
        <v>-474.46517999999998</v>
      </c>
      <c r="N246" s="228">
        <f t="shared" si="146"/>
        <v>0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0</v>
      </c>
      <c r="H247" s="228">
        <f t="shared" si="147"/>
        <v>0</v>
      </c>
      <c r="I247" s="228">
        <f t="shared" si="147"/>
        <v>0</v>
      </c>
      <c r="J247" s="228">
        <f t="shared" si="147"/>
        <v>0</v>
      </c>
      <c r="K247" s="228">
        <f t="shared" si="147"/>
        <v>0</v>
      </c>
      <c r="L247" s="228">
        <f t="shared" si="147"/>
        <v>0</v>
      </c>
      <c r="M247" s="228">
        <f t="shared" si="147"/>
        <v>0</v>
      </c>
      <c r="N247" s="228">
        <f t="shared" si="147"/>
        <v>0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0</v>
      </c>
      <c r="F248" s="228">
        <f t="shared" si="148"/>
        <v>0</v>
      </c>
      <c r="G248" s="228">
        <f t="shared" si="148"/>
        <v>-47.819609999999997</v>
      </c>
      <c r="H248" s="228">
        <f t="shared" si="148"/>
        <v>-38.158580000000001</v>
      </c>
      <c r="I248" s="228">
        <f t="shared" si="148"/>
        <v>-37.833829999999999</v>
      </c>
      <c r="J248" s="228">
        <f t="shared" si="148"/>
        <v>-40.672350000000002</v>
      </c>
      <c r="K248" s="228">
        <f t="shared" si="148"/>
        <v>-52.370519999999999</v>
      </c>
      <c r="L248" s="228">
        <f t="shared" si="148"/>
        <v>-47.015999999999998</v>
      </c>
      <c r="M248" s="228">
        <f t="shared" si="148"/>
        <v>-69.729889999999997</v>
      </c>
      <c r="N248" s="228">
        <f t="shared" si="148"/>
        <v>0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0</v>
      </c>
      <c r="F249" s="251">
        <f>SUM(F244:F248)</f>
        <v>0</v>
      </c>
      <c r="G249" s="251">
        <f>SUM(G244:G248)</f>
        <v>797.5364900000003</v>
      </c>
      <c r="H249" s="251">
        <f t="shared" ref="H249:N249" si="149">SUM(H244:H248)</f>
        <v>841.3102800000006</v>
      </c>
      <c r="I249" s="251">
        <f t="shared" si="149"/>
        <v>617.97099999999978</v>
      </c>
      <c r="J249" s="251">
        <f t="shared" si="149"/>
        <v>594.70106999999996</v>
      </c>
      <c r="K249" s="251">
        <f t="shared" si="149"/>
        <v>764.93977999999993</v>
      </c>
      <c r="L249" s="251">
        <f t="shared" si="149"/>
        <v>993.88415999999972</v>
      </c>
      <c r="M249" s="251">
        <f t="shared" si="149"/>
        <v>509.70418999999976</v>
      </c>
      <c r="N249" s="251">
        <f t="shared" si="149"/>
        <v>0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0</v>
      </c>
      <c r="F252" s="228">
        <f t="shared" ref="F252:G252" si="151">+F249</f>
        <v>0</v>
      </c>
      <c r="G252" s="228">
        <f t="shared" si="151"/>
        <v>797.5364900000003</v>
      </c>
      <c r="H252" s="228">
        <f t="shared" ref="H252:N252" si="152">+H249</f>
        <v>841.3102800000006</v>
      </c>
      <c r="I252" s="228">
        <f t="shared" si="152"/>
        <v>617.97099999999978</v>
      </c>
      <c r="J252" s="228">
        <f t="shared" si="152"/>
        <v>594.70106999999996</v>
      </c>
      <c r="K252" s="228">
        <f t="shared" si="152"/>
        <v>764.93977999999993</v>
      </c>
      <c r="L252" s="228">
        <f t="shared" si="152"/>
        <v>993.88415999999972</v>
      </c>
      <c r="M252" s="228">
        <f t="shared" si="152"/>
        <v>509.70418999999976</v>
      </c>
      <c r="N252" s="228">
        <f t="shared" si="152"/>
        <v>0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0</v>
      </c>
      <c r="F254" s="228">
        <f t="shared" si="154"/>
        <v>0</v>
      </c>
      <c r="G254" s="228">
        <f t="shared" si="154"/>
        <v>37.164140000000003</v>
      </c>
      <c r="H254" s="228">
        <f t="shared" si="154"/>
        <v>26.804569999999998</v>
      </c>
      <c r="I254" s="228">
        <f t="shared" si="154"/>
        <v>44.343069999999997</v>
      </c>
      <c r="J254" s="228">
        <f t="shared" si="154"/>
        <v>45.820219999999999</v>
      </c>
      <c r="K254" s="228">
        <f t="shared" si="154"/>
        <v>47.320970000000003</v>
      </c>
      <c r="L254" s="228">
        <f t="shared" si="154"/>
        <v>42.332360000000001</v>
      </c>
      <c r="M254" s="228">
        <f t="shared" si="154"/>
        <v>37.243549999999999</v>
      </c>
      <c r="N254" s="228">
        <f t="shared" si="154"/>
        <v>0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0</v>
      </c>
      <c r="F256" s="228">
        <f t="shared" si="156"/>
        <v>0</v>
      </c>
      <c r="G256" s="228">
        <f t="shared" si="156"/>
        <v>-263.86031000000003</v>
      </c>
      <c r="H256" s="228">
        <f t="shared" si="156"/>
        <v>-272.73745000000002</v>
      </c>
      <c r="I256" s="228">
        <f t="shared" si="156"/>
        <v>-255.70894999999999</v>
      </c>
      <c r="J256" s="228">
        <f t="shared" si="156"/>
        <v>-314.84537999999998</v>
      </c>
      <c r="K256" s="228">
        <f t="shared" si="156"/>
        <v>-284.93502000000001</v>
      </c>
      <c r="L256" s="228">
        <f t="shared" si="156"/>
        <v>-270.64947000000001</v>
      </c>
      <c r="M256" s="228">
        <f t="shared" si="156"/>
        <v>-223.16636</v>
      </c>
      <c r="N256" s="228">
        <f t="shared" si="156"/>
        <v>0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0</v>
      </c>
      <c r="F257" s="251">
        <f>SUM(F252:F256)</f>
        <v>0</v>
      </c>
      <c r="G257" s="251">
        <f>SUM(G252:G256)</f>
        <v>570.84032000000025</v>
      </c>
      <c r="H257" s="251">
        <f t="shared" ref="H257:N257" si="157">SUM(H252:H256)</f>
        <v>595.37740000000053</v>
      </c>
      <c r="I257" s="251">
        <f t="shared" si="157"/>
        <v>406.60511999999983</v>
      </c>
      <c r="J257" s="251">
        <f t="shared" si="157"/>
        <v>325.67590999999993</v>
      </c>
      <c r="K257" s="251">
        <f t="shared" si="157"/>
        <v>527.32572999999991</v>
      </c>
      <c r="L257" s="251">
        <f t="shared" si="157"/>
        <v>765.56704999999965</v>
      </c>
      <c r="M257" s="251">
        <f t="shared" si="157"/>
        <v>323.78137999999973</v>
      </c>
      <c r="N257" s="251">
        <f t="shared" si="157"/>
        <v>0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0</v>
      </c>
      <c r="F260" s="228">
        <f>+F257</f>
        <v>0</v>
      </c>
      <c r="G260" s="228">
        <f>+G257</f>
        <v>570.84032000000025</v>
      </c>
      <c r="H260" s="228">
        <f t="shared" ref="H260:N260" si="159">+H257</f>
        <v>595.37740000000053</v>
      </c>
      <c r="I260" s="228">
        <f t="shared" si="159"/>
        <v>406.60511999999983</v>
      </c>
      <c r="J260" s="228">
        <f t="shared" si="159"/>
        <v>325.67590999999993</v>
      </c>
      <c r="K260" s="228">
        <f t="shared" si="159"/>
        <v>527.32572999999991</v>
      </c>
      <c r="L260" s="228">
        <f t="shared" si="159"/>
        <v>765.56704999999965</v>
      </c>
      <c r="M260" s="228">
        <f t="shared" si="159"/>
        <v>323.78137999999973</v>
      </c>
      <c r="N260" s="228">
        <f t="shared" si="159"/>
        <v>0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0</v>
      </c>
      <c r="F261" s="228">
        <f t="shared" si="160"/>
        <v>0</v>
      </c>
      <c r="G261" s="228">
        <f t="shared" si="160"/>
        <v>-101.67276</v>
      </c>
      <c r="H261" s="228">
        <f t="shared" si="160"/>
        <v>-80.733549999999994</v>
      </c>
      <c r="I261" s="228">
        <f t="shared" si="160"/>
        <v>-6.8982200000000002</v>
      </c>
      <c r="J261" s="228">
        <f t="shared" si="160"/>
        <v>-95.327460000000002</v>
      </c>
      <c r="K261" s="228">
        <f t="shared" si="160"/>
        <v>-22.927800000000001</v>
      </c>
      <c r="L261" s="228">
        <f t="shared" si="160"/>
        <v>-21.01755</v>
      </c>
      <c r="M261" s="228">
        <f t="shared" si="160"/>
        <v>17.898340000000001</v>
      </c>
      <c r="N261" s="228">
        <f t="shared" si="160"/>
        <v>0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0</v>
      </c>
      <c r="F262" s="228">
        <f t="shared" si="161"/>
        <v>0</v>
      </c>
      <c r="G262" s="228">
        <f t="shared" si="161"/>
        <v>-36.500889999999998</v>
      </c>
      <c r="H262" s="228">
        <f t="shared" si="161"/>
        <v>-31.955459999999999</v>
      </c>
      <c r="I262" s="228">
        <f t="shared" si="161"/>
        <v>-31.740290000000002</v>
      </c>
      <c r="J262" s="228">
        <f t="shared" si="161"/>
        <v>-30.442250000000001</v>
      </c>
      <c r="K262" s="228">
        <f t="shared" si="161"/>
        <v>-39.223439999999997</v>
      </c>
      <c r="L262" s="228">
        <f t="shared" si="161"/>
        <v>-28.457809999999998</v>
      </c>
      <c r="M262" s="228">
        <f t="shared" si="161"/>
        <v>-13.01737</v>
      </c>
      <c r="N262" s="228">
        <f t="shared" si="161"/>
        <v>0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0</v>
      </c>
      <c r="F263" s="251">
        <f>SUM(F260:F262)</f>
        <v>0</v>
      </c>
      <c r="G263" s="251">
        <f>SUM(G260:G262)</f>
        <v>432.66667000000029</v>
      </c>
      <c r="H263" s="251">
        <f t="shared" ref="H263:N263" si="162">SUM(H260:H262)</f>
        <v>482.68839000000048</v>
      </c>
      <c r="I263" s="251">
        <f t="shared" si="162"/>
        <v>367.96660999999983</v>
      </c>
      <c r="J263" s="251">
        <f t="shared" si="162"/>
        <v>199.90619999999993</v>
      </c>
      <c r="K263" s="251">
        <f t="shared" si="162"/>
        <v>465.17448999999993</v>
      </c>
      <c r="L263" s="251">
        <f t="shared" si="162"/>
        <v>716.09168999999963</v>
      </c>
      <c r="M263" s="251">
        <f t="shared" si="162"/>
        <v>328.66234999999972</v>
      </c>
      <c r="N263" s="251">
        <f t="shared" si="162"/>
        <v>0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0</v>
      </c>
      <c r="F266" s="228">
        <f t="shared" ref="F266:G266" si="164">+F263</f>
        <v>0</v>
      </c>
      <c r="G266" s="228">
        <f t="shared" si="164"/>
        <v>432.66667000000029</v>
      </c>
      <c r="H266" s="228">
        <f t="shared" ref="H266:N266" si="165">+H263</f>
        <v>482.68839000000048</v>
      </c>
      <c r="I266" s="228">
        <f t="shared" si="165"/>
        <v>367.96660999999983</v>
      </c>
      <c r="J266" s="228">
        <f t="shared" si="165"/>
        <v>199.90619999999993</v>
      </c>
      <c r="K266" s="228">
        <f t="shared" si="165"/>
        <v>465.17448999999993</v>
      </c>
      <c r="L266" s="228">
        <f t="shared" si="165"/>
        <v>716.09168999999963</v>
      </c>
      <c r="M266" s="228">
        <f t="shared" si="165"/>
        <v>328.66234999999972</v>
      </c>
      <c r="N266" s="228">
        <f t="shared" si="165"/>
        <v>0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0</v>
      </c>
      <c r="H267" s="228">
        <f t="shared" ref="H267:N267" si="166">H195</f>
        <v>0</v>
      </c>
      <c r="I267" s="228">
        <f t="shared" si="166"/>
        <v>0</v>
      </c>
      <c r="J267" s="228">
        <f t="shared" si="166"/>
        <v>0</v>
      </c>
      <c r="K267" s="228">
        <f t="shared" si="166"/>
        <v>0</v>
      </c>
      <c r="L267" s="228">
        <f t="shared" si="166"/>
        <v>0</v>
      </c>
      <c r="M267" s="228">
        <f t="shared" si="166"/>
        <v>0</v>
      </c>
      <c r="N267" s="228">
        <f t="shared" si="166"/>
        <v>0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0</v>
      </c>
      <c r="F268" s="251">
        <f>SUM(F266:F267)</f>
        <v>0</v>
      </c>
      <c r="G268" s="251">
        <f>SUM(G266:G267)</f>
        <v>432.66667000000029</v>
      </c>
      <c r="H268" s="251">
        <f t="shared" ref="H268:N268" si="167">SUM(H266:H267)</f>
        <v>482.68839000000048</v>
      </c>
      <c r="I268" s="251">
        <f t="shared" si="167"/>
        <v>367.96660999999983</v>
      </c>
      <c r="J268" s="251">
        <f t="shared" si="167"/>
        <v>199.90619999999993</v>
      </c>
      <c r="K268" s="251">
        <f t="shared" si="167"/>
        <v>465.17448999999993</v>
      </c>
      <c r="L268" s="251">
        <f t="shared" si="167"/>
        <v>716.09168999999963</v>
      </c>
      <c r="M268" s="251">
        <f t="shared" si="167"/>
        <v>328.66234999999972</v>
      </c>
      <c r="N268" s="251">
        <f t="shared" si="167"/>
        <v>0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0</v>
      </c>
      <c r="F273" s="259">
        <f>+F186</f>
        <v>0</v>
      </c>
      <c r="G273" s="259">
        <f>+G186</f>
        <v>3819.6334900000002</v>
      </c>
      <c r="H273" s="259">
        <f t="shared" ref="H273:N273" si="170">+H186</f>
        <v>403.25133000000005</v>
      </c>
      <c r="I273" s="259">
        <f t="shared" si="170"/>
        <v>369.30799000000025</v>
      </c>
      <c r="J273" s="259">
        <f t="shared" si="170"/>
        <v>199.88860999999906</v>
      </c>
      <c r="K273" s="259">
        <f t="shared" si="170"/>
        <v>455.61578000000009</v>
      </c>
      <c r="L273" s="259">
        <f t="shared" si="170"/>
        <v>713.95067000000017</v>
      </c>
      <c r="M273" s="259">
        <f t="shared" si="170"/>
        <v>322.88136000000031</v>
      </c>
      <c r="N273" s="259">
        <f t="shared" si="170"/>
        <v>-6284.5292300000001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0</v>
      </c>
      <c r="F274" s="259">
        <f t="shared" si="171"/>
        <v>0</v>
      </c>
      <c r="G274" s="259">
        <f t="shared" si="171"/>
        <v>-428.40922999999998</v>
      </c>
      <c r="H274" s="259">
        <f t="shared" ref="H274:N274" si="172">-H194</f>
        <v>-483.52280000000002</v>
      </c>
      <c r="I274" s="259">
        <f t="shared" si="172"/>
        <v>-369.30799000000002</v>
      </c>
      <c r="J274" s="259">
        <f t="shared" si="172"/>
        <v>-191.60066</v>
      </c>
      <c r="K274" s="259">
        <f t="shared" si="172"/>
        <v>-453.91627</v>
      </c>
      <c r="L274" s="259">
        <f t="shared" si="172"/>
        <v>-718.90033000000005</v>
      </c>
      <c r="M274" s="259">
        <f t="shared" si="172"/>
        <v>-322.88135999999997</v>
      </c>
      <c r="N274" s="259">
        <f t="shared" si="172"/>
        <v>0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0</v>
      </c>
      <c r="F275" s="259">
        <f t="shared" si="171"/>
        <v>0</v>
      </c>
      <c r="G275" s="259">
        <f t="shared" si="171"/>
        <v>0</v>
      </c>
      <c r="H275" s="259">
        <f t="shared" ref="H275:N275" si="173">-H195</f>
        <v>0</v>
      </c>
      <c r="I275" s="259">
        <f t="shared" si="173"/>
        <v>0</v>
      </c>
      <c r="J275" s="259">
        <f t="shared" si="173"/>
        <v>0</v>
      </c>
      <c r="K275" s="259">
        <f t="shared" si="173"/>
        <v>0</v>
      </c>
      <c r="L275" s="259">
        <f t="shared" si="173"/>
        <v>0</v>
      </c>
      <c r="M275" s="259">
        <f t="shared" si="173"/>
        <v>0</v>
      </c>
      <c r="N275" s="259">
        <f t="shared" si="173"/>
        <v>0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0</v>
      </c>
      <c r="F276" s="259">
        <f t="shared" ref="F276:G276" si="174">SUM(F273:F275)</f>
        <v>0</v>
      </c>
      <c r="G276" s="259">
        <f t="shared" si="174"/>
        <v>3391.22426</v>
      </c>
      <c r="H276" s="259">
        <f t="shared" ref="H276:N276" si="175">SUM(H273:H275)</f>
        <v>-80.271469999999965</v>
      </c>
      <c r="I276" s="259">
        <f t="shared" si="175"/>
        <v>2.2737367544323206E-13</v>
      </c>
      <c r="J276" s="259">
        <f t="shared" si="175"/>
        <v>8.2879499999990571</v>
      </c>
      <c r="K276" s="259">
        <f t="shared" si="175"/>
        <v>1.6995100000000889</v>
      </c>
      <c r="L276" s="259">
        <f t="shared" si="175"/>
        <v>-4.9496599999998807</v>
      </c>
      <c r="M276" s="259">
        <f t="shared" si="175"/>
        <v>3.4106051316484809E-13</v>
      </c>
      <c r="N276" s="259">
        <f t="shared" si="175"/>
        <v>-6284.5292300000001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0</v>
      </c>
      <c r="F277" s="251">
        <f t="shared" ref="F277:G277" si="176">+F276</f>
        <v>0</v>
      </c>
      <c r="G277" s="251">
        <f t="shared" si="176"/>
        <v>3391.22426</v>
      </c>
      <c r="H277" s="251">
        <f t="shared" ref="H277:N277" si="177">+H276</f>
        <v>-80.271469999999965</v>
      </c>
      <c r="I277" s="251">
        <f t="shared" si="177"/>
        <v>2.2737367544323206E-13</v>
      </c>
      <c r="J277" s="251">
        <f t="shared" si="177"/>
        <v>8.2879499999990571</v>
      </c>
      <c r="K277" s="251">
        <f t="shared" si="177"/>
        <v>1.6995100000000889</v>
      </c>
      <c r="L277" s="251">
        <f t="shared" si="177"/>
        <v>-4.9496599999998807</v>
      </c>
      <c r="M277" s="251">
        <f t="shared" si="177"/>
        <v>3.4106051316484809E-13</v>
      </c>
      <c r="N277" s="251">
        <f t="shared" si="177"/>
        <v>-6284.5292300000001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0</v>
      </c>
      <c r="F281" s="228">
        <f t="shared" si="180"/>
        <v>0</v>
      </c>
      <c r="G281" s="228">
        <f t="shared" si="180"/>
        <v>-1.03891</v>
      </c>
      <c r="H281" s="228">
        <f t="shared" si="180"/>
        <v>-3.9001800000000002</v>
      </c>
      <c r="I281" s="228">
        <f t="shared" si="180"/>
        <v>-0.65278000000000003</v>
      </c>
      <c r="J281" s="228">
        <f t="shared" si="180"/>
        <v>-0.65278000000000003</v>
      </c>
      <c r="K281" s="228">
        <f t="shared" si="180"/>
        <v>-0.65278000000000003</v>
      </c>
      <c r="L281" s="228">
        <f t="shared" si="180"/>
        <v>-0.38085000000000002</v>
      </c>
      <c r="M281" s="228">
        <f t="shared" si="180"/>
        <v>0</v>
      </c>
      <c r="N281" s="228">
        <f t="shared" si="180"/>
        <v>0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0</v>
      </c>
      <c r="F282" s="228">
        <f t="shared" si="181"/>
        <v>0</v>
      </c>
      <c r="G282" s="228">
        <f t="shared" si="181"/>
        <v>2.44028</v>
      </c>
      <c r="H282" s="228">
        <f t="shared" si="181"/>
        <v>0.65278000000000003</v>
      </c>
      <c r="I282" s="228">
        <f t="shared" si="181"/>
        <v>0.65278000000000003</v>
      </c>
      <c r="J282" s="228">
        <f t="shared" si="181"/>
        <v>0.65278000000000003</v>
      </c>
      <c r="K282" s="228">
        <f t="shared" si="181"/>
        <v>0.65278000000000003</v>
      </c>
      <c r="L282" s="228">
        <f t="shared" si="181"/>
        <v>0.38085000000000002</v>
      </c>
      <c r="M282" s="228">
        <f t="shared" si="181"/>
        <v>0</v>
      </c>
      <c r="N282" s="228">
        <f t="shared" si="181"/>
        <v>0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0</v>
      </c>
      <c r="F283" s="261">
        <f t="shared" ref="F283:G283" si="182">SUM(F280:F282)</f>
        <v>0</v>
      </c>
      <c r="G283" s="261">
        <f t="shared" si="182"/>
        <v>1.40137</v>
      </c>
      <c r="H283" s="261">
        <f t="shared" ref="H283:N283" si="183">SUM(H280:H282)</f>
        <v>-3.2474000000000003</v>
      </c>
      <c r="I283" s="261">
        <f t="shared" si="183"/>
        <v>0</v>
      </c>
      <c r="J283" s="261">
        <f t="shared" si="183"/>
        <v>0</v>
      </c>
      <c r="K283" s="261">
        <f t="shared" si="183"/>
        <v>0</v>
      </c>
      <c r="L283" s="261">
        <f t="shared" si="183"/>
        <v>0</v>
      </c>
      <c r="M283" s="261">
        <f t="shared" si="183"/>
        <v>0</v>
      </c>
      <c r="N283" s="261">
        <f t="shared" si="183"/>
        <v>0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ok</v>
      </c>
      <c r="H285" s="215" t="str">
        <f t="shared" ref="H285:N285" si="185">IF(H283&gt;=0,"ok", "error")</f>
        <v>error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0</v>
      </c>
      <c r="F291" s="228">
        <f t="shared" si="188"/>
        <v>0</v>
      </c>
      <c r="G291" s="228">
        <f t="shared" si="188"/>
        <v>432.66667000000029</v>
      </c>
      <c r="H291" s="228">
        <f t="shared" si="188"/>
        <v>482.68839000000048</v>
      </c>
      <c r="I291" s="228">
        <f t="shared" si="188"/>
        <v>367.96660999999983</v>
      </c>
      <c r="J291" s="228">
        <f t="shared" si="188"/>
        <v>199.90619999999993</v>
      </c>
      <c r="K291" s="228">
        <f t="shared" si="188"/>
        <v>465.17448999999993</v>
      </c>
      <c r="L291" s="228">
        <f t="shared" si="188"/>
        <v>716.09168999999963</v>
      </c>
      <c r="M291" s="228">
        <f t="shared" si="188"/>
        <v>328.66234999999972</v>
      </c>
      <c r="N291" s="228">
        <f t="shared" si="188"/>
        <v>0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0</v>
      </c>
      <c r="F292" s="228">
        <f t="shared" si="189"/>
        <v>0</v>
      </c>
      <c r="G292" s="228">
        <f t="shared" si="189"/>
        <v>3391.22426</v>
      </c>
      <c r="H292" s="228">
        <f t="shared" si="189"/>
        <v>-80.271469999999965</v>
      </c>
      <c r="I292" s="228">
        <f t="shared" si="189"/>
        <v>2.2737367544323206E-13</v>
      </c>
      <c r="J292" s="228">
        <f t="shared" si="189"/>
        <v>8.2879499999990571</v>
      </c>
      <c r="K292" s="228">
        <f t="shared" si="189"/>
        <v>1.6995100000000889</v>
      </c>
      <c r="L292" s="228">
        <f t="shared" si="189"/>
        <v>-4.9496599999998807</v>
      </c>
      <c r="M292" s="228">
        <f t="shared" si="189"/>
        <v>3.4106051316484809E-13</v>
      </c>
      <c r="N292" s="228">
        <f t="shared" si="189"/>
        <v>-6284.5292300000001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0</v>
      </c>
      <c r="F293" s="228">
        <f t="shared" si="190"/>
        <v>0</v>
      </c>
      <c r="G293" s="228">
        <f t="shared" si="190"/>
        <v>1.40137</v>
      </c>
      <c r="H293" s="228">
        <f t="shared" si="190"/>
        <v>-3.2474000000000003</v>
      </c>
      <c r="I293" s="228">
        <f t="shared" si="190"/>
        <v>0</v>
      </c>
      <c r="J293" s="228">
        <f t="shared" si="190"/>
        <v>0</v>
      </c>
      <c r="K293" s="228">
        <f t="shared" si="190"/>
        <v>0</v>
      </c>
      <c r="L293" s="228">
        <f t="shared" si="190"/>
        <v>0</v>
      </c>
      <c r="M293" s="228">
        <f t="shared" si="190"/>
        <v>0</v>
      </c>
      <c r="N293" s="228">
        <f t="shared" si="190"/>
        <v>0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0</v>
      </c>
      <c r="F295" s="233">
        <f t="shared" ref="F295:G295" si="193">SUM(F291:F294)</f>
        <v>0</v>
      </c>
      <c r="G295" s="233">
        <f t="shared" si="193"/>
        <v>3825.2923000000005</v>
      </c>
      <c r="H295" s="233">
        <f t="shared" ref="H295:N295" si="194">SUM(H291:H294)</f>
        <v>399.16952000000049</v>
      </c>
      <c r="I295" s="233">
        <f t="shared" si="194"/>
        <v>367.96661000000006</v>
      </c>
      <c r="J295" s="233">
        <f t="shared" si="194"/>
        <v>208.19414999999898</v>
      </c>
      <c r="K295" s="233">
        <f t="shared" si="194"/>
        <v>466.87400000000002</v>
      </c>
      <c r="L295" s="233">
        <f t="shared" si="194"/>
        <v>711.14202999999975</v>
      </c>
      <c r="M295" s="233">
        <f t="shared" si="194"/>
        <v>328.66235000000006</v>
      </c>
      <c r="N295" s="233">
        <f t="shared" si="194"/>
        <v>-6284.5292300000001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0</v>
      </c>
      <c r="F298" s="228">
        <f t="shared" ref="F298:G298" si="196">F295</f>
        <v>0</v>
      </c>
      <c r="G298" s="228">
        <f t="shared" si="196"/>
        <v>3825.2923000000005</v>
      </c>
      <c r="H298" s="228">
        <f t="shared" ref="H298:N298" si="197">H295</f>
        <v>399.16952000000049</v>
      </c>
      <c r="I298" s="228">
        <f t="shared" si="197"/>
        <v>367.96661000000006</v>
      </c>
      <c r="J298" s="228">
        <f t="shared" si="197"/>
        <v>208.19414999999898</v>
      </c>
      <c r="K298" s="228">
        <f t="shared" si="197"/>
        <v>466.87400000000002</v>
      </c>
      <c r="L298" s="228">
        <f t="shared" si="197"/>
        <v>711.14202999999975</v>
      </c>
      <c r="M298" s="228">
        <f t="shared" si="197"/>
        <v>328.66235000000006</v>
      </c>
      <c r="N298" s="228">
        <f t="shared" si="197"/>
        <v>-6284.5292300000001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0</v>
      </c>
      <c r="J299" s="228">
        <f t="shared" si="198"/>
        <v>0</v>
      </c>
      <c r="K299" s="228">
        <f t="shared" si="198"/>
        <v>0</v>
      </c>
      <c r="L299" s="228">
        <f t="shared" si="198"/>
        <v>0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0</v>
      </c>
      <c r="F300" s="228">
        <f t="shared" si="199"/>
        <v>0</v>
      </c>
      <c r="G300" s="228">
        <f t="shared" si="199"/>
        <v>0</v>
      </c>
      <c r="H300" s="228">
        <f t="shared" si="199"/>
        <v>2</v>
      </c>
      <c r="I300" s="228">
        <f t="shared" si="199"/>
        <v>0</v>
      </c>
      <c r="J300" s="228">
        <f t="shared" si="199"/>
        <v>0</v>
      </c>
      <c r="K300" s="228">
        <f t="shared" si="199"/>
        <v>-11.911</v>
      </c>
      <c r="L300" s="228">
        <f t="shared" si="199"/>
        <v>5.2602399999999996</v>
      </c>
      <c r="M300" s="228">
        <f t="shared" si="199"/>
        <v>-0.53222999999999998</v>
      </c>
      <c r="N300" s="228">
        <f t="shared" si="199"/>
        <v>0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0</v>
      </c>
      <c r="F301" s="228">
        <f t="shared" si="200"/>
        <v>0</v>
      </c>
      <c r="G301" s="228">
        <f t="shared" si="200"/>
        <v>0</v>
      </c>
      <c r="H301" s="228">
        <f t="shared" si="200"/>
        <v>-0.11773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-0.2878</v>
      </c>
      <c r="M301" s="228">
        <f t="shared" si="200"/>
        <v>-0.44786999999999999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0</v>
      </c>
      <c r="F303" s="228">
        <f t="shared" si="202"/>
        <v>0</v>
      </c>
      <c r="G303" s="228">
        <f t="shared" si="202"/>
        <v>0</v>
      </c>
      <c r="H303" s="228">
        <f t="shared" si="202"/>
        <v>0</v>
      </c>
      <c r="I303" s="228">
        <f t="shared" si="202"/>
        <v>0</v>
      </c>
      <c r="J303" s="228">
        <f t="shared" si="202"/>
        <v>0</v>
      </c>
      <c r="K303" s="228">
        <f t="shared" si="202"/>
        <v>0</v>
      </c>
      <c r="L303" s="228">
        <f t="shared" si="202"/>
        <v>0</v>
      </c>
      <c r="M303" s="228">
        <f t="shared" si="202"/>
        <v>0</v>
      </c>
      <c r="N303" s="228">
        <f t="shared" si="202"/>
        <v>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0</v>
      </c>
      <c r="F304" s="228">
        <f t="shared" si="203"/>
        <v>0</v>
      </c>
      <c r="G304" s="228">
        <f t="shared" si="203"/>
        <v>0</v>
      </c>
      <c r="H304" s="228">
        <f t="shared" si="203"/>
        <v>0</v>
      </c>
      <c r="I304" s="228">
        <f t="shared" si="203"/>
        <v>0</v>
      </c>
      <c r="J304" s="228">
        <f t="shared" si="203"/>
        <v>0</v>
      </c>
      <c r="K304" s="228">
        <f t="shared" si="203"/>
        <v>0</v>
      </c>
      <c r="L304" s="228">
        <f t="shared" si="203"/>
        <v>0</v>
      </c>
      <c r="M304" s="228">
        <f t="shared" si="203"/>
        <v>0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0</v>
      </c>
      <c r="F305" s="233">
        <f t="shared" si="204"/>
        <v>0</v>
      </c>
      <c r="G305" s="233">
        <f t="shared" si="204"/>
        <v>-6.6977200000000003</v>
      </c>
      <c r="H305" s="233">
        <f t="shared" si="204"/>
        <v>-1.7006399999999999</v>
      </c>
      <c r="I305" s="233">
        <f t="shared" si="204"/>
        <v>0.68859999999999999</v>
      </c>
      <c r="J305" s="233">
        <f t="shared" si="204"/>
        <v>-8.9583200000000005</v>
      </c>
      <c r="K305" s="233">
        <f t="shared" si="204"/>
        <v>0</v>
      </c>
      <c r="L305" s="233">
        <f t="shared" si="204"/>
        <v>-2.5446499999999999</v>
      </c>
      <c r="M305" s="233">
        <f t="shared" si="204"/>
        <v>-4.8008899999999999</v>
      </c>
      <c r="N305" s="233">
        <f t="shared" si="204"/>
        <v>0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0</v>
      </c>
      <c r="F306" s="228">
        <f t="shared" si="205"/>
        <v>0</v>
      </c>
      <c r="G306" s="228">
        <f t="shared" si="205"/>
        <v>-3.6926600000000001</v>
      </c>
      <c r="H306" s="228">
        <f t="shared" si="205"/>
        <v>0</v>
      </c>
      <c r="I306" s="228">
        <f t="shared" si="205"/>
        <v>0</v>
      </c>
      <c r="J306" s="228">
        <f t="shared" si="205"/>
        <v>-8.9583200000000005</v>
      </c>
      <c r="K306" s="228">
        <f t="shared" si="205"/>
        <v>0</v>
      </c>
      <c r="L306" s="228">
        <f t="shared" si="205"/>
        <v>-2.5446499999999999</v>
      </c>
      <c r="M306" s="228">
        <f t="shared" si="205"/>
        <v>-4.8008899999999999</v>
      </c>
      <c r="N306" s="228">
        <f t="shared" si="205"/>
        <v>0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0</v>
      </c>
      <c r="F307" s="228">
        <f t="shared" si="206"/>
        <v>0</v>
      </c>
      <c r="G307" s="228">
        <f t="shared" si="206"/>
        <v>0</v>
      </c>
      <c r="H307" s="228">
        <f t="shared" si="206"/>
        <v>0</v>
      </c>
      <c r="I307" s="228">
        <f t="shared" si="206"/>
        <v>0.68859999999999999</v>
      </c>
      <c r="J307" s="228">
        <f t="shared" si="206"/>
        <v>0</v>
      </c>
      <c r="K307" s="228">
        <f t="shared" si="206"/>
        <v>0</v>
      </c>
      <c r="L307" s="228">
        <f t="shared" si="206"/>
        <v>0</v>
      </c>
      <c r="M307" s="228">
        <f t="shared" si="206"/>
        <v>0</v>
      </c>
      <c r="N307" s="228">
        <f t="shared" si="206"/>
        <v>0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0</v>
      </c>
      <c r="H308" s="228">
        <f t="shared" si="207"/>
        <v>0</v>
      </c>
      <c r="I308" s="228">
        <f t="shared" si="207"/>
        <v>0</v>
      </c>
      <c r="J308" s="228">
        <f t="shared" si="207"/>
        <v>0</v>
      </c>
      <c r="K308" s="228">
        <f t="shared" si="207"/>
        <v>0</v>
      </c>
      <c r="L308" s="228">
        <f t="shared" si="207"/>
        <v>0</v>
      </c>
      <c r="M308" s="228">
        <f t="shared" si="207"/>
        <v>0</v>
      </c>
      <c r="N308" s="228">
        <f t="shared" si="207"/>
        <v>0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-3.0050599999999998</v>
      </c>
      <c r="H309" s="228">
        <f t="shared" si="208"/>
        <v>-1.7006399999999999</v>
      </c>
      <c r="I309" s="228">
        <f t="shared" si="208"/>
        <v>0</v>
      </c>
      <c r="J309" s="228">
        <f t="shared" si="208"/>
        <v>0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0</v>
      </c>
      <c r="F311" s="228">
        <f t="shared" si="210"/>
        <v>0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0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0</v>
      </c>
      <c r="F319" s="233">
        <f t="shared" si="218"/>
        <v>0</v>
      </c>
      <c r="G319" s="233">
        <f t="shared" si="218"/>
        <v>3818.5945800000004</v>
      </c>
      <c r="H319" s="233">
        <f t="shared" si="218"/>
        <v>399.35115000000047</v>
      </c>
      <c r="I319" s="233">
        <f t="shared" si="218"/>
        <v>368.65521000000007</v>
      </c>
      <c r="J319" s="233">
        <f t="shared" si="218"/>
        <v>199.235829999999</v>
      </c>
      <c r="K319" s="233">
        <f t="shared" si="218"/>
        <v>454.96300000000002</v>
      </c>
      <c r="L319" s="233">
        <f t="shared" si="218"/>
        <v>713.56981999999971</v>
      </c>
      <c r="M319" s="233">
        <f t="shared" si="218"/>
        <v>322.88136000000003</v>
      </c>
      <c r="N319" s="233">
        <f t="shared" si="218"/>
        <v>-6284.5292300000001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0</v>
      </c>
      <c r="F322" s="228">
        <f t="shared" si="220"/>
        <v>0</v>
      </c>
      <c r="G322" s="228">
        <f t="shared" si="220"/>
        <v>68.396749999999997</v>
      </c>
      <c r="H322" s="228">
        <f t="shared" si="220"/>
        <v>6.5649499999999961</v>
      </c>
      <c r="I322" s="228">
        <f t="shared" si="220"/>
        <v>-14.676909999999992</v>
      </c>
      <c r="J322" s="228">
        <f t="shared" si="220"/>
        <v>-5.6142200000000031</v>
      </c>
      <c r="K322" s="228">
        <f t="shared" si="220"/>
        <v>15.28989</v>
      </c>
      <c r="L322" s="228">
        <f t="shared" si="220"/>
        <v>7.238039999999998</v>
      </c>
      <c r="M322" s="228">
        <f t="shared" si="220"/>
        <v>-1.38279</v>
      </c>
      <c r="N322" s="228">
        <f t="shared" si="220"/>
        <v>-75.815709999999996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0</v>
      </c>
      <c r="F323" s="228">
        <f t="shared" si="221"/>
        <v>0</v>
      </c>
      <c r="G323" s="228">
        <f t="shared" si="221"/>
        <v>0</v>
      </c>
      <c r="H323" s="228">
        <f t="shared" si="221"/>
        <v>0</v>
      </c>
      <c r="I323" s="228">
        <f t="shared" si="221"/>
        <v>0</v>
      </c>
      <c r="J323" s="228">
        <f t="shared" si="221"/>
        <v>0</v>
      </c>
      <c r="K323" s="228">
        <f t="shared" si="221"/>
        <v>0</v>
      </c>
      <c r="L323" s="228">
        <f t="shared" si="221"/>
        <v>0</v>
      </c>
      <c r="M323" s="228">
        <f t="shared" si="221"/>
        <v>0</v>
      </c>
      <c r="N323" s="228">
        <f t="shared" si="221"/>
        <v>0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0</v>
      </c>
      <c r="F327" s="233">
        <f>SUM(F322:F326)</f>
        <v>0</v>
      </c>
      <c r="G327" s="233">
        <f>SUM(G322:G326)</f>
        <v>68.396749999999997</v>
      </c>
      <c r="H327" s="233">
        <f t="shared" ref="H327:N327" si="225">SUM(H322:H326)</f>
        <v>6.5649499999999961</v>
      </c>
      <c r="I327" s="233">
        <f t="shared" si="225"/>
        <v>-14.676909999999992</v>
      </c>
      <c r="J327" s="233">
        <f t="shared" si="225"/>
        <v>-5.6142200000000031</v>
      </c>
      <c r="K327" s="233">
        <f t="shared" si="225"/>
        <v>15.28989</v>
      </c>
      <c r="L327" s="233">
        <f t="shared" si="225"/>
        <v>7.238039999999998</v>
      </c>
      <c r="M327" s="233">
        <f t="shared" si="225"/>
        <v>-1.38279</v>
      </c>
      <c r="N327" s="233">
        <f t="shared" si="225"/>
        <v>-75.815709999999996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0</v>
      </c>
      <c r="F338" s="233">
        <f t="shared" ref="F338:G338" si="231">SUM(F339:F342)</f>
        <v>0</v>
      </c>
      <c r="G338" s="233">
        <f t="shared" si="231"/>
        <v>11162.43348</v>
      </c>
      <c r="H338" s="233">
        <f t="shared" ref="H338:N338" si="232">SUM(H339:H342)</f>
        <v>-109.75533999999971</v>
      </c>
      <c r="I338" s="233">
        <f t="shared" si="232"/>
        <v>-175.77732999999989</v>
      </c>
      <c r="J338" s="233">
        <f t="shared" si="232"/>
        <v>-132.29663999999957</v>
      </c>
      <c r="K338" s="233">
        <f t="shared" si="232"/>
        <v>253.76298999999926</v>
      </c>
      <c r="L338" s="233">
        <f t="shared" si="232"/>
        <v>182.99054000000069</v>
      </c>
      <c r="M338" s="233">
        <f t="shared" si="232"/>
        <v>1609.0806699999994</v>
      </c>
      <c r="N338" s="233">
        <f t="shared" si="232"/>
        <v>-12790.43837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0</v>
      </c>
      <c r="F339" s="228">
        <f t="shared" si="233"/>
        <v>0</v>
      </c>
      <c r="G339" s="228">
        <f t="shared" si="233"/>
        <v>6458.2467399999996</v>
      </c>
      <c r="H339" s="228">
        <f t="shared" si="233"/>
        <v>-7.1157799999991767</v>
      </c>
      <c r="I339" s="228">
        <f t="shared" si="233"/>
        <v>-4.803370000000541</v>
      </c>
      <c r="J339" s="228">
        <f t="shared" si="233"/>
        <v>-3.0027199999994991</v>
      </c>
      <c r="K339" s="228">
        <f t="shared" si="233"/>
        <v>14.58545999999933</v>
      </c>
      <c r="L339" s="228">
        <f t="shared" si="233"/>
        <v>-180.82658999999967</v>
      </c>
      <c r="M339" s="228">
        <f t="shared" si="233"/>
        <v>-187.30269000000044</v>
      </c>
      <c r="N339" s="228">
        <f t="shared" si="233"/>
        <v>-6089.7810499999996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0</v>
      </c>
      <c r="F340" s="228">
        <f t="shared" si="234"/>
        <v>0</v>
      </c>
      <c r="G340" s="228">
        <f t="shared" si="234"/>
        <v>4704.1867400000001</v>
      </c>
      <c r="H340" s="228">
        <f t="shared" si="234"/>
        <v>-102.63956000000053</v>
      </c>
      <c r="I340" s="228">
        <f t="shared" si="234"/>
        <v>-170.97395999999935</v>
      </c>
      <c r="J340" s="228">
        <f t="shared" si="234"/>
        <v>-129.29392000000007</v>
      </c>
      <c r="K340" s="228">
        <f t="shared" si="234"/>
        <v>239.17752999999993</v>
      </c>
      <c r="L340" s="228">
        <f t="shared" si="234"/>
        <v>363.81713000000036</v>
      </c>
      <c r="M340" s="228">
        <f t="shared" si="234"/>
        <v>1796.3833599999998</v>
      </c>
      <c r="N340" s="228">
        <f t="shared" si="234"/>
        <v>-6700.6573200000003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0</v>
      </c>
      <c r="L341" s="228">
        <f t="shared" si="235"/>
        <v>0</v>
      </c>
      <c r="M341" s="228">
        <f t="shared" si="235"/>
        <v>0</v>
      </c>
      <c r="N341" s="228">
        <f t="shared" si="235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0</v>
      </c>
      <c r="F343" s="233">
        <f>SUM(F344:F345)</f>
        <v>0</v>
      </c>
      <c r="G343" s="233">
        <f>SUM(G344:G345)</f>
        <v>235.08886999999999</v>
      </c>
      <c r="H343" s="233">
        <f t="shared" ref="H343:N343" si="237">SUM(H344:H345)</f>
        <v>221.42525000000001</v>
      </c>
      <c r="I343" s="233">
        <f t="shared" si="237"/>
        <v>217.62624</v>
      </c>
      <c r="J343" s="233">
        <f t="shared" si="237"/>
        <v>206.65911</v>
      </c>
      <c r="K343" s="233">
        <f t="shared" si="237"/>
        <v>220.42274</v>
      </c>
      <c r="L343" s="233">
        <f t="shared" si="237"/>
        <v>504.24721</v>
      </c>
      <c r="M343" s="233">
        <f t="shared" si="237"/>
        <v>583.07407000000001</v>
      </c>
      <c r="N343" s="233">
        <f t="shared" si="237"/>
        <v>0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0</v>
      </c>
      <c r="F344" s="228">
        <f t="shared" si="238"/>
        <v>0</v>
      </c>
      <c r="G344" s="228">
        <f t="shared" si="238"/>
        <v>235.08886999999999</v>
      </c>
      <c r="H344" s="228">
        <f t="shared" si="238"/>
        <v>221.42525000000001</v>
      </c>
      <c r="I344" s="228">
        <f t="shared" si="238"/>
        <v>217.62624</v>
      </c>
      <c r="J344" s="228">
        <f t="shared" si="238"/>
        <v>206.65911</v>
      </c>
      <c r="K344" s="228">
        <f t="shared" si="238"/>
        <v>220.42274</v>
      </c>
      <c r="L344" s="228">
        <f t="shared" si="238"/>
        <v>504.24721</v>
      </c>
      <c r="M344" s="228">
        <f t="shared" si="238"/>
        <v>583.07407000000001</v>
      </c>
      <c r="N344" s="228">
        <f t="shared" si="238"/>
        <v>0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0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0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0</v>
      </c>
      <c r="F346" s="233">
        <f>+F338+F343</f>
        <v>0</v>
      </c>
      <c r="G346" s="233">
        <f>+G338+G343</f>
        <v>11397.522349999999</v>
      </c>
      <c r="H346" s="233">
        <f t="shared" ref="H346:N346" si="240">+H338+H343</f>
        <v>111.6699100000003</v>
      </c>
      <c r="I346" s="233">
        <f t="shared" si="240"/>
        <v>41.848910000000103</v>
      </c>
      <c r="J346" s="233">
        <f t="shared" si="240"/>
        <v>74.362470000000428</v>
      </c>
      <c r="K346" s="233">
        <f t="shared" si="240"/>
        <v>474.18572999999924</v>
      </c>
      <c r="L346" s="233">
        <f t="shared" si="240"/>
        <v>687.23775000000069</v>
      </c>
      <c r="M346" s="233">
        <f t="shared" si="240"/>
        <v>2192.1547399999995</v>
      </c>
      <c r="N346" s="233">
        <f t="shared" si="240"/>
        <v>-12790.43837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0</v>
      </c>
      <c r="F349" s="228">
        <f t="shared" ref="F349:G349" si="241">+F346</f>
        <v>0</v>
      </c>
      <c r="G349" s="228">
        <f t="shared" si="241"/>
        <v>11397.522349999999</v>
      </c>
      <c r="H349" s="228">
        <f t="shared" ref="H349:N349" si="242">+H346</f>
        <v>111.6699100000003</v>
      </c>
      <c r="I349" s="228">
        <f t="shared" si="242"/>
        <v>41.848910000000103</v>
      </c>
      <c r="J349" s="228">
        <f t="shared" si="242"/>
        <v>74.362470000000428</v>
      </c>
      <c r="K349" s="228">
        <f t="shared" si="242"/>
        <v>474.18572999999924</v>
      </c>
      <c r="L349" s="228">
        <f t="shared" si="242"/>
        <v>687.23775000000069</v>
      </c>
      <c r="M349" s="228">
        <f t="shared" si="242"/>
        <v>2192.1547399999995</v>
      </c>
      <c r="N349" s="228">
        <f t="shared" si="242"/>
        <v>-12790.43837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0</v>
      </c>
      <c r="F350" s="228">
        <f t="shared" si="243"/>
        <v>0</v>
      </c>
      <c r="G350" s="228">
        <f t="shared" si="243"/>
        <v>0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0</v>
      </c>
      <c r="F351" s="233">
        <f t="shared" ref="F351:G351" si="244">F349+F350</f>
        <v>0</v>
      </c>
      <c r="G351" s="233">
        <f t="shared" si="244"/>
        <v>11397.522349999999</v>
      </c>
      <c r="H351" s="233">
        <f t="shared" ref="H351:N351" si="245">H349+H350</f>
        <v>111.6699100000003</v>
      </c>
      <c r="I351" s="233">
        <f t="shared" si="245"/>
        <v>41.848910000000103</v>
      </c>
      <c r="J351" s="233">
        <f t="shared" si="245"/>
        <v>74.362470000000428</v>
      </c>
      <c r="K351" s="233">
        <f t="shared" si="245"/>
        <v>474.18572999999924</v>
      </c>
      <c r="L351" s="233">
        <f t="shared" si="245"/>
        <v>687.23775000000069</v>
      </c>
      <c r="M351" s="233">
        <f t="shared" si="245"/>
        <v>2192.1547399999995</v>
      </c>
      <c r="N351" s="233">
        <f t="shared" si="245"/>
        <v>-12790.43837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0</v>
      </c>
      <c r="F353" s="228">
        <f t="shared" ref="F353:G353" si="246">+F351</f>
        <v>0</v>
      </c>
      <c r="G353" s="228">
        <f t="shared" si="246"/>
        <v>11397.522349999999</v>
      </c>
      <c r="H353" s="228">
        <f t="shared" ref="H353:N353" si="247">+H351</f>
        <v>111.6699100000003</v>
      </c>
      <c r="I353" s="228">
        <f t="shared" si="247"/>
        <v>41.848910000000103</v>
      </c>
      <c r="J353" s="228">
        <f t="shared" si="247"/>
        <v>74.362470000000428</v>
      </c>
      <c r="K353" s="228">
        <f t="shared" si="247"/>
        <v>474.18572999999924</v>
      </c>
      <c r="L353" s="228">
        <f t="shared" si="247"/>
        <v>687.23775000000069</v>
      </c>
      <c r="M353" s="228">
        <f t="shared" si="247"/>
        <v>2192.1547399999995</v>
      </c>
      <c r="N353" s="228">
        <f t="shared" si="247"/>
        <v>-12790.43837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0</v>
      </c>
      <c r="F354" s="228">
        <f t="shared" si="248"/>
        <v>0</v>
      </c>
      <c r="G354" s="228">
        <f t="shared" si="248"/>
        <v>0</v>
      </c>
      <c r="H354" s="228">
        <f t="shared" si="248"/>
        <v>2</v>
      </c>
      <c r="I354" s="228">
        <f t="shared" si="248"/>
        <v>0</v>
      </c>
      <c r="J354" s="228">
        <f t="shared" si="248"/>
        <v>0</v>
      </c>
      <c r="K354" s="228">
        <f t="shared" si="248"/>
        <v>-11.911</v>
      </c>
      <c r="L354" s="228">
        <f t="shared" si="248"/>
        <v>5.2602399999999996</v>
      </c>
      <c r="M354" s="228">
        <f t="shared" si="248"/>
        <v>-0.53222999999999998</v>
      </c>
      <c r="N354" s="228">
        <f t="shared" si="248"/>
        <v>0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0</v>
      </c>
      <c r="F355" s="233">
        <f t="shared" ref="F355:G355" si="249">F353+F354</f>
        <v>0</v>
      </c>
      <c r="G355" s="233">
        <f t="shared" si="249"/>
        <v>11397.522349999999</v>
      </c>
      <c r="H355" s="233">
        <f t="shared" ref="H355:N355" si="250">H353+H354</f>
        <v>113.6699100000003</v>
      </c>
      <c r="I355" s="233">
        <f t="shared" si="250"/>
        <v>41.848910000000103</v>
      </c>
      <c r="J355" s="233">
        <f t="shared" si="250"/>
        <v>74.362470000000428</v>
      </c>
      <c r="K355" s="233">
        <f t="shared" si="250"/>
        <v>462.27472999999924</v>
      </c>
      <c r="L355" s="233">
        <f t="shared" si="250"/>
        <v>692.49799000000064</v>
      </c>
      <c r="M355" s="233">
        <f t="shared" si="250"/>
        <v>2191.6225099999997</v>
      </c>
      <c r="N355" s="233">
        <f t="shared" si="250"/>
        <v>-12790.43837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0</v>
      </c>
      <c r="F363" s="228">
        <f t="shared" si="256"/>
        <v>0</v>
      </c>
      <c r="G363" s="228">
        <f t="shared" si="256"/>
        <v>3818.5945800000004</v>
      </c>
      <c r="H363" s="228">
        <f t="shared" si="256"/>
        <v>399.35115000000047</v>
      </c>
      <c r="I363" s="228">
        <f t="shared" si="256"/>
        <v>368.65521000000007</v>
      </c>
      <c r="J363" s="228">
        <f t="shared" si="256"/>
        <v>199.235829999999</v>
      </c>
      <c r="K363" s="228">
        <f t="shared" si="256"/>
        <v>454.96300000000002</v>
      </c>
      <c r="L363" s="228">
        <f t="shared" si="256"/>
        <v>713.56981999999971</v>
      </c>
      <c r="M363" s="228">
        <f t="shared" si="256"/>
        <v>322.88136000000003</v>
      </c>
      <c r="N363" s="228">
        <f t="shared" si="256"/>
        <v>-6284.5292300000001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0</v>
      </c>
      <c r="F364" s="228">
        <f t="shared" si="257"/>
        <v>0</v>
      </c>
      <c r="G364" s="228">
        <f t="shared" si="257"/>
        <v>-68.396749999999997</v>
      </c>
      <c r="H364" s="228">
        <f t="shared" si="257"/>
        <v>-6.5649499999999961</v>
      </c>
      <c r="I364" s="228">
        <f t="shared" si="257"/>
        <v>14.676909999999992</v>
      </c>
      <c r="J364" s="228">
        <f t="shared" si="257"/>
        <v>5.6142200000000031</v>
      </c>
      <c r="K364" s="228">
        <f t="shared" si="257"/>
        <v>-15.28989</v>
      </c>
      <c r="L364" s="228">
        <f t="shared" si="257"/>
        <v>-7.238039999999998</v>
      </c>
      <c r="M364" s="228">
        <f t="shared" si="257"/>
        <v>1.38279</v>
      </c>
      <c r="N364" s="228">
        <f t="shared" si="257"/>
        <v>75.815709999999996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0</v>
      </c>
      <c r="F365" s="228">
        <f t="shared" si="258"/>
        <v>0</v>
      </c>
      <c r="G365" s="228">
        <f t="shared" si="258"/>
        <v>-11397.522349999999</v>
      </c>
      <c r="H365" s="228">
        <f t="shared" si="258"/>
        <v>-111.6699100000003</v>
      </c>
      <c r="I365" s="228">
        <f t="shared" si="258"/>
        <v>-41.848910000000103</v>
      </c>
      <c r="J365" s="228">
        <f t="shared" si="258"/>
        <v>-74.362470000000428</v>
      </c>
      <c r="K365" s="228">
        <f t="shared" si="258"/>
        <v>-474.18572999999924</v>
      </c>
      <c r="L365" s="228">
        <f t="shared" si="258"/>
        <v>-687.23775000000069</v>
      </c>
      <c r="M365" s="228">
        <f t="shared" si="258"/>
        <v>-2192.1547399999995</v>
      </c>
      <c r="N365" s="228">
        <f t="shared" si="258"/>
        <v>12790.43837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0</v>
      </c>
      <c r="F366" s="228">
        <f t="shared" si="259"/>
        <v>0</v>
      </c>
      <c r="G366" s="228">
        <f t="shared" si="259"/>
        <v>235.08886999999999</v>
      </c>
      <c r="H366" s="228">
        <f t="shared" si="259"/>
        <v>221.42525000000001</v>
      </c>
      <c r="I366" s="228">
        <f t="shared" si="259"/>
        <v>217.62624</v>
      </c>
      <c r="J366" s="228">
        <f t="shared" si="259"/>
        <v>206.65911</v>
      </c>
      <c r="K366" s="228">
        <f t="shared" si="259"/>
        <v>220.42274</v>
      </c>
      <c r="L366" s="228">
        <f t="shared" si="259"/>
        <v>504.24721</v>
      </c>
      <c r="M366" s="228">
        <f t="shared" si="259"/>
        <v>583.07407000000001</v>
      </c>
      <c r="N366" s="228">
        <f t="shared" si="259"/>
        <v>0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0</v>
      </c>
      <c r="F368" s="233">
        <f t="shared" ref="F368:N368" si="261">SUM(F363:F367)</f>
        <v>0</v>
      </c>
      <c r="G368" s="233">
        <f t="shared" si="261"/>
        <v>-7412.2356499999987</v>
      </c>
      <c r="H368" s="233">
        <f t="shared" si="261"/>
        <v>502.54154000000017</v>
      </c>
      <c r="I368" s="233">
        <f t="shared" si="261"/>
        <v>559.10944999999992</v>
      </c>
      <c r="J368" s="233">
        <f t="shared" si="261"/>
        <v>337.14668999999856</v>
      </c>
      <c r="K368" s="233">
        <f t="shared" si="261"/>
        <v>185.91012000000077</v>
      </c>
      <c r="L368" s="233">
        <f t="shared" si="261"/>
        <v>523.34123999999906</v>
      </c>
      <c r="M368" s="233">
        <f t="shared" si="261"/>
        <v>-1284.8165199999994</v>
      </c>
      <c r="N368" s="233">
        <f t="shared" si="261"/>
        <v>6581.7248499999996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0</v>
      </c>
      <c r="F373" s="228">
        <f t="shared" si="264"/>
        <v>0</v>
      </c>
      <c r="G373" s="228">
        <f t="shared" si="264"/>
        <v>0</v>
      </c>
      <c r="H373" s="228">
        <f t="shared" si="264"/>
        <v>0</v>
      </c>
      <c r="I373" s="228">
        <f t="shared" si="264"/>
        <v>0</v>
      </c>
      <c r="J373" s="228">
        <f t="shared" si="264"/>
        <v>0</v>
      </c>
      <c r="K373" s="228">
        <f t="shared" si="264"/>
        <v>0</v>
      </c>
      <c r="L373" s="228">
        <f t="shared" si="264"/>
        <v>3.96</v>
      </c>
      <c r="M373" s="228">
        <f t="shared" si="264"/>
        <v>13.349999999999998</v>
      </c>
      <c r="N373" s="228">
        <f t="shared" si="264"/>
        <v>-17.309999999999999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0</v>
      </c>
      <c r="F374" s="228">
        <f t="shared" si="265"/>
        <v>0</v>
      </c>
      <c r="G374" s="228">
        <f t="shared" si="265"/>
        <v>93.858999999999995</v>
      </c>
      <c r="H374" s="228">
        <f t="shared" si="265"/>
        <v>-32.181179999999998</v>
      </c>
      <c r="I374" s="228">
        <f t="shared" si="265"/>
        <v>-3.3015199999999965</v>
      </c>
      <c r="J374" s="228">
        <f t="shared" si="265"/>
        <v>0</v>
      </c>
      <c r="K374" s="228">
        <f t="shared" si="265"/>
        <v>2</v>
      </c>
      <c r="L374" s="228">
        <f t="shared" si="265"/>
        <v>0.92786999999999864</v>
      </c>
      <c r="M374" s="228">
        <f t="shared" si="265"/>
        <v>2.5521299999999982</v>
      </c>
      <c r="N374" s="228">
        <f t="shared" si="265"/>
        <v>-63.856299999999997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0</v>
      </c>
      <c r="F375" s="228">
        <f t="shared" si="266"/>
        <v>0</v>
      </c>
      <c r="G375" s="228">
        <f t="shared" si="266"/>
        <v>0</v>
      </c>
      <c r="H375" s="228">
        <f t="shared" si="266"/>
        <v>77.203699999999998</v>
      </c>
      <c r="I375" s="228">
        <f t="shared" si="266"/>
        <v>1.8919999999999959</v>
      </c>
      <c r="J375" s="228">
        <f t="shared" si="266"/>
        <v>3.1901600000000059</v>
      </c>
      <c r="K375" s="228">
        <f t="shared" si="266"/>
        <v>0.77786000000000399</v>
      </c>
      <c r="L375" s="228">
        <f t="shared" si="266"/>
        <v>-1.6350000000000051</v>
      </c>
      <c r="M375" s="228">
        <f t="shared" si="266"/>
        <v>157.47761</v>
      </c>
      <c r="N375" s="228">
        <f t="shared" si="266"/>
        <v>-238.90633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0</v>
      </c>
      <c r="F376" s="228">
        <f t="shared" si="267"/>
        <v>0</v>
      </c>
      <c r="G376" s="228">
        <f t="shared" si="267"/>
        <v>1120.42058</v>
      </c>
      <c r="H376" s="228">
        <f t="shared" si="267"/>
        <v>-1.4210499999999229</v>
      </c>
      <c r="I376" s="228">
        <f t="shared" si="267"/>
        <v>28.539800000000014</v>
      </c>
      <c r="J376" s="228">
        <f t="shared" si="267"/>
        <v>47.732870000000048</v>
      </c>
      <c r="K376" s="228">
        <f t="shared" si="267"/>
        <v>30.305609999999888</v>
      </c>
      <c r="L376" s="228">
        <f t="shared" si="267"/>
        <v>63.893319999999903</v>
      </c>
      <c r="M376" s="228">
        <f t="shared" si="267"/>
        <v>8.0151500000001761</v>
      </c>
      <c r="N376" s="228">
        <f t="shared" si="267"/>
        <v>-1297.4862800000001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0</v>
      </c>
      <c r="F377" s="228">
        <f t="shared" si="268"/>
        <v>0</v>
      </c>
      <c r="G377" s="228">
        <f t="shared" si="268"/>
        <v>74.709280000000007</v>
      </c>
      <c r="H377" s="228">
        <f t="shared" si="268"/>
        <v>-47.100480000000005</v>
      </c>
      <c r="I377" s="228">
        <f t="shared" si="268"/>
        <v>8.7988900000000037</v>
      </c>
      <c r="J377" s="228">
        <f t="shared" si="268"/>
        <v>39.283969999999997</v>
      </c>
      <c r="K377" s="228">
        <f t="shared" si="268"/>
        <v>92.470929999999996</v>
      </c>
      <c r="L377" s="228">
        <f t="shared" si="268"/>
        <v>1010.6331300000001</v>
      </c>
      <c r="M377" s="228">
        <f t="shared" si="268"/>
        <v>-656.54582000000005</v>
      </c>
      <c r="N377" s="228">
        <f t="shared" si="268"/>
        <v>-522.24990000000003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0</v>
      </c>
      <c r="F378" s="233">
        <f>SUM(F373:F377)</f>
        <v>0</v>
      </c>
      <c r="G378" s="233">
        <f>SUM(G373:G377)</f>
        <v>1288.9888599999999</v>
      </c>
      <c r="H378" s="233">
        <f t="shared" ref="H378:N378" si="269">SUM(H373:H377)</f>
        <v>-3.4990099999999273</v>
      </c>
      <c r="I378" s="233">
        <f t="shared" si="269"/>
        <v>35.929170000000013</v>
      </c>
      <c r="J378" s="233">
        <f t="shared" si="269"/>
        <v>90.20700000000005</v>
      </c>
      <c r="K378" s="233">
        <f t="shared" si="269"/>
        <v>125.55439999999989</v>
      </c>
      <c r="L378" s="233">
        <f t="shared" si="269"/>
        <v>1077.7793199999999</v>
      </c>
      <c r="M378" s="233">
        <f t="shared" si="269"/>
        <v>-475.1509299999999</v>
      </c>
      <c r="N378" s="233">
        <f t="shared" si="269"/>
        <v>-2139.8088100000004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0</v>
      </c>
      <c r="F379" s="228">
        <f t="shared" si="270"/>
        <v>0</v>
      </c>
      <c r="G379" s="228">
        <f t="shared" si="270"/>
        <v>10.325699999999999</v>
      </c>
      <c r="H379" s="228">
        <f t="shared" si="270"/>
        <v>-10.325699999999999</v>
      </c>
      <c r="I379" s="228">
        <f t="shared" si="270"/>
        <v>0</v>
      </c>
      <c r="J379" s="228">
        <f t="shared" si="270"/>
        <v>0</v>
      </c>
      <c r="K379" s="228">
        <f t="shared" si="270"/>
        <v>0</v>
      </c>
      <c r="L379" s="228">
        <f t="shared" si="270"/>
        <v>0</v>
      </c>
      <c r="M379" s="228">
        <f t="shared" si="270"/>
        <v>0</v>
      </c>
      <c r="N379" s="228">
        <f t="shared" si="270"/>
        <v>0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0</v>
      </c>
      <c r="F381" s="228">
        <f t="shared" si="272"/>
        <v>0</v>
      </c>
      <c r="G381" s="228">
        <f t="shared" si="272"/>
        <v>0.995</v>
      </c>
      <c r="H381" s="228">
        <f t="shared" si="272"/>
        <v>0.91191999999999995</v>
      </c>
      <c r="I381" s="228">
        <f t="shared" si="272"/>
        <v>-0.20691999999999999</v>
      </c>
      <c r="J381" s="228">
        <f t="shared" si="272"/>
        <v>-1.7</v>
      </c>
      <c r="K381" s="228">
        <f t="shared" si="272"/>
        <v>0</v>
      </c>
      <c r="L381" s="228">
        <f t="shared" si="272"/>
        <v>0</v>
      </c>
      <c r="M381" s="228">
        <f t="shared" si="272"/>
        <v>0</v>
      </c>
      <c r="N381" s="228">
        <f t="shared" si="272"/>
        <v>0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0</v>
      </c>
      <c r="F382" s="228">
        <f t="shared" si="273"/>
        <v>0</v>
      </c>
      <c r="G382" s="228">
        <f t="shared" si="273"/>
        <v>386.71915000000001</v>
      </c>
      <c r="H382" s="228">
        <f t="shared" si="273"/>
        <v>116.29508999999996</v>
      </c>
      <c r="I382" s="228">
        <f t="shared" si="273"/>
        <v>-34.014149999999972</v>
      </c>
      <c r="J382" s="228">
        <f t="shared" si="273"/>
        <v>80.651910000000044</v>
      </c>
      <c r="K382" s="228">
        <f t="shared" si="273"/>
        <v>162.03653999999995</v>
      </c>
      <c r="L382" s="228">
        <f t="shared" si="273"/>
        <v>46.418480000000045</v>
      </c>
      <c r="M382" s="228">
        <f t="shared" si="273"/>
        <v>92.449049999999943</v>
      </c>
      <c r="N382" s="228">
        <f t="shared" si="273"/>
        <v>-850.55606999999998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0</v>
      </c>
      <c r="F383" s="228">
        <f t="shared" si="274"/>
        <v>0</v>
      </c>
      <c r="G383" s="228">
        <f t="shared" si="274"/>
        <v>0</v>
      </c>
      <c r="H383" s="228">
        <f t="shared" si="274"/>
        <v>0</v>
      </c>
      <c r="I383" s="228">
        <f t="shared" si="274"/>
        <v>0</v>
      </c>
      <c r="J383" s="228">
        <f t="shared" si="274"/>
        <v>0</v>
      </c>
      <c r="K383" s="228">
        <f t="shared" si="274"/>
        <v>0</v>
      </c>
      <c r="L383" s="228">
        <f t="shared" si="274"/>
        <v>0</v>
      </c>
      <c r="M383" s="228">
        <f t="shared" si="274"/>
        <v>0</v>
      </c>
      <c r="N383" s="228">
        <f t="shared" si="274"/>
        <v>0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0</v>
      </c>
      <c r="F384" s="233">
        <f t="shared" ref="F384:G384" si="275">SUM(F379:F383)</f>
        <v>0</v>
      </c>
      <c r="G384" s="233">
        <f t="shared" si="275"/>
        <v>398.03985</v>
      </c>
      <c r="H384" s="233">
        <f t="shared" ref="H384:N384" si="276">SUM(H379:H383)</f>
        <v>106.88130999999996</v>
      </c>
      <c r="I384" s="233">
        <f t="shared" si="276"/>
        <v>-34.221069999999969</v>
      </c>
      <c r="J384" s="233">
        <f t="shared" si="276"/>
        <v>78.951910000000041</v>
      </c>
      <c r="K384" s="233">
        <f t="shared" si="276"/>
        <v>162.03653999999995</v>
      </c>
      <c r="L384" s="233">
        <f t="shared" si="276"/>
        <v>46.418480000000045</v>
      </c>
      <c r="M384" s="233">
        <f t="shared" si="276"/>
        <v>92.449049999999943</v>
      </c>
      <c r="N384" s="233">
        <f t="shared" si="276"/>
        <v>-850.55606999999998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0</v>
      </c>
      <c r="F385" s="233">
        <f>+F378+F384</f>
        <v>0</v>
      </c>
      <c r="G385" s="233">
        <f>+G378+G384</f>
        <v>1687.02871</v>
      </c>
      <c r="H385" s="233">
        <f t="shared" ref="H385:N385" si="277">+H378+H384</f>
        <v>103.38230000000003</v>
      </c>
      <c r="I385" s="233">
        <f t="shared" si="277"/>
        <v>1.7081000000000444</v>
      </c>
      <c r="J385" s="233">
        <f t="shared" si="277"/>
        <v>169.15891000000011</v>
      </c>
      <c r="K385" s="233">
        <f t="shared" si="277"/>
        <v>287.59093999999982</v>
      </c>
      <c r="L385" s="233">
        <f t="shared" si="277"/>
        <v>1124.1977999999999</v>
      </c>
      <c r="M385" s="233">
        <f t="shared" si="277"/>
        <v>-382.70187999999996</v>
      </c>
      <c r="N385" s="233">
        <f t="shared" si="277"/>
        <v>-2990.3648800000005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0</v>
      </c>
      <c r="F388" s="228">
        <f t="shared" si="279"/>
        <v>0</v>
      </c>
      <c r="G388" s="228">
        <f t="shared" si="279"/>
        <v>7059.0328900000004</v>
      </c>
      <c r="H388" s="228">
        <f t="shared" si="279"/>
        <v>-592.88562000000002</v>
      </c>
      <c r="I388" s="228">
        <f t="shared" si="279"/>
        <v>-60.609130000000732</v>
      </c>
      <c r="J388" s="228">
        <f t="shared" si="279"/>
        <v>-15.201419999999416</v>
      </c>
      <c r="K388" s="228">
        <f t="shared" si="279"/>
        <v>-304.52145000000019</v>
      </c>
      <c r="L388" s="228">
        <f t="shared" si="279"/>
        <v>670.25463000000036</v>
      </c>
      <c r="M388" s="228">
        <f t="shared" si="279"/>
        <v>303.27763999999934</v>
      </c>
      <c r="N388" s="228">
        <f t="shared" si="279"/>
        <v>-7059.3475399999998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0</v>
      </c>
      <c r="J389" s="228">
        <f t="shared" si="280"/>
        <v>0</v>
      </c>
      <c r="K389" s="228">
        <f t="shared" si="280"/>
        <v>0</v>
      </c>
      <c r="L389" s="228">
        <f t="shared" si="280"/>
        <v>0</v>
      </c>
      <c r="M389" s="228">
        <f t="shared" si="280"/>
        <v>0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0</v>
      </c>
      <c r="F392" s="228">
        <f t="shared" si="283"/>
        <v>0</v>
      </c>
      <c r="G392" s="228">
        <f t="shared" si="283"/>
        <v>651.83112000000006</v>
      </c>
      <c r="H392" s="228">
        <f t="shared" si="283"/>
        <v>95.897869999999898</v>
      </c>
      <c r="I392" s="228">
        <f t="shared" si="283"/>
        <v>-336.96292999999997</v>
      </c>
      <c r="J392" s="228">
        <f t="shared" si="283"/>
        <v>56.662810000000036</v>
      </c>
      <c r="K392" s="228">
        <f t="shared" si="283"/>
        <v>371.43392</v>
      </c>
      <c r="L392" s="228">
        <f t="shared" si="283"/>
        <v>287.63537000000008</v>
      </c>
      <c r="M392" s="228">
        <f t="shared" si="283"/>
        <v>280.16652999999997</v>
      </c>
      <c r="N392" s="228">
        <f t="shared" si="283"/>
        <v>-1406.6646900000001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0</v>
      </c>
      <c r="F393" s="228">
        <f t="shared" si="284"/>
        <v>0</v>
      </c>
      <c r="G393" s="228">
        <f t="shared" si="284"/>
        <v>0</v>
      </c>
      <c r="H393" s="228">
        <f t="shared" si="284"/>
        <v>0</v>
      </c>
      <c r="I393" s="228">
        <f t="shared" si="284"/>
        <v>0</v>
      </c>
      <c r="J393" s="228">
        <f t="shared" si="284"/>
        <v>0</v>
      </c>
      <c r="K393" s="228">
        <f t="shared" si="284"/>
        <v>0</v>
      </c>
      <c r="L393" s="228">
        <f t="shared" si="284"/>
        <v>0</v>
      </c>
      <c r="M393" s="228">
        <f t="shared" si="284"/>
        <v>94.621700000000004</v>
      </c>
      <c r="N393" s="228">
        <f t="shared" si="284"/>
        <v>-94.621700000000004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0</v>
      </c>
      <c r="F395" s="233">
        <f t="shared" si="286"/>
        <v>0</v>
      </c>
      <c r="G395" s="233">
        <f t="shared" si="286"/>
        <v>7710.8640100000002</v>
      </c>
      <c r="H395" s="233">
        <f t="shared" si="286"/>
        <v>-496.98775000000012</v>
      </c>
      <c r="I395" s="233">
        <f t="shared" si="286"/>
        <v>-397.5720600000007</v>
      </c>
      <c r="J395" s="233">
        <f t="shared" si="286"/>
        <v>41.46139000000062</v>
      </c>
      <c r="K395" s="233">
        <f t="shared" si="286"/>
        <v>66.912469999999814</v>
      </c>
      <c r="L395" s="233">
        <f t="shared" si="286"/>
        <v>957.89000000000044</v>
      </c>
      <c r="M395" s="233">
        <f t="shared" si="286"/>
        <v>678.06586999999934</v>
      </c>
      <c r="N395" s="233">
        <f t="shared" si="286"/>
        <v>-8560.63393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0</v>
      </c>
      <c r="F396" s="228">
        <f t="shared" si="287"/>
        <v>0</v>
      </c>
      <c r="G396" s="228">
        <f t="shared" si="287"/>
        <v>0</v>
      </c>
      <c r="H396" s="228">
        <f t="shared" si="287"/>
        <v>0</v>
      </c>
      <c r="I396" s="228">
        <f t="shared" si="287"/>
        <v>0</v>
      </c>
      <c r="J396" s="228">
        <f t="shared" si="287"/>
        <v>0</v>
      </c>
      <c r="K396" s="228">
        <f t="shared" si="287"/>
        <v>0</v>
      </c>
      <c r="L396" s="228">
        <f t="shared" si="287"/>
        <v>0</v>
      </c>
      <c r="M396" s="228">
        <f t="shared" si="287"/>
        <v>0</v>
      </c>
      <c r="N396" s="228">
        <f t="shared" si="287"/>
        <v>0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0</v>
      </c>
      <c r="F397" s="228">
        <f t="shared" si="288"/>
        <v>0</v>
      </c>
      <c r="G397" s="228">
        <f t="shared" si="288"/>
        <v>0</v>
      </c>
      <c r="H397" s="228">
        <f t="shared" si="288"/>
        <v>0</v>
      </c>
      <c r="I397" s="228">
        <f t="shared" si="288"/>
        <v>0</v>
      </c>
      <c r="J397" s="228">
        <f t="shared" si="288"/>
        <v>0</v>
      </c>
      <c r="K397" s="228">
        <f t="shared" si="288"/>
        <v>0</v>
      </c>
      <c r="L397" s="228">
        <f t="shared" si="288"/>
        <v>0</v>
      </c>
      <c r="M397" s="228">
        <f t="shared" si="288"/>
        <v>0</v>
      </c>
      <c r="N397" s="228">
        <f t="shared" si="288"/>
        <v>0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0</v>
      </c>
      <c r="G400" s="228">
        <f t="shared" si="291"/>
        <v>0</v>
      </c>
      <c r="H400" s="228">
        <f t="shared" si="291"/>
        <v>0</v>
      </c>
      <c r="I400" s="228">
        <f t="shared" si="291"/>
        <v>0</v>
      </c>
      <c r="J400" s="228">
        <f t="shared" si="291"/>
        <v>0</v>
      </c>
      <c r="K400" s="228">
        <f t="shared" si="291"/>
        <v>0</v>
      </c>
      <c r="L400" s="228">
        <f t="shared" si="291"/>
        <v>0</v>
      </c>
      <c r="M400" s="228">
        <f t="shared" si="291"/>
        <v>0</v>
      </c>
      <c r="N400" s="228">
        <f t="shared" si="291"/>
        <v>0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0</v>
      </c>
      <c r="F401" s="228">
        <f t="shared" si="292"/>
        <v>0</v>
      </c>
      <c r="G401" s="228">
        <f t="shared" si="292"/>
        <v>1381.1220699999999</v>
      </c>
      <c r="H401" s="228">
        <f t="shared" si="292"/>
        <v>97.828510000000051</v>
      </c>
      <c r="I401" s="228">
        <f t="shared" si="292"/>
        <v>-159.8292899999999</v>
      </c>
      <c r="J401" s="228">
        <f t="shared" si="292"/>
        <v>-209.44917000000009</v>
      </c>
      <c r="K401" s="228">
        <f t="shared" si="292"/>
        <v>34.768350000000055</v>
      </c>
      <c r="L401" s="228">
        <f t="shared" si="292"/>
        <v>-357.03344000000004</v>
      </c>
      <c r="M401" s="228">
        <f t="shared" si="292"/>
        <v>224.04876999999999</v>
      </c>
      <c r="N401" s="228">
        <f t="shared" si="292"/>
        <v>-1011.4558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0</v>
      </c>
      <c r="K402" s="228">
        <f t="shared" si="293"/>
        <v>0</v>
      </c>
      <c r="L402" s="228">
        <f t="shared" si="293"/>
        <v>0</v>
      </c>
      <c r="M402" s="228">
        <f t="shared" si="293"/>
        <v>0</v>
      </c>
      <c r="N402" s="228">
        <f t="shared" si="293"/>
        <v>0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0</v>
      </c>
      <c r="F403" s="233">
        <f t="shared" ref="F403:N403" si="294">SUM(F396:F402)</f>
        <v>0</v>
      </c>
      <c r="G403" s="233">
        <f t="shared" si="294"/>
        <v>1381.1220699999999</v>
      </c>
      <c r="H403" s="233">
        <f t="shared" si="294"/>
        <v>97.828510000000051</v>
      </c>
      <c r="I403" s="233">
        <f t="shared" si="294"/>
        <v>-159.8292899999999</v>
      </c>
      <c r="J403" s="233">
        <f t="shared" si="294"/>
        <v>-209.44917000000009</v>
      </c>
      <c r="K403" s="233">
        <f t="shared" si="294"/>
        <v>34.768350000000055</v>
      </c>
      <c r="L403" s="233">
        <f t="shared" si="294"/>
        <v>-357.03344000000004</v>
      </c>
      <c r="M403" s="233">
        <f t="shared" si="294"/>
        <v>224.04876999999999</v>
      </c>
      <c r="N403" s="233">
        <f t="shared" si="294"/>
        <v>-1011.4558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0</v>
      </c>
      <c r="F404" s="233">
        <f t="shared" si="295"/>
        <v>0</v>
      </c>
      <c r="G404" s="233">
        <f t="shared" si="295"/>
        <v>9091.9860800000006</v>
      </c>
      <c r="H404" s="233">
        <f t="shared" si="295"/>
        <v>-399.15924000000007</v>
      </c>
      <c r="I404" s="233">
        <f t="shared" si="295"/>
        <v>-557.40135000000055</v>
      </c>
      <c r="J404" s="233">
        <f t="shared" si="295"/>
        <v>-167.98777999999947</v>
      </c>
      <c r="K404" s="233">
        <f t="shared" si="295"/>
        <v>101.68081999999987</v>
      </c>
      <c r="L404" s="233">
        <f t="shared" si="295"/>
        <v>600.8565600000004</v>
      </c>
      <c r="M404" s="233">
        <f t="shared" si="295"/>
        <v>902.11463999999933</v>
      </c>
      <c r="N404" s="233">
        <f t="shared" si="295"/>
        <v>-9572.0897299999997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0</v>
      </c>
      <c r="F406" s="218">
        <f t="shared" si="296"/>
        <v>0</v>
      </c>
      <c r="G406" s="218">
        <f t="shared" si="296"/>
        <v>-7404.9573700000001</v>
      </c>
      <c r="H406" s="218">
        <f t="shared" si="296"/>
        <v>502.54154000000011</v>
      </c>
      <c r="I406" s="218">
        <f t="shared" si="296"/>
        <v>559.10945000000061</v>
      </c>
      <c r="J406" s="218">
        <f t="shared" si="296"/>
        <v>337.14668999999958</v>
      </c>
      <c r="K406" s="218">
        <f t="shared" si="296"/>
        <v>185.91011999999995</v>
      </c>
      <c r="L406" s="218">
        <f t="shared" si="296"/>
        <v>523.34123999999952</v>
      </c>
      <c r="M406" s="218">
        <f t="shared" si="296"/>
        <v>-1284.8165199999994</v>
      </c>
      <c r="N406" s="218">
        <f t="shared" si="296"/>
        <v>6581.7248499999987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0</v>
      </c>
      <c r="F408" s="220">
        <f t="shared" si="297"/>
        <v>0</v>
      </c>
      <c r="G408" s="221">
        <f t="shared" si="297"/>
        <v>7.278279999998631</v>
      </c>
      <c r="H408" s="221">
        <f t="shared" si="297"/>
        <v>0</v>
      </c>
      <c r="I408" s="221">
        <f t="shared" si="297"/>
        <v>0</v>
      </c>
      <c r="J408" s="221">
        <f t="shared" si="297"/>
        <v>1.0231815394945443E-12</v>
      </c>
      <c r="K408" s="221">
        <f t="shared" si="297"/>
        <v>-8.2422957348171622E-13</v>
      </c>
      <c r="L408" s="221">
        <f t="shared" si="297"/>
        <v>0</v>
      </c>
      <c r="M408" s="221">
        <f t="shared" si="297"/>
        <v>0</v>
      </c>
      <c r="N408" s="221">
        <f t="shared" si="297"/>
        <v>0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workbookViewId="0">
      <selection activeCell="C33" sqref="C33"/>
    </sheetView>
  </sheetViews>
  <sheetFormatPr baseColWidth="10" defaultRowHeight="12.75" x14ac:dyDescent="0.2"/>
  <cols>
    <col min="1" max="1" width="57.2851562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0</v>
      </c>
      <c r="C5" s="379">
        <f>+Data!E149</f>
        <v>0</v>
      </c>
      <c r="D5" s="379">
        <f>+Data!F149</f>
        <v>0</v>
      </c>
      <c r="E5" s="379">
        <f>+Data!G149</f>
        <v>0</v>
      </c>
      <c r="F5" s="379">
        <f>+Data!H149</f>
        <v>0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0</v>
      </c>
      <c r="C6" s="379">
        <f>+Data!E150</f>
        <v>0</v>
      </c>
      <c r="D6" s="379">
        <f>+Data!F150</f>
        <v>0</v>
      </c>
      <c r="E6" s="379">
        <f>+Data!G150</f>
        <v>0</v>
      </c>
      <c r="F6" s="379">
        <f>+Data!H150</f>
        <v>0</v>
      </c>
      <c r="G6" s="379">
        <f>+Data!I150</f>
        <v>0</v>
      </c>
      <c r="H6" s="379">
        <f>+Data!J150</f>
        <v>0</v>
      </c>
      <c r="I6" s="379">
        <f>+Data!K150</f>
        <v>-5.1159076974727213E-13</v>
      </c>
      <c r="J6" s="379">
        <f>+Data!L150</f>
        <v>-1.0231815394945443E-12</v>
      </c>
      <c r="K6" s="379">
        <f>+Data!M150</f>
        <v>0</v>
      </c>
      <c r="L6" s="379">
        <f>+Data!N150</f>
        <v>0</v>
      </c>
    </row>
    <row r="7" spans="1:29" x14ac:dyDescent="0.2">
      <c r="A7" s="382" t="s">
        <v>617</v>
      </c>
      <c r="C7" s="380">
        <f>+Data!E180</f>
        <v>0</v>
      </c>
      <c r="D7" s="380">
        <f>+Data!F180</f>
        <v>0</v>
      </c>
      <c r="E7" s="380">
        <f>+Data!G180</f>
        <v>-7.2782800000000005</v>
      </c>
      <c r="F7" s="380">
        <f>+Data!H180</f>
        <v>0</v>
      </c>
      <c r="G7" s="380">
        <f>+Data!I180</f>
        <v>0</v>
      </c>
      <c r="H7" s="380">
        <f>+Data!J180</f>
        <v>0</v>
      </c>
      <c r="I7" s="380">
        <f>+Data!K180</f>
        <v>0</v>
      </c>
      <c r="J7" s="380">
        <f>+Data!L180</f>
        <v>0</v>
      </c>
      <c r="K7" s="380">
        <f>+Data!M180</f>
        <v>0</v>
      </c>
      <c r="L7" s="380">
        <f>+Data!N180</f>
        <v>0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0</v>
      </c>
      <c r="D10" s="380">
        <f>+Data!F408</f>
        <v>0</v>
      </c>
      <c r="E10" s="380">
        <f>+Data!G408</f>
        <v>7.278279999998631</v>
      </c>
      <c r="F10" s="380">
        <f>+Data!H408</f>
        <v>0</v>
      </c>
      <c r="G10" s="380">
        <f>+Data!I408</f>
        <v>0</v>
      </c>
      <c r="H10" s="380">
        <f>+Data!J408</f>
        <v>1.0231815394945443E-12</v>
      </c>
      <c r="I10" s="380">
        <f>+Data!K408</f>
        <v>-8.2422957348171622E-13</v>
      </c>
      <c r="J10" s="380">
        <f>+Data!L408</f>
        <v>0</v>
      </c>
      <c r="K10" s="380">
        <f>+Data!M408</f>
        <v>0</v>
      </c>
      <c r="L10" s="380">
        <f>+Data!N408</f>
        <v>0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54">
        <f>+MdBAM_year1!E35</f>
        <v>0</v>
      </c>
      <c r="C18" s="454">
        <f>+MdBAM_year1!F35</f>
        <v>0</v>
      </c>
      <c r="D18" s="454">
        <f>+MdBAM_year1!G35</f>
        <v>0</v>
      </c>
      <c r="E18" s="454">
        <f>+MdBAM_year1!H35</f>
        <v>0</v>
      </c>
      <c r="F18" s="454">
        <f>+MdBAM_year1!I35</f>
        <v>0</v>
      </c>
      <c r="G18" s="454">
        <f>+MdBAM_year1!J35</f>
        <v>0</v>
      </c>
      <c r="H18" s="454">
        <f>+MdBAM_year1!K35</f>
        <v>0</v>
      </c>
      <c r="I18" s="454">
        <f>+MdBAM_year1!L35</f>
        <v>0</v>
      </c>
      <c r="J18" s="454">
        <f>+MdBAM_year1!M35</f>
        <v>0</v>
      </c>
      <c r="K18" s="454">
        <f>+MdBAM_year1!N35</f>
        <v>0</v>
      </c>
      <c r="L18" s="454">
        <f>+MdBAM_year1!O35</f>
        <v>0</v>
      </c>
      <c r="M18" s="454">
        <f>+MdBAM_year1!P35</f>
        <v>0</v>
      </c>
      <c r="N18" s="454">
        <f>+MdBAM_year1!Q35</f>
        <v>0</v>
      </c>
      <c r="O18" s="454">
        <f>+MdBAM_year1!R35</f>
        <v>0</v>
      </c>
      <c r="P18" s="454">
        <f>+MdBAM_year1!S35</f>
        <v>0</v>
      </c>
      <c r="Q18" s="454">
        <f>+MdBAM_year1!T35</f>
        <v>0</v>
      </c>
      <c r="R18" s="454">
        <f>+MdBAM_year1!U35</f>
        <v>0</v>
      </c>
      <c r="S18" s="454">
        <f>+MdBAM_year1!V35</f>
        <v>0</v>
      </c>
      <c r="T18" s="454">
        <f>+MdBAM_year1!W35</f>
        <v>0</v>
      </c>
      <c r="U18" s="454">
        <f>+MdBAM_year1!X35</f>
        <v>0</v>
      </c>
      <c r="V18" s="454">
        <f>+MdBAM_year1!Y35</f>
        <v>0</v>
      </c>
      <c r="W18" s="454">
        <f>+MdBAM_year1!Z35</f>
        <v>0</v>
      </c>
      <c r="X18" s="454">
        <f>+MdBAM_year1!AA35</f>
        <v>0</v>
      </c>
      <c r="Y18" s="454">
        <f>+MdBAM_year1!AB35</f>
        <v>0</v>
      </c>
      <c r="Z18" s="454">
        <f>+MdBAM_year1!AC35</f>
        <v>0</v>
      </c>
      <c r="AA18" s="454">
        <f>+MdBAM_year1!AD35</f>
        <v>0</v>
      </c>
      <c r="AB18" s="454">
        <f>+MdBAM_year1!AE35</f>
        <v>0</v>
      </c>
      <c r="AC18" s="454">
        <f>+MdBAM_year1!AF35</f>
        <v>0</v>
      </c>
    </row>
    <row r="19" spans="1:29" x14ac:dyDescent="0.2">
      <c r="A19" s="377" t="s">
        <v>625</v>
      </c>
      <c r="B19" s="454">
        <f>+MdBAM_year2!E35</f>
        <v>0</v>
      </c>
      <c r="C19" s="454">
        <f>+MdBAM_year2!F35</f>
        <v>0</v>
      </c>
      <c r="D19" s="454">
        <f>+MdBAM_year2!G35</f>
        <v>0</v>
      </c>
      <c r="E19" s="454">
        <f>+MdBAM_year2!H35</f>
        <v>0</v>
      </c>
      <c r="F19" s="454">
        <f>+MdBAM_year2!I35</f>
        <v>0</v>
      </c>
      <c r="G19" s="454">
        <f>+MdBAM_year2!J35</f>
        <v>0</v>
      </c>
      <c r="H19" s="454">
        <f>+MdBAM_year2!K35</f>
        <v>0</v>
      </c>
      <c r="I19" s="454">
        <f>+MdBAM_year2!L35</f>
        <v>0</v>
      </c>
      <c r="J19" s="454">
        <f>+MdBAM_year2!M35</f>
        <v>0</v>
      </c>
      <c r="K19" s="454">
        <f>+MdBAM_year2!N35</f>
        <v>0</v>
      </c>
      <c r="L19" s="454">
        <f>+MdBAM_year2!O35</f>
        <v>0</v>
      </c>
      <c r="M19" s="454">
        <f>+MdBAM_year2!P35</f>
        <v>0</v>
      </c>
      <c r="N19" s="454">
        <f>+MdBAM_year2!Q35</f>
        <v>0</v>
      </c>
      <c r="O19" s="454">
        <f>+MdBAM_year2!R35</f>
        <v>0</v>
      </c>
      <c r="P19" s="454">
        <f>+MdBAM_year2!S35</f>
        <v>0</v>
      </c>
      <c r="Q19" s="454">
        <f>+MdBAM_year2!T35</f>
        <v>0</v>
      </c>
      <c r="R19" s="454">
        <f>+MdBAM_year2!U35</f>
        <v>0</v>
      </c>
      <c r="S19" s="454">
        <f>+MdBAM_year2!V35</f>
        <v>0</v>
      </c>
      <c r="T19" s="454">
        <f>+MdBAM_year2!W35</f>
        <v>0</v>
      </c>
      <c r="U19" s="454">
        <f>+MdBAM_year2!X35</f>
        <v>0</v>
      </c>
      <c r="V19" s="454">
        <f>+MdBAM_year2!Y35</f>
        <v>0</v>
      </c>
      <c r="W19" s="454">
        <f>+MdBAM_year2!Z35</f>
        <v>0</v>
      </c>
      <c r="X19" s="454">
        <f>+MdBAM_year2!AA35</f>
        <v>0</v>
      </c>
      <c r="Y19" s="454">
        <f>+MdBAM_year2!AB35</f>
        <v>0</v>
      </c>
      <c r="Z19" s="454">
        <f>+MdBAM_year2!AC35</f>
        <v>0</v>
      </c>
      <c r="AA19" s="454">
        <f>+MdBAM_year2!AD35</f>
        <v>0</v>
      </c>
      <c r="AB19" s="454">
        <f>+MdBAM_year2!AE35</f>
        <v>0</v>
      </c>
      <c r="AC19" s="454">
        <f>+MdBAM_year2!AF35</f>
        <v>0</v>
      </c>
    </row>
    <row r="20" spans="1:29" x14ac:dyDescent="0.2">
      <c r="A20" s="377" t="s">
        <v>626</v>
      </c>
      <c r="B20" s="454">
        <f>+MdBAM_year3!E35</f>
        <v>0</v>
      </c>
      <c r="C20" s="454">
        <f>+MdBAM_year3!F35</f>
        <v>0</v>
      </c>
      <c r="D20" s="454">
        <f>+MdBAM_year3!G35</f>
        <v>0</v>
      </c>
      <c r="E20" s="454">
        <f>+MdBAM_year3!H35</f>
        <v>0</v>
      </c>
      <c r="F20" s="454">
        <f>+MdBAM_year3!I35</f>
        <v>0</v>
      </c>
      <c r="G20" s="454">
        <f>+MdBAM_year3!J35</f>
        <v>0</v>
      </c>
      <c r="H20" s="454">
        <f>+MdBAM_year3!K35</f>
        <v>0</v>
      </c>
      <c r="I20" s="454">
        <f>+MdBAM_year3!L35</f>
        <v>0</v>
      </c>
      <c r="J20" s="454">
        <f>+MdBAM_year3!M35</f>
        <v>0</v>
      </c>
      <c r="K20" s="454">
        <f>+MdBAM_year3!N35</f>
        <v>0</v>
      </c>
      <c r="L20" s="454">
        <f>+MdBAM_year3!O35</f>
        <v>0</v>
      </c>
      <c r="M20" s="454">
        <f>+MdBAM_year3!P35</f>
        <v>0</v>
      </c>
      <c r="N20" s="454">
        <f>+MdBAM_year3!Q35</f>
        <v>0</v>
      </c>
      <c r="O20" s="454">
        <f>+MdBAM_year3!R35</f>
        <v>0</v>
      </c>
      <c r="P20" s="454">
        <f>+MdBAM_year3!S35</f>
        <v>0</v>
      </c>
      <c r="Q20" s="454">
        <f>+MdBAM_year3!T35</f>
        <v>0</v>
      </c>
      <c r="R20" s="454">
        <f>+MdBAM_year3!U35</f>
        <v>0</v>
      </c>
      <c r="S20" s="454">
        <f>+MdBAM_year3!V35</f>
        <v>0</v>
      </c>
      <c r="T20" s="454">
        <f>+MdBAM_year3!W35</f>
        <v>0</v>
      </c>
      <c r="U20" s="454">
        <f>+MdBAM_year3!X35</f>
        <v>0</v>
      </c>
      <c r="V20" s="454">
        <f>+MdBAM_year3!Y35</f>
        <v>7.2782799999990857</v>
      </c>
      <c r="W20" s="454">
        <f>+MdBAM_year3!Z35</f>
        <v>0</v>
      </c>
      <c r="X20" s="454">
        <f>+MdBAM_year3!AA35</f>
        <v>0</v>
      </c>
      <c r="Y20" s="454">
        <f>+MdBAM_year3!AB35</f>
        <v>0</v>
      </c>
      <c r="Z20" s="454">
        <f>+MdBAM_year3!AC35</f>
        <v>0</v>
      </c>
      <c r="AA20" s="454">
        <f>+MdBAM_year3!AD35</f>
        <v>0</v>
      </c>
      <c r="AB20" s="454">
        <f>+MdBAM_year3!AE35</f>
        <v>0</v>
      </c>
      <c r="AC20" s="454">
        <f>+MdBAM_year3!AF35</f>
        <v>-7.2782799999995405</v>
      </c>
    </row>
    <row r="21" spans="1:29" x14ac:dyDescent="0.2">
      <c r="A21" s="377" t="s">
        <v>627</v>
      </c>
      <c r="B21" s="454">
        <f>+MdBAM_year4!E35</f>
        <v>0</v>
      </c>
      <c r="C21" s="454">
        <f>+MdBAM_year4!F35</f>
        <v>0</v>
      </c>
      <c r="D21" s="454">
        <f>+MdBAM_year4!G35</f>
        <v>0</v>
      </c>
      <c r="E21" s="454">
        <f>+MdBAM_year4!H35</f>
        <v>0</v>
      </c>
      <c r="F21" s="454">
        <f>+MdBAM_year4!I35</f>
        <v>0</v>
      </c>
      <c r="G21" s="454">
        <f>+MdBAM_year4!J35</f>
        <v>0</v>
      </c>
      <c r="H21" s="454">
        <f>+MdBAM_year4!K35</f>
        <v>0</v>
      </c>
      <c r="I21" s="454">
        <f>+MdBAM_year4!L35</f>
        <v>0</v>
      </c>
      <c r="J21" s="454">
        <f>+MdBAM_year4!M35</f>
        <v>0</v>
      </c>
      <c r="K21" s="454">
        <f>+MdBAM_year4!N35</f>
        <v>0</v>
      </c>
      <c r="L21" s="454">
        <f>+MdBAM_year4!O35</f>
        <v>0</v>
      </c>
      <c r="M21" s="454">
        <f>+MdBAM_year4!P35</f>
        <v>0</v>
      </c>
      <c r="N21" s="454">
        <f>+MdBAM_year4!Q35</f>
        <v>0</v>
      </c>
      <c r="O21" s="454">
        <f>+MdBAM_year4!R35</f>
        <v>0</v>
      </c>
      <c r="P21" s="454">
        <f>+MdBAM_year4!S35</f>
        <v>0</v>
      </c>
      <c r="Q21" s="454">
        <f>+MdBAM_year4!T35</f>
        <v>0</v>
      </c>
      <c r="R21" s="454">
        <f>+MdBAM_year4!U35</f>
        <v>0</v>
      </c>
      <c r="S21" s="454">
        <f>+MdBAM_year4!V35</f>
        <v>0</v>
      </c>
      <c r="T21" s="454">
        <f>+MdBAM_year4!W35</f>
        <v>0</v>
      </c>
      <c r="U21" s="454">
        <f>+MdBAM_year4!X35</f>
        <v>0</v>
      </c>
      <c r="V21" s="454">
        <f>+MdBAM_year4!Y35</f>
        <v>0</v>
      </c>
      <c r="W21" s="454">
        <f>+MdBAM_year4!Z35</f>
        <v>0</v>
      </c>
      <c r="X21" s="454">
        <f>+MdBAM_year4!AA35</f>
        <v>-1.4210854715202004E-14</v>
      </c>
      <c r="Y21" s="454">
        <f>+MdBAM_year4!AB35</f>
        <v>0</v>
      </c>
      <c r="Z21" s="454">
        <f>+MdBAM_year4!AC35</f>
        <v>0</v>
      </c>
      <c r="AA21" s="454">
        <f>+MdBAM_year4!AD35</f>
        <v>0</v>
      </c>
      <c r="AB21" s="454">
        <f>+MdBAM_year4!AE35</f>
        <v>0</v>
      </c>
      <c r="AC21" s="454">
        <f>+MdBAM_year4!AF35</f>
        <v>0</v>
      </c>
    </row>
    <row r="22" spans="1:29" x14ac:dyDescent="0.2">
      <c r="A22" s="377" t="s">
        <v>628</v>
      </c>
      <c r="B22" s="454">
        <f>+MdBAM_year5!E35</f>
        <v>0</v>
      </c>
      <c r="C22" s="454">
        <f>+MdBAM_year5!F35</f>
        <v>0</v>
      </c>
      <c r="D22" s="454">
        <f>+MdBAM_year5!G35</f>
        <v>0</v>
      </c>
      <c r="E22" s="454">
        <f>+MdBAM_year5!H35</f>
        <v>0</v>
      </c>
      <c r="F22" s="454">
        <f>+MdBAM_year5!I35</f>
        <v>0</v>
      </c>
      <c r="G22" s="454">
        <f>+MdBAM_year5!J35</f>
        <v>0</v>
      </c>
      <c r="H22" s="454">
        <f>+MdBAM_year5!K35</f>
        <v>0</v>
      </c>
      <c r="I22" s="454">
        <f>+MdBAM_year5!L35</f>
        <v>0</v>
      </c>
      <c r="J22" s="454">
        <f>+MdBAM_year5!M35</f>
        <v>0</v>
      </c>
      <c r="K22" s="454">
        <f>+MdBAM_year5!N35</f>
        <v>0</v>
      </c>
      <c r="L22" s="454">
        <f>+MdBAM_year5!O35</f>
        <v>0</v>
      </c>
      <c r="M22" s="454">
        <f>+MdBAM_year5!P35</f>
        <v>0</v>
      </c>
      <c r="N22" s="454">
        <f>+MdBAM_year5!Q35</f>
        <v>0</v>
      </c>
      <c r="O22" s="454">
        <f>+MdBAM_year5!R35</f>
        <v>0</v>
      </c>
      <c r="P22" s="454">
        <f>+MdBAM_year5!S35</f>
        <v>0</v>
      </c>
      <c r="Q22" s="454">
        <f>+MdBAM_year5!T35</f>
        <v>0</v>
      </c>
      <c r="R22" s="454">
        <f>+MdBAM_year5!U35</f>
        <v>0</v>
      </c>
      <c r="S22" s="454">
        <f>+MdBAM_year5!V35</f>
        <v>0</v>
      </c>
      <c r="T22" s="454">
        <f>+MdBAM_year5!W35</f>
        <v>0</v>
      </c>
      <c r="U22" s="454">
        <f>+MdBAM_year5!X35</f>
        <v>0</v>
      </c>
      <c r="V22" s="454">
        <f>+MdBAM_year5!Y35</f>
        <v>7.2475359047530219E-13</v>
      </c>
      <c r="W22" s="454">
        <f>+MdBAM_year5!Z35</f>
        <v>0</v>
      </c>
      <c r="X22" s="454">
        <f>+MdBAM_year5!AA35</f>
        <v>0</v>
      </c>
      <c r="Y22" s="454">
        <f>+MdBAM_year5!AB35</f>
        <v>0</v>
      </c>
      <c r="Z22" s="454">
        <f>+MdBAM_year5!AC35</f>
        <v>0</v>
      </c>
      <c r="AA22" s="454">
        <f>+MdBAM_year5!AD35</f>
        <v>-9.9920072216264089E-16</v>
      </c>
      <c r="AB22" s="454">
        <f>+MdBAM_year5!AE35</f>
        <v>0</v>
      </c>
      <c r="AC22" s="454">
        <f>+MdBAM_year5!AF35</f>
        <v>-1.0231815394945443E-12</v>
      </c>
    </row>
    <row r="23" spans="1:29" x14ac:dyDescent="0.2">
      <c r="A23" s="377" t="s">
        <v>629</v>
      </c>
      <c r="B23" s="454">
        <f>+MdBAM_year6!E35</f>
        <v>0</v>
      </c>
      <c r="C23" s="454">
        <f>+MdBAM_year6!F35</f>
        <v>0</v>
      </c>
      <c r="D23" s="454">
        <f>+MdBAM_year6!G35</f>
        <v>0</v>
      </c>
      <c r="E23" s="454">
        <f>+MdBAM_year6!H35</f>
        <v>0</v>
      </c>
      <c r="F23" s="454">
        <f>+MdBAM_year6!I35</f>
        <v>0</v>
      </c>
      <c r="G23" s="454">
        <f>+MdBAM_year6!J35</f>
        <v>0</v>
      </c>
      <c r="H23" s="454">
        <f>+MdBAM_year6!K35</f>
        <v>0</v>
      </c>
      <c r="I23" s="454">
        <f>+MdBAM_year6!L35</f>
        <v>0</v>
      </c>
      <c r="J23" s="454">
        <f>+MdBAM_year6!M35</f>
        <v>0</v>
      </c>
      <c r="K23" s="454">
        <f>+MdBAM_year6!N35</f>
        <v>0</v>
      </c>
      <c r="L23" s="454">
        <f>+MdBAM_year6!O35</f>
        <v>0</v>
      </c>
      <c r="M23" s="454">
        <f>+MdBAM_year6!P35</f>
        <v>0</v>
      </c>
      <c r="N23" s="454">
        <f>+MdBAM_year6!Q35</f>
        <v>0</v>
      </c>
      <c r="O23" s="454">
        <f>+MdBAM_year6!R35</f>
        <v>0</v>
      </c>
      <c r="P23" s="454">
        <f>+MdBAM_year6!S35</f>
        <v>0</v>
      </c>
      <c r="Q23" s="454">
        <f>+MdBAM_year6!T35</f>
        <v>0</v>
      </c>
      <c r="R23" s="454">
        <f>+MdBAM_year6!U35</f>
        <v>0</v>
      </c>
      <c r="S23" s="454">
        <f>+MdBAM_year6!V35</f>
        <v>0</v>
      </c>
      <c r="T23" s="454">
        <f>+MdBAM_year6!W35</f>
        <v>0</v>
      </c>
      <c r="U23" s="454">
        <f>+MdBAM_year6!X35</f>
        <v>0</v>
      </c>
      <c r="V23" s="454">
        <f>+MdBAM_year6!Y35</f>
        <v>1.1368683772161603E-12</v>
      </c>
      <c r="W23" s="454">
        <f>+MdBAM_year6!Z35</f>
        <v>0</v>
      </c>
      <c r="X23" s="454">
        <f>+MdBAM_year6!AA35</f>
        <v>0</v>
      </c>
      <c r="Y23" s="454">
        <f>+MdBAM_year6!AB35</f>
        <v>0</v>
      </c>
      <c r="Z23" s="454">
        <f>+MdBAM_year6!AC35</f>
        <v>0</v>
      </c>
      <c r="AA23" s="454">
        <f>+MdBAM_year6!AD35</f>
        <v>0</v>
      </c>
      <c r="AB23" s="454">
        <f>+MdBAM_year6!AE35</f>
        <v>0</v>
      </c>
      <c r="AC23" s="454">
        <f>+MdBAM_year6!AF35</f>
        <v>-7.9580786405131221E-13</v>
      </c>
    </row>
    <row r="24" spans="1:29" x14ac:dyDescent="0.2">
      <c r="A24" s="377" t="s">
        <v>630</v>
      </c>
      <c r="B24" s="454">
        <f>+MdBAM_year7!E35</f>
        <v>0</v>
      </c>
      <c r="C24" s="454">
        <f>+MdBAM_year7!F35</f>
        <v>0</v>
      </c>
      <c r="D24" s="454">
        <f>+MdBAM_year7!G35</f>
        <v>0</v>
      </c>
      <c r="E24" s="454">
        <f>+MdBAM_year7!H35</f>
        <v>0</v>
      </c>
      <c r="F24" s="454">
        <f>+MdBAM_year7!I35</f>
        <v>0</v>
      </c>
      <c r="G24" s="454">
        <f>+MdBAM_year7!J35</f>
        <v>0</v>
      </c>
      <c r="H24" s="454">
        <f>+MdBAM_year7!K35</f>
        <v>0</v>
      </c>
      <c r="I24" s="454">
        <f>+MdBAM_year7!L35</f>
        <v>0</v>
      </c>
      <c r="J24" s="454">
        <f>+MdBAM_year7!M35</f>
        <v>0</v>
      </c>
      <c r="K24" s="454">
        <f>+MdBAM_year7!N35</f>
        <v>0</v>
      </c>
      <c r="L24" s="454">
        <f>+MdBAM_year7!O35</f>
        <v>0</v>
      </c>
      <c r="M24" s="454">
        <f>+MdBAM_year7!P35</f>
        <v>0</v>
      </c>
      <c r="N24" s="454">
        <f>+MdBAM_year7!Q35</f>
        <v>0</v>
      </c>
      <c r="O24" s="454">
        <f>+MdBAM_year7!R35</f>
        <v>0</v>
      </c>
      <c r="P24" s="454">
        <f>+MdBAM_year7!S35</f>
        <v>0</v>
      </c>
      <c r="Q24" s="454">
        <f>+MdBAM_year7!T35</f>
        <v>0</v>
      </c>
      <c r="R24" s="454">
        <f>+MdBAM_year7!U35</f>
        <v>0</v>
      </c>
      <c r="S24" s="454">
        <f>+MdBAM_year7!V35</f>
        <v>0</v>
      </c>
      <c r="T24" s="454">
        <f>+MdBAM_year7!W35</f>
        <v>0</v>
      </c>
      <c r="U24" s="454">
        <f>+MdBAM_year7!X35</f>
        <v>0</v>
      </c>
      <c r="V24" s="454">
        <f>+MdBAM_year7!Y35</f>
        <v>-7.9580786405131221E-13</v>
      </c>
      <c r="W24" s="454">
        <f>+MdBAM_year7!Z35</f>
        <v>0</v>
      </c>
      <c r="X24" s="454">
        <f>+MdBAM_year7!AA35</f>
        <v>0</v>
      </c>
      <c r="Y24" s="454">
        <f>+MdBAM_year7!AB35</f>
        <v>0</v>
      </c>
      <c r="Z24" s="454">
        <f>+MdBAM_year7!AC35</f>
        <v>0</v>
      </c>
      <c r="AA24" s="454">
        <f>+MdBAM_year7!AD35</f>
        <v>0</v>
      </c>
      <c r="AB24" s="454">
        <f>+MdBAM_year7!AE35</f>
        <v>0</v>
      </c>
      <c r="AC24" s="454">
        <f>+MdBAM_year7!AF35</f>
        <v>2.8421709430404007E-13</v>
      </c>
    </row>
    <row r="25" spans="1:29" x14ac:dyDescent="0.2">
      <c r="A25" s="377" t="s">
        <v>631</v>
      </c>
      <c r="B25" s="454">
        <f>+MdBAM_year8!E35</f>
        <v>0</v>
      </c>
      <c r="C25" s="454">
        <f>+MdBAM_year8!F35</f>
        <v>0</v>
      </c>
      <c r="D25" s="454">
        <f>+MdBAM_year8!G35</f>
        <v>0</v>
      </c>
      <c r="E25" s="454">
        <f>+MdBAM_year8!H35</f>
        <v>0</v>
      </c>
      <c r="F25" s="454">
        <f>+MdBAM_year8!I35</f>
        <v>0</v>
      </c>
      <c r="G25" s="454">
        <f>+MdBAM_year8!J35</f>
        <v>0</v>
      </c>
      <c r="H25" s="454">
        <f>+MdBAM_year8!K35</f>
        <v>0</v>
      </c>
      <c r="I25" s="454">
        <f>+MdBAM_year8!L35</f>
        <v>0</v>
      </c>
      <c r="J25" s="454">
        <f>+MdBAM_year8!M35</f>
        <v>0</v>
      </c>
      <c r="K25" s="454">
        <f>+MdBAM_year8!N35</f>
        <v>0</v>
      </c>
      <c r="L25" s="454">
        <f>+MdBAM_year8!O35</f>
        <v>0</v>
      </c>
      <c r="M25" s="454">
        <f>+MdBAM_year8!P35</f>
        <v>0</v>
      </c>
      <c r="N25" s="454">
        <f>+MdBAM_year8!Q35</f>
        <v>0</v>
      </c>
      <c r="O25" s="454">
        <f>+MdBAM_year8!R35</f>
        <v>0</v>
      </c>
      <c r="P25" s="454">
        <f>+MdBAM_year8!S35</f>
        <v>0</v>
      </c>
      <c r="Q25" s="454">
        <f>+MdBAM_year8!T35</f>
        <v>0</v>
      </c>
      <c r="R25" s="454">
        <f>+MdBAM_year8!U35</f>
        <v>0</v>
      </c>
      <c r="S25" s="454">
        <f>+MdBAM_year8!V35</f>
        <v>0</v>
      </c>
      <c r="T25" s="454">
        <f>+MdBAM_year8!W35</f>
        <v>0</v>
      </c>
      <c r="U25" s="454">
        <f>+MdBAM_year8!X35</f>
        <v>0</v>
      </c>
      <c r="V25" s="454">
        <f>+MdBAM_year8!Y35</f>
        <v>0</v>
      </c>
      <c r="W25" s="454">
        <f>+MdBAM_year8!Z35</f>
        <v>0</v>
      </c>
      <c r="X25" s="454">
        <f>+MdBAM_year8!AA35</f>
        <v>0</v>
      </c>
      <c r="Y25" s="454">
        <f>+MdBAM_year8!AB35</f>
        <v>0</v>
      </c>
      <c r="Z25" s="454">
        <f>+MdBAM_year8!AC35</f>
        <v>0</v>
      </c>
      <c r="AA25" s="454">
        <f>+MdBAM_year8!AD35</f>
        <v>-6.2172489379008766E-15</v>
      </c>
      <c r="AB25" s="454">
        <f>+MdBAM_year8!AE35</f>
        <v>0</v>
      </c>
      <c r="AC25" s="454">
        <f>+MdBAM_year8!AF35</f>
        <v>0</v>
      </c>
    </row>
    <row r="26" spans="1:29" x14ac:dyDescent="0.2">
      <c r="A26" s="377" t="s">
        <v>632</v>
      </c>
      <c r="B26" s="454">
        <f>+MdBAM_year9!E35</f>
        <v>0</v>
      </c>
      <c r="C26" s="454">
        <f>+MdBAM_year9!F35</f>
        <v>0</v>
      </c>
      <c r="D26" s="454">
        <f>+MdBAM_year9!G35</f>
        <v>0</v>
      </c>
      <c r="E26" s="454">
        <f>+MdBAM_year9!H35</f>
        <v>0</v>
      </c>
      <c r="F26" s="454">
        <f>+MdBAM_year9!I35</f>
        <v>0</v>
      </c>
      <c r="G26" s="454">
        <f>+MdBAM_year9!J35</f>
        <v>0</v>
      </c>
      <c r="H26" s="454">
        <f>+MdBAM_year9!K35</f>
        <v>0</v>
      </c>
      <c r="I26" s="454">
        <f>+MdBAM_year9!L35</f>
        <v>0</v>
      </c>
      <c r="J26" s="454">
        <f>+MdBAM_year9!M35</f>
        <v>0</v>
      </c>
      <c r="K26" s="454">
        <f>+MdBAM_year9!N35</f>
        <v>0</v>
      </c>
      <c r="L26" s="454">
        <f>+MdBAM_year9!O35</f>
        <v>0</v>
      </c>
      <c r="M26" s="454">
        <f>+MdBAM_year9!P35</f>
        <v>0</v>
      </c>
      <c r="N26" s="454">
        <f>+MdBAM_year9!Q35</f>
        <v>0</v>
      </c>
      <c r="O26" s="454">
        <f>+MdBAM_year9!R35</f>
        <v>0</v>
      </c>
      <c r="P26" s="454">
        <f>+MdBAM_year9!S35</f>
        <v>0</v>
      </c>
      <c r="Q26" s="454">
        <f>+MdBAM_year9!T35</f>
        <v>0</v>
      </c>
      <c r="R26" s="454">
        <f>+MdBAM_year9!U35</f>
        <v>0</v>
      </c>
      <c r="S26" s="454">
        <f>+MdBAM_year9!V35</f>
        <v>0</v>
      </c>
      <c r="T26" s="454">
        <f>+MdBAM_year9!W35</f>
        <v>0</v>
      </c>
      <c r="U26" s="454">
        <f>+MdBAM_year9!X35</f>
        <v>0</v>
      </c>
      <c r="V26" s="454">
        <f>+MdBAM_year9!Y35</f>
        <v>0</v>
      </c>
      <c r="W26" s="454">
        <f>+MdBAM_year9!Z35</f>
        <v>0</v>
      </c>
      <c r="X26" s="454">
        <f>+MdBAM_year9!AA35</f>
        <v>0</v>
      </c>
      <c r="Y26" s="454">
        <f>+MdBAM_year9!AB35</f>
        <v>0</v>
      </c>
      <c r="Z26" s="454">
        <f>+MdBAM_year9!AC35</f>
        <v>0</v>
      </c>
      <c r="AA26" s="454">
        <f>+MdBAM_year9!AD35</f>
        <v>1.0680345496894006E-13</v>
      </c>
      <c r="AB26" s="454">
        <f>+MdBAM_year9!AE35</f>
        <v>0</v>
      </c>
      <c r="AC26" s="454">
        <f>+MdBAM_year9!AF35</f>
        <v>0</v>
      </c>
    </row>
    <row r="27" spans="1:29" x14ac:dyDescent="0.2">
      <c r="A27" s="377" t="s">
        <v>633</v>
      </c>
      <c r="B27" s="454">
        <f>+MdBAM_year10!E35</f>
        <v>0</v>
      </c>
      <c r="C27" s="454">
        <f>+MdBAM_year10!F35</f>
        <v>0</v>
      </c>
      <c r="D27" s="454">
        <f>+MdBAM_year10!G35</f>
        <v>0</v>
      </c>
      <c r="E27" s="454">
        <f>+MdBAM_year10!H35</f>
        <v>0</v>
      </c>
      <c r="F27" s="454">
        <f>+MdBAM_year10!I35</f>
        <v>0</v>
      </c>
      <c r="G27" s="454">
        <f>+MdBAM_year10!J35</f>
        <v>0</v>
      </c>
      <c r="H27" s="454">
        <f>+MdBAM_year10!K35</f>
        <v>0</v>
      </c>
      <c r="I27" s="454">
        <f>+MdBAM_year10!L35</f>
        <v>0</v>
      </c>
      <c r="J27" s="454">
        <f>+MdBAM_year10!M35</f>
        <v>0</v>
      </c>
      <c r="K27" s="454">
        <f>+MdBAM_year10!N35</f>
        <v>0</v>
      </c>
      <c r="L27" s="454">
        <f>+MdBAM_year10!O35</f>
        <v>0</v>
      </c>
      <c r="M27" s="454">
        <f>+MdBAM_year10!P35</f>
        <v>0</v>
      </c>
      <c r="N27" s="454">
        <f>+MdBAM_year10!Q35</f>
        <v>0</v>
      </c>
      <c r="O27" s="454">
        <f>+MdBAM_year10!R35</f>
        <v>0</v>
      </c>
      <c r="P27" s="454">
        <f>+MdBAM_year10!S35</f>
        <v>0</v>
      </c>
      <c r="Q27" s="454">
        <f>+MdBAM_year10!T35</f>
        <v>0</v>
      </c>
      <c r="R27" s="454">
        <f>+MdBAM_year10!U35</f>
        <v>0</v>
      </c>
      <c r="S27" s="454">
        <f>+MdBAM_year10!V35</f>
        <v>0</v>
      </c>
      <c r="T27" s="454">
        <f>+MdBAM_year10!W35</f>
        <v>0</v>
      </c>
      <c r="U27" s="454">
        <f>+MdBAM_year10!X35</f>
        <v>0</v>
      </c>
      <c r="V27" s="454">
        <f>+MdBAM_year10!Y35</f>
        <v>0</v>
      </c>
      <c r="W27" s="454">
        <f>+MdBAM_year10!Z35</f>
        <v>0</v>
      </c>
      <c r="X27" s="454">
        <f>+MdBAM_year10!AA35</f>
        <v>0</v>
      </c>
      <c r="Y27" s="454">
        <f>+MdBAM_year10!AB35</f>
        <v>0</v>
      </c>
      <c r="Z27" s="454">
        <f>+MdBAM_year10!AC35</f>
        <v>0</v>
      </c>
      <c r="AA27" s="454">
        <f>+MdBAM_year10!AD35</f>
        <v>0</v>
      </c>
      <c r="AB27" s="454">
        <f>+MdBAM_year10!AE35</f>
        <v>0</v>
      </c>
      <c r="AC27" s="454">
        <f>+MdBAM_year10!AF35</f>
        <v>0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U17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166" t="s">
        <v>16</v>
      </c>
      <c r="J1" s="165" t="s">
        <v>143</v>
      </c>
      <c r="K1" s="407" t="s">
        <v>144</v>
      </c>
      <c r="L1" s="408"/>
      <c r="M1" s="408"/>
      <c r="N1" s="408"/>
      <c r="O1" s="409"/>
      <c r="P1" s="166" t="s">
        <v>151</v>
      </c>
      <c r="Q1" s="166" t="s">
        <v>152</v>
      </c>
      <c r="R1" s="170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0" t="s">
        <v>1</v>
      </c>
      <c r="G2" s="411"/>
      <c r="H2" s="326"/>
      <c r="I2" s="168" t="s">
        <v>2</v>
      </c>
      <c r="J2" s="164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4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6"/>
      <c r="B6" s="412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6"/>
      <c r="B7" s="413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6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8"/>
      <c r="B12" s="423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8"/>
      <c r="B13" s="423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4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0</v>
      </c>
      <c r="AE20" s="304">
        <f>+Data!E303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4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5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Data!E403</f>
        <v>0</v>
      </c>
      <c r="AA25" s="305">
        <f>Data!E395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0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0</v>
      </c>
      <c r="G28" s="64"/>
      <c r="H28" s="64"/>
      <c r="I28" s="65"/>
      <c r="J28" s="65"/>
      <c r="K28" s="315">
        <f>-Data!E245</f>
        <v>0</v>
      </c>
      <c r="L28" s="64"/>
      <c r="M28" s="315">
        <f>-Data!E247</f>
        <v>0</v>
      </c>
      <c r="N28" s="64"/>
      <c r="O28" s="64"/>
      <c r="P28" s="316">
        <f>-(Data!E256+Data!E83)</f>
        <v>0</v>
      </c>
      <c r="Q28" s="314">
        <f>-(Data!E261)</f>
        <v>0</v>
      </c>
      <c r="R28" s="314">
        <f>-Data!E267</f>
        <v>0</v>
      </c>
      <c r="S28" s="64"/>
      <c r="T28" s="314">
        <f>-Data!E306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0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0</v>
      </c>
      <c r="M29" s="44"/>
      <c r="N29" s="293">
        <f>-Data!E248</f>
        <v>0</v>
      </c>
      <c r="O29" s="48"/>
      <c r="P29" s="320">
        <f>(Data!E81+Data!E83)</f>
        <v>0</v>
      </c>
      <c r="Q29" s="321">
        <f>-Data!E262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386" t="s">
        <v>16</v>
      </c>
      <c r="J1" s="384" t="s">
        <v>143</v>
      </c>
      <c r="K1" s="407" t="s">
        <v>144</v>
      </c>
      <c r="L1" s="408"/>
      <c r="M1" s="408"/>
      <c r="N1" s="408"/>
      <c r="O1" s="409"/>
      <c r="P1" s="386" t="s">
        <v>151</v>
      </c>
      <c r="Q1" s="386" t="s">
        <v>152</v>
      </c>
      <c r="R1" s="279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0" t="s">
        <v>1</v>
      </c>
      <c r="G2" s="411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6"/>
      <c r="B6" s="412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6"/>
      <c r="B7" s="413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6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8"/>
      <c r="B12" s="42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8"/>
      <c r="B13" s="42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0</v>
      </c>
      <c r="AE20" s="304">
        <f>+Data!F303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4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5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Data!F403</f>
        <v>0</v>
      </c>
      <c r="AA25" s="305">
        <f>Data!F395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0</v>
      </c>
      <c r="G28" s="64"/>
      <c r="H28" s="64"/>
      <c r="I28" s="65"/>
      <c r="J28" s="65"/>
      <c r="K28" s="315">
        <f>-Data!F245</f>
        <v>0</v>
      </c>
      <c r="L28" s="64"/>
      <c r="M28" s="315">
        <f>-Data!F247</f>
        <v>0</v>
      </c>
      <c r="N28" s="64"/>
      <c r="O28" s="64"/>
      <c r="P28" s="316">
        <f>-(Data!F256+Data!F83)</f>
        <v>0</v>
      </c>
      <c r="Q28" s="314">
        <f>-(Data!F261)</f>
        <v>0</v>
      </c>
      <c r="R28" s="314">
        <f>-Data!F267</f>
        <v>0</v>
      </c>
      <c r="S28" s="64"/>
      <c r="T28" s="314">
        <f>-Data!F306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0</v>
      </c>
      <c r="M29" s="44"/>
      <c r="N29" s="293">
        <f>-Data!F248</f>
        <v>0</v>
      </c>
      <c r="O29" s="48"/>
      <c r="P29" s="320">
        <f>(Data!F81+Data!F83)</f>
        <v>0</v>
      </c>
      <c r="Q29" s="321">
        <f>-Data!F262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F2:G2"/>
    <mergeCell ref="K2:M2"/>
    <mergeCell ref="E1:H1"/>
    <mergeCell ref="K1:O1"/>
    <mergeCell ref="S1:U1"/>
    <mergeCell ref="V1:Y1"/>
    <mergeCell ref="Z1:AA1"/>
    <mergeCell ref="A26:A27"/>
    <mergeCell ref="A5:A8"/>
    <mergeCell ref="B6:B7"/>
    <mergeCell ref="A11:A15"/>
    <mergeCell ref="B11:B13"/>
    <mergeCell ref="A19:A21"/>
    <mergeCell ref="A22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386" t="s">
        <v>16</v>
      </c>
      <c r="J1" s="384" t="s">
        <v>143</v>
      </c>
      <c r="K1" s="407" t="s">
        <v>144</v>
      </c>
      <c r="L1" s="408"/>
      <c r="M1" s="408"/>
      <c r="N1" s="408"/>
      <c r="O1" s="409"/>
      <c r="P1" s="386" t="s">
        <v>151</v>
      </c>
      <c r="Q1" s="386" t="s">
        <v>152</v>
      </c>
      <c r="R1" s="279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0" t="s">
        <v>1</v>
      </c>
      <c r="G2" s="411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3716.5971800000002</v>
      </c>
      <c r="AC5" s="48"/>
      <c r="AD5" s="47"/>
      <c r="AE5" s="48"/>
      <c r="AF5" s="43"/>
      <c r="AG5" s="49">
        <f t="shared" ref="AG5:AG31" si="0">SUM(E5:AF5)</f>
        <v>3716.5971800000002</v>
      </c>
    </row>
    <row r="6" spans="1:33" s="9" customFormat="1" ht="25.5" x14ac:dyDescent="0.25">
      <c r="A6" s="406"/>
      <c r="B6" s="412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1410.7998600000001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68.396749999999997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1479.19661</v>
      </c>
    </row>
    <row r="7" spans="1:33" s="9" customFormat="1" x14ac:dyDescent="0.25">
      <c r="A7" s="406"/>
      <c r="B7" s="413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11397.522349999999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11397.522349999999</v>
      </c>
    </row>
    <row r="8" spans="1:33" s="9" customFormat="1" ht="25.5" x14ac:dyDescent="0.25">
      <c r="A8" s="406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1410.7998600000001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1410.7998600000001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3717.9474200000004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3717.9474200000004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2072.0586900000003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2072.0586900000003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964.49577999999997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964.49577999999997</v>
      </c>
    </row>
    <row r="12" spans="1:33" s="9" customFormat="1" ht="25.5" x14ac:dyDescent="0.25">
      <c r="A12" s="408"/>
      <c r="B12" s="42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262.20681000000002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262.20681000000002</v>
      </c>
    </row>
    <row r="13" spans="1:33" s="9" customFormat="1" x14ac:dyDescent="0.25">
      <c r="A13" s="408"/>
      <c r="B13" s="42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47.819609999999997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47.819609999999997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797.53649000000041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797.53649000000041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797.53649000000041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37.164140000000003</v>
      </c>
      <c r="AC16" s="297"/>
      <c r="AD16" s="47"/>
      <c r="AE16" s="48"/>
      <c r="AF16" s="43"/>
      <c r="AG16" s="49">
        <f t="shared" si="0"/>
        <v>834.70063000000039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570.84032000000036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570.84032000000036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432.66667000000035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3391.22426</v>
      </c>
      <c r="AE18" s="300"/>
      <c r="AF18" s="59"/>
      <c r="AG18" s="49">
        <f t="shared" si="0"/>
        <v>3823.8909300000005</v>
      </c>
    </row>
    <row r="19" spans="1:35" s="9" customFormat="1" x14ac:dyDescent="0.25">
      <c r="A19" s="42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3823.8909300000005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1.40137</v>
      </c>
      <c r="AF19" s="48"/>
      <c r="AG19" s="49">
        <f t="shared" si="0"/>
        <v>3825.2923000000005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3825.2923000000005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0</v>
      </c>
      <c r="AC20" s="48"/>
      <c r="AD20" s="303">
        <f>+Data!G299+Data!G300+Data!G301+Data!G302+Data!G307+Data!G310+Data!G311+Data!G312+Data!G313+Data!G314</f>
        <v>0</v>
      </c>
      <c r="AE20" s="304">
        <f>+Data!G303</f>
        <v>0</v>
      </c>
      <c r="AF20" s="63"/>
      <c r="AG20" s="49">
        <f t="shared" si="0"/>
        <v>3825.2923000000005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3818.5945800000004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3818.5945800000004</v>
      </c>
    </row>
    <row r="22" spans="1:35" s="9" customFormat="1" ht="12.75" customHeight="1" x14ac:dyDescent="0.25">
      <c r="A22" s="414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68.396749999999997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68.396749999999997</v>
      </c>
    </row>
    <row r="23" spans="1:35" s="9" customFormat="1" ht="25.5" x14ac:dyDescent="0.25">
      <c r="A23" s="415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235.08886999999999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11162.43348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11397.522349999999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-7412.2356499999987</v>
      </c>
      <c r="V25" s="43"/>
      <c r="W25" s="43"/>
      <c r="X25" s="43"/>
      <c r="Y25" s="48"/>
      <c r="Z25" s="293">
        <f>Data!G403</f>
        <v>1381.1220699999999</v>
      </c>
      <c r="AA25" s="305">
        <f>Data!G395</f>
        <v>7710.8640100000002</v>
      </c>
      <c r="AB25" s="54"/>
      <c r="AC25" s="43"/>
      <c r="AD25" s="54"/>
      <c r="AE25" s="43"/>
      <c r="AF25" s="43"/>
      <c r="AG25" s="49">
        <f t="shared" si="0"/>
        <v>1679.750430000001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398.03985</v>
      </c>
      <c r="Z26" s="58"/>
      <c r="AA26" s="306"/>
      <c r="AB26" s="54"/>
      <c r="AC26" s="43"/>
      <c r="AD26" s="54"/>
      <c r="AE26" s="43"/>
      <c r="AF26" s="43"/>
      <c r="AG26" s="49">
        <f t="shared" si="0"/>
        <v>398.03985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1288.9888599999999</v>
      </c>
      <c r="Z27" s="308"/>
      <c r="AA27" s="311"/>
      <c r="AB27" s="312"/>
      <c r="AC27" s="313"/>
      <c r="AD27" s="54"/>
      <c r="AE27" s="43"/>
      <c r="AF27" s="43"/>
      <c r="AG27" s="49">
        <f t="shared" si="0"/>
        <v>1288.9888599999999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1479.19661</v>
      </c>
      <c r="G28" s="64"/>
      <c r="H28" s="64"/>
      <c r="I28" s="65"/>
      <c r="J28" s="65"/>
      <c r="K28" s="315">
        <f>-Data!G245</f>
        <v>964.49577999999997</v>
      </c>
      <c r="L28" s="64"/>
      <c r="M28" s="315">
        <f>-Data!G247</f>
        <v>0</v>
      </c>
      <c r="N28" s="64"/>
      <c r="O28" s="64"/>
      <c r="P28" s="316">
        <f>-(Data!G256+Data!G83)</f>
        <v>263.86031000000003</v>
      </c>
      <c r="Q28" s="314">
        <f>-(Data!G261)</f>
        <v>101.67276</v>
      </c>
      <c r="R28" s="314">
        <f>-Data!G267</f>
        <v>0</v>
      </c>
      <c r="S28" s="64"/>
      <c r="T28" s="314">
        <f>-Data!G306</f>
        <v>3.6926600000000001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940.8431999999998</v>
      </c>
      <c r="AG28" s="49">
        <f t="shared" si="0"/>
        <v>3753.7613200000001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-1.3502400000000001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262.20681000000002</v>
      </c>
      <c r="M29" s="44"/>
      <c r="N29" s="293">
        <f>-Data!G248</f>
        <v>47.819609999999997</v>
      </c>
      <c r="O29" s="48"/>
      <c r="P29" s="320">
        <f>(Data!G81+Data!G83)</f>
        <v>0</v>
      </c>
      <c r="Q29" s="321">
        <f>-Data!G262</f>
        <v>36.500889999999998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-345.17707000000007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11397.522349999999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3.0050599999999998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-8009.3031499999988</v>
      </c>
      <c r="AG30" s="49">
        <f t="shared" si="0"/>
        <v>3391.22426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1.40137</v>
      </c>
      <c r="AG31" s="49">
        <f t="shared" si="0"/>
        <v>1.40137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-983.08221999999989</v>
      </c>
      <c r="AA32" s="317">
        <f>+Y27-AA25</f>
        <v>-6421.8751499999998</v>
      </c>
      <c r="AB32" s="66"/>
      <c r="AC32" s="43"/>
      <c r="AD32" s="43"/>
      <c r="AE32" s="43"/>
      <c r="AF32" s="43"/>
      <c r="AG32" s="43">
        <f>SUM(E32:AE32)</f>
        <v>-7404.9573700000001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3716.5971800000002</v>
      </c>
      <c r="F33" s="46">
        <f t="shared" si="1"/>
        <v>1479.19661</v>
      </c>
      <c r="G33" s="46">
        <f t="shared" si="1"/>
        <v>11397.522349999999</v>
      </c>
      <c r="H33" s="68">
        <f t="shared" si="1"/>
        <v>1410.7998600000001</v>
      </c>
      <c r="I33" s="68">
        <f t="shared" si="1"/>
        <v>3717.9474200000004</v>
      </c>
      <c r="J33" s="68">
        <f t="shared" si="1"/>
        <v>2072.0586900000003</v>
      </c>
      <c r="K33" s="68">
        <f t="shared" si="1"/>
        <v>964.49577999999997</v>
      </c>
      <c r="L33" s="68">
        <f t="shared" si="1"/>
        <v>262.20681000000002</v>
      </c>
      <c r="M33" s="68">
        <f t="shared" si="1"/>
        <v>0</v>
      </c>
      <c r="N33" s="68">
        <f t="shared" si="1"/>
        <v>47.819609999999997</v>
      </c>
      <c r="O33" s="68">
        <f t="shared" si="1"/>
        <v>797.53649000000041</v>
      </c>
      <c r="P33" s="68">
        <f t="shared" si="1"/>
        <v>834.70063000000039</v>
      </c>
      <c r="Q33" s="68">
        <f t="shared" si="1"/>
        <v>570.84032000000036</v>
      </c>
      <c r="R33" s="68">
        <f t="shared" si="1"/>
        <v>3823.8909300000005</v>
      </c>
      <c r="S33" s="68">
        <f t="shared" si="1"/>
        <v>3825.2923000000005</v>
      </c>
      <c r="T33" s="68">
        <f t="shared" si="1"/>
        <v>3825.2923000000005</v>
      </c>
      <c r="U33" s="68">
        <f t="shared" si="1"/>
        <v>3818.5945800000009</v>
      </c>
      <c r="V33" s="68">
        <f t="shared" si="1"/>
        <v>68.396749999999997</v>
      </c>
      <c r="W33" s="68">
        <f t="shared" si="1"/>
        <v>11397.522349999999</v>
      </c>
      <c r="X33" s="400">
        <f t="shared" si="1"/>
        <v>0</v>
      </c>
      <c r="Y33" s="68">
        <f t="shared" si="1"/>
        <v>1687.02871</v>
      </c>
      <c r="Z33" s="69">
        <f t="shared" ref="Z33:AF33" si="2">SUM(Z5:Z32)</f>
        <v>398.03985</v>
      </c>
      <c r="AA33" s="69">
        <f t="shared" si="2"/>
        <v>1288.9888600000004</v>
      </c>
      <c r="AB33" s="69">
        <f t="shared" si="2"/>
        <v>3753.7613200000001</v>
      </c>
      <c r="AC33" s="69">
        <f t="shared" si="2"/>
        <v>0</v>
      </c>
      <c r="AD33" s="69">
        <f t="shared" si="2"/>
        <v>3391.22426</v>
      </c>
      <c r="AE33" s="69">
        <f t="shared" si="2"/>
        <v>1.40137</v>
      </c>
      <c r="AF33" s="69">
        <f t="shared" si="2"/>
        <v>-7412.2356499999996</v>
      </c>
      <c r="AG33" s="43">
        <f>SUM(E33:AE33)</f>
        <v>64551.155329999994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7.2782799999990857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-7.2782799999995405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F2:G2"/>
    <mergeCell ref="K2:M2"/>
    <mergeCell ref="E1:H1"/>
    <mergeCell ref="K1:O1"/>
    <mergeCell ref="S1:U1"/>
    <mergeCell ref="V1:Y1"/>
    <mergeCell ref="Z1:AA1"/>
    <mergeCell ref="A26:A27"/>
    <mergeCell ref="A5:A8"/>
    <mergeCell ref="B6:B7"/>
    <mergeCell ref="A11:A15"/>
    <mergeCell ref="B11:B13"/>
    <mergeCell ref="A19:A21"/>
    <mergeCell ref="A22:A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386" t="s">
        <v>16</v>
      </c>
      <c r="J1" s="384" t="s">
        <v>143</v>
      </c>
      <c r="K1" s="407" t="s">
        <v>144</v>
      </c>
      <c r="L1" s="408"/>
      <c r="M1" s="408"/>
      <c r="N1" s="408"/>
      <c r="O1" s="409"/>
      <c r="P1" s="386" t="s">
        <v>151</v>
      </c>
      <c r="Q1" s="386" t="s">
        <v>152</v>
      </c>
      <c r="R1" s="279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0" t="s">
        <v>1</v>
      </c>
      <c r="G2" s="411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3878.9552900000003</v>
      </c>
      <c r="AC5" s="48"/>
      <c r="AD5" s="47"/>
      <c r="AE5" s="48"/>
      <c r="AF5" s="43"/>
      <c r="AG5" s="49">
        <f t="shared" ref="AG5:AG31" si="0">SUM(E5:AF5)</f>
        <v>3878.9552900000003</v>
      </c>
    </row>
    <row r="6" spans="1:33" s="9" customFormat="1" ht="25.5" x14ac:dyDescent="0.25">
      <c r="A6" s="406"/>
      <c r="B6" s="412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1486.7666199999999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6.5649499999999961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1493.3315699999998</v>
      </c>
    </row>
    <row r="7" spans="1:33" s="9" customFormat="1" x14ac:dyDescent="0.25">
      <c r="A7" s="406"/>
      <c r="B7" s="413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111.6699100000003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111.6699100000003</v>
      </c>
    </row>
    <row r="8" spans="1:33" s="9" customFormat="1" ht="25.5" x14ac:dyDescent="0.25">
      <c r="A8" s="406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1486.7666199999999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1486.7666199999999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3880.5326400000004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3880.5326400000004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2172.3407700000007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2172.3407700000007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1016.42921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1016.42921</v>
      </c>
    </row>
    <row r="12" spans="1:33" s="9" customFormat="1" ht="25.5" x14ac:dyDescent="0.25">
      <c r="A12" s="408"/>
      <c r="B12" s="42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276.4427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276.4427</v>
      </c>
    </row>
    <row r="13" spans="1:33" s="9" customFormat="1" x14ac:dyDescent="0.25">
      <c r="A13" s="408"/>
      <c r="B13" s="42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38.158580000000001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38.158580000000001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841.3102800000006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841.3102800000006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841.3102800000006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26.804569999999998</v>
      </c>
      <c r="AC16" s="297"/>
      <c r="AD16" s="47"/>
      <c r="AE16" s="48"/>
      <c r="AF16" s="43"/>
      <c r="AG16" s="49">
        <f t="shared" si="0"/>
        <v>868.11485000000062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595.37740000000053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595.37740000000053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482.68839000000054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-80.271469999999965</v>
      </c>
      <c r="AE18" s="300"/>
      <c r="AF18" s="59"/>
      <c r="AG18" s="49">
        <f t="shared" si="0"/>
        <v>402.41692000000057</v>
      </c>
    </row>
    <row r="19" spans="1:35" s="9" customFormat="1" x14ac:dyDescent="0.25">
      <c r="A19" s="42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402.41692000000057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-3.2474000000000003</v>
      </c>
      <c r="AF19" s="48"/>
      <c r="AG19" s="49">
        <f t="shared" si="0"/>
        <v>399.16952000000055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399.16952000000055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0</v>
      </c>
      <c r="AC20" s="48"/>
      <c r="AD20" s="303">
        <f>+Data!H299+Data!H300+Data!H301+Data!H302+Data!H307+Data!H310+Data!H311+Data!H312+Data!H313+Data!H314</f>
        <v>1.8822700000000001</v>
      </c>
      <c r="AE20" s="304">
        <f>+Data!H303</f>
        <v>0</v>
      </c>
      <c r="AF20" s="63"/>
      <c r="AG20" s="49">
        <f t="shared" si="0"/>
        <v>401.05179000000055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399.35115000000053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399.35115000000053</v>
      </c>
    </row>
    <row r="22" spans="1:35" s="9" customFormat="1" ht="12.75" customHeight="1" x14ac:dyDescent="0.25">
      <c r="A22" s="414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6.5649499999999961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6.5649499999999961</v>
      </c>
    </row>
    <row r="23" spans="1:35" s="9" customFormat="1" ht="25.5" x14ac:dyDescent="0.25">
      <c r="A23" s="415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221.42525000000001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-109.75533999999971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111.6699100000003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502.54154000000023</v>
      </c>
      <c r="V25" s="43"/>
      <c r="W25" s="43"/>
      <c r="X25" s="43"/>
      <c r="Y25" s="48"/>
      <c r="Z25" s="293">
        <f>Data!H403</f>
        <v>97.828510000000051</v>
      </c>
      <c r="AA25" s="305">
        <f>Data!H395</f>
        <v>-496.98775000000012</v>
      </c>
      <c r="AB25" s="54"/>
      <c r="AC25" s="43"/>
      <c r="AD25" s="54"/>
      <c r="AE25" s="43"/>
      <c r="AF25" s="43"/>
      <c r="AG25" s="49">
        <f t="shared" si="0"/>
        <v>103.3823000000001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106.88130999999996</v>
      </c>
      <c r="Z26" s="58"/>
      <c r="AA26" s="306"/>
      <c r="AB26" s="54"/>
      <c r="AC26" s="43"/>
      <c r="AD26" s="54"/>
      <c r="AE26" s="43"/>
      <c r="AF26" s="43"/>
      <c r="AG26" s="49">
        <f t="shared" si="0"/>
        <v>106.88130999999996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-3.4990099999999273</v>
      </c>
      <c r="Z27" s="308"/>
      <c r="AA27" s="311"/>
      <c r="AB27" s="312"/>
      <c r="AC27" s="313"/>
      <c r="AD27" s="54"/>
      <c r="AE27" s="43"/>
      <c r="AF27" s="43"/>
      <c r="AG27" s="49">
        <f t="shared" si="0"/>
        <v>-3.4990099999999273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1493.3315699999998</v>
      </c>
      <c r="G28" s="64"/>
      <c r="H28" s="64"/>
      <c r="I28" s="65"/>
      <c r="J28" s="65"/>
      <c r="K28" s="315">
        <f>-Data!H245</f>
        <v>1016.42921</v>
      </c>
      <c r="L28" s="64"/>
      <c r="M28" s="315">
        <f>-Data!H247</f>
        <v>0</v>
      </c>
      <c r="N28" s="64"/>
      <c r="O28" s="64"/>
      <c r="P28" s="316">
        <f>-(Data!H256+Data!H83)</f>
        <v>272.73745000000002</v>
      </c>
      <c r="Q28" s="314">
        <f>-(Data!H261)</f>
        <v>80.733549999999994</v>
      </c>
      <c r="R28" s="314">
        <f>-Data!H267</f>
        <v>0</v>
      </c>
      <c r="S28" s="64"/>
      <c r="T28" s="314">
        <f>-Data!H306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1042.5280800000005</v>
      </c>
      <c r="AG28" s="49">
        <f t="shared" si="0"/>
        <v>3905.7598600000001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-1.57735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276.4427</v>
      </c>
      <c r="M29" s="44"/>
      <c r="N29" s="293">
        <f>-Data!H248</f>
        <v>38.158580000000001</v>
      </c>
      <c r="O29" s="48"/>
      <c r="P29" s="320">
        <f>(Data!H81+Data!H83)</f>
        <v>0</v>
      </c>
      <c r="Q29" s="321">
        <f>-Data!H262</f>
        <v>31.955459999999999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-344.97938999999997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111.6699100000003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1.7006399999999999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-191.75975000000025</v>
      </c>
      <c r="AG30" s="49">
        <f t="shared" si="0"/>
        <v>-78.38919999999996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-3.2474000000000003</v>
      </c>
      <c r="AG31" s="49">
        <f t="shared" si="0"/>
        <v>-3.2474000000000003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9.0527999999999054</v>
      </c>
      <c r="AA32" s="317">
        <f>+Y27-AA25</f>
        <v>493.48874000000018</v>
      </c>
      <c r="AB32" s="66"/>
      <c r="AC32" s="43"/>
      <c r="AD32" s="43"/>
      <c r="AE32" s="43"/>
      <c r="AF32" s="43"/>
      <c r="AG32" s="43">
        <f>SUM(E32:AE32)</f>
        <v>502.54154000000005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3878.9552900000003</v>
      </c>
      <c r="F33" s="46">
        <f t="shared" si="1"/>
        <v>1493.3315699999998</v>
      </c>
      <c r="G33" s="46">
        <f t="shared" si="1"/>
        <v>111.6699100000003</v>
      </c>
      <c r="H33" s="68">
        <f t="shared" si="1"/>
        <v>1486.7666199999999</v>
      </c>
      <c r="I33" s="68">
        <f t="shared" si="1"/>
        <v>3880.5326400000004</v>
      </c>
      <c r="J33" s="68">
        <f t="shared" si="1"/>
        <v>2172.3407700000007</v>
      </c>
      <c r="K33" s="68">
        <f t="shared" si="1"/>
        <v>1016.42921</v>
      </c>
      <c r="L33" s="68">
        <f t="shared" si="1"/>
        <v>276.4427</v>
      </c>
      <c r="M33" s="68">
        <f t="shared" si="1"/>
        <v>0</v>
      </c>
      <c r="N33" s="68">
        <f t="shared" si="1"/>
        <v>38.158580000000001</v>
      </c>
      <c r="O33" s="68">
        <f t="shared" si="1"/>
        <v>841.3102800000006</v>
      </c>
      <c r="P33" s="68">
        <f t="shared" si="1"/>
        <v>868.11485000000062</v>
      </c>
      <c r="Q33" s="68">
        <f t="shared" si="1"/>
        <v>595.37740000000053</v>
      </c>
      <c r="R33" s="68">
        <f t="shared" si="1"/>
        <v>402.41692000000057</v>
      </c>
      <c r="S33" s="68">
        <f t="shared" si="1"/>
        <v>399.16952000000055</v>
      </c>
      <c r="T33" s="68">
        <f t="shared" si="1"/>
        <v>401.05179000000055</v>
      </c>
      <c r="U33" s="68">
        <f t="shared" si="1"/>
        <v>399.35115000000053</v>
      </c>
      <c r="V33" s="68">
        <f t="shared" si="1"/>
        <v>6.5649499999999961</v>
      </c>
      <c r="W33" s="68">
        <f t="shared" si="1"/>
        <v>111.6699100000003</v>
      </c>
      <c r="X33" s="400">
        <f t="shared" si="1"/>
        <v>0</v>
      </c>
      <c r="Y33" s="68">
        <f t="shared" si="1"/>
        <v>103.38230000000003</v>
      </c>
      <c r="Z33" s="69">
        <f t="shared" ref="Z33:AF33" si="2">SUM(Z5:Z32)</f>
        <v>106.88130999999996</v>
      </c>
      <c r="AA33" s="69">
        <f t="shared" si="2"/>
        <v>-3.4990099999999416</v>
      </c>
      <c r="AB33" s="69">
        <f t="shared" si="2"/>
        <v>3905.7598600000001</v>
      </c>
      <c r="AC33" s="69">
        <f t="shared" si="2"/>
        <v>0</v>
      </c>
      <c r="AD33" s="69">
        <f t="shared" si="2"/>
        <v>-78.38919999999996</v>
      </c>
      <c r="AE33" s="69">
        <f t="shared" si="2"/>
        <v>-3.2474000000000003</v>
      </c>
      <c r="AF33" s="69">
        <f t="shared" si="2"/>
        <v>502.54154000000023</v>
      </c>
      <c r="AG33" s="43">
        <f>SUM(E33:AE33)</f>
        <v>22410.541920000007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-1.4210854715202004E-14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F2:G2"/>
    <mergeCell ref="K2:M2"/>
    <mergeCell ref="E1:H1"/>
    <mergeCell ref="K1:O1"/>
    <mergeCell ref="S1:U1"/>
    <mergeCell ref="V1:Y1"/>
    <mergeCell ref="Z1:AA1"/>
    <mergeCell ref="A26:A27"/>
    <mergeCell ref="A5:A8"/>
    <mergeCell ref="B6:B7"/>
    <mergeCell ref="A11:A15"/>
    <mergeCell ref="B11:B13"/>
    <mergeCell ref="A19:A21"/>
    <mergeCell ref="A22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H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386" t="s">
        <v>16</v>
      </c>
      <c r="J1" s="384" t="s">
        <v>143</v>
      </c>
      <c r="K1" s="407" t="s">
        <v>144</v>
      </c>
      <c r="L1" s="408"/>
      <c r="M1" s="408"/>
      <c r="N1" s="408"/>
      <c r="O1" s="409"/>
      <c r="P1" s="386" t="s">
        <v>151</v>
      </c>
      <c r="Q1" s="386" t="s">
        <v>152</v>
      </c>
      <c r="R1" s="279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0" t="s">
        <v>1</v>
      </c>
      <c r="G2" s="411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3734.1808700000001</v>
      </c>
      <c r="AC5" s="48"/>
      <c r="AD5" s="47"/>
      <c r="AE5" s="48"/>
      <c r="AF5" s="43"/>
      <c r="AG5" s="49">
        <f t="shared" ref="AG5:AG31" si="0">SUM(E5:AF5)</f>
        <v>3734.1808700000001</v>
      </c>
    </row>
    <row r="6" spans="1:33" s="9" customFormat="1" ht="25.5" x14ac:dyDescent="0.25">
      <c r="A6" s="406"/>
      <c r="B6" s="412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1518.34896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-14.676909999999992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1503.6720500000001</v>
      </c>
    </row>
    <row r="7" spans="1:33" s="9" customFormat="1" x14ac:dyDescent="0.25">
      <c r="A7" s="406"/>
      <c r="B7" s="413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41.848910000000103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41.848910000000103</v>
      </c>
    </row>
    <row r="8" spans="1:33" s="9" customFormat="1" ht="25.5" x14ac:dyDescent="0.25">
      <c r="A8" s="406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1518.34896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1518.34896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3734.1808700000001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3734.1808700000001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1998.2056699999998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1998.2056699999998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1053.2573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1053.2573</v>
      </c>
    </row>
    <row r="12" spans="1:33" s="9" customFormat="1" ht="25.5" x14ac:dyDescent="0.25">
      <c r="A12" s="408"/>
      <c r="B12" s="42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289.14353999999997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289.14353999999997</v>
      </c>
    </row>
    <row r="13" spans="1:33" s="9" customFormat="1" x14ac:dyDescent="0.25">
      <c r="A13" s="408"/>
      <c r="B13" s="42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37.833829999999999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37.833829999999999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617.97099999999978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617.97099999999978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617.97099999999978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44.343069999999997</v>
      </c>
      <c r="AC16" s="297"/>
      <c r="AD16" s="47"/>
      <c r="AE16" s="48"/>
      <c r="AF16" s="43"/>
      <c r="AG16" s="49">
        <f t="shared" si="0"/>
        <v>662.31406999999979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406.60511999999983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406.60511999999983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367.96660999999983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2.2737367544323206E-13</v>
      </c>
      <c r="AE18" s="300"/>
      <c r="AF18" s="59"/>
      <c r="AG18" s="49">
        <f t="shared" si="0"/>
        <v>367.96661000000006</v>
      </c>
    </row>
    <row r="19" spans="1:35" s="9" customFormat="1" x14ac:dyDescent="0.25">
      <c r="A19" s="42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367.96661000000006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0</v>
      </c>
      <c r="AF19" s="48"/>
      <c r="AG19" s="49">
        <f t="shared" si="0"/>
        <v>367.96661000000006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367.96661000000006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0</v>
      </c>
      <c r="AC20" s="48"/>
      <c r="AD20" s="303">
        <f>+Data!I299+Data!I300+Data!I301+Data!I302+Data!I307+Data!I310+Data!I311+Data!I312+Data!I313+Data!I314</f>
        <v>0.68859999999999999</v>
      </c>
      <c r="AE20" s="304">
        <f>+Data!I303</f>
        <v>0</v>
      </c>
      <c r="AF20" s="63"/>
      <c r="AG20" s="49">
        <f t="shared" si="0"/>
        <v>368.65521000000007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368.65521000000007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368.65521000000007</v>
      </c>
    </row>
    <row r="22" spans="1:35" s="9" customFormat="1" ht="12.75" customHeight="1" x14ac:dyDescent="0.25">
      <c r="A22" s="414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-14.676909999999992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-14.676909999999992</v>
      </c>
    </row>
    <row r="23" spans="1:35" s="9" customFormat="1" ht="25.5" x14ac:dyDescent="0.25">
      <c r="A23" s="415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217.62624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-175.77732999999989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41.848910000000103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559.10944999999992</v>
      </c>
      <c r="V25" s="43"/>
      <c r="W25" s="43"/>
      <c r="X25" s="43"/>
      <c r="Y25" s="48"/>
      <c r="Z25" s="293">
        <f>Data!I403</f>
        <v>-159.8292899999999</v>
      </c>
      <c r="AA25" s="305">
        <f>Data!I395</f>
        <v>-397.5720600000007</v>
      </c>
      <c r="AB25" s="54"/>
      <c r="AC25" s="43"/>
      <c r="AD25" s="54"/>
      <c r="AE25" s="43"/>
      <c r="AF25" s="43"/>
      <c r="AG25" s="49">
        <f t="shared" si="0"/>
        <v>1.7080999999993196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-34.221069999999969</v>
      </c>
      <c r="Z26" s="58"/>
      <c r="AA26" s="306"/>
      <c r="AB26" s="54"/>
      <c r="AC26" s="43"/>
      <c r="AD26" s="54"/>
      <c r="AE26" s="43"/>
      <c r="AF26" s="43"/>
      <c r="AG26" s="49">
        <f t="shared" si="0"/>
        <v>-34.221069999999969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35.929170000000013</v>
      </c>
      <c r="Z27" s="308"/>
      <c r="AA27" s="311"/>
      <c r="AB27" s="312"/>
      <c r="AC27" s="313"/>
      <c r="AD27" s="54"/>
      <c r="AE27" s="43"/>
      <c r="AF27" s="43"/>
      <c r="AG27" s="49">
        <f t="shared" si="0"/>
        <v>35.929170000000013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1503.6720500000001</v>
      </c>
      <c r="G28" s="64"/>
      <c r="H28" s="64"/>
      <c r="I28" s="65"/>
      <c r="J28" s="65"/>
      <c r="K28" s="315">
        <f>-Data!I245</f>
        <v>1053.2573</v>
      </c>
      <c r="L28" s="64"/>
      <c r="M28" s="315">
        <f>-Data!I247</f>
        <v>0</v>
      </c>
      <c r="N28" s="64"/>
      <c r="O28" s="64"/>
      <c r="P28" s="316">
        <f>-(Data!I256+Data!I83)</f>
        <v>255.70894999999999</v>
      </c>
      <c r="Q28" s="314">
        <f>-(Data!I261)</f>
        <v>6.8982200000000002</v>
      </c>
      <c r="R28" s="314">
        <f>-Data!I267</f>
        <v>0</v>
      </c>
      <c r="S28" s="64"/>
      <c r="T28" s="314">
        <f>-Data!I306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958.98741999999947</v>
      </c>
      <c r="AG28" s="49">
        <f t="shared" si="0"/>
        <v>3778.52394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0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289.14353999999997</v>
      </c>
      <c r="M29" s="44"/>
      <c r="N29" s="293">
        <f>-Data!I248</f>
        <v>37.833829999999999</v>
      </c>
      <c r="O29" s="48"/>
      <c r="P29" s="320">
        <f>(Data!I81+Data!I83)</f>
        <v>0</v>
      </c>
      <c r="Q29" s="321">
        <f>-Data!I262</f>
        <v>31.740290000000002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-358.71765999999997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41.848910000000103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-41.160309999999875</v>
      </c>
      <c r="AG30" s="49">
        <f t="shared" si="0"/>
        <v>0.68860000000022836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125.60821999999993</v>
      </c>
      <c r="AA32" s="317">
        <f>+Y27-AA25</f>
        <v>433.5012300000007</v>
      </c>
      <c r="AB32" s="66"/>
      <c r="AC32" s="43"/>
      <c r="AD32" s="43"/>
      <c r="AE32" s="43"/>
      <c r="AF32" s="43"/>
      <c r="AG32" s="43">
        <f>SUM(E32:AE32)</f>
        <v>559.10945000000061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3734.1808700000001</v>
      </c>
      <c r="F33" s="46">
        <f t="shared" si="1"/>
        <v>1503.6720500000001</v>
      </c>
      <c r="G33" s="46">
        <f t="shared" si="1"/>
        <v>41.848910000000103</v>
      </c>
      <c r="H33" s="68">
        <f t="shared" si="1"/>
        <v>1518.34896</v>
      </c>
      <c r="I33" s="68">
        <f t="shared" si="1"/>
        <v>3734.1808699999997</v>
      </c>
      <c r="J33" s="68">
        <f t="shared" si="1"/>
        <v>1998.2056699999998</v>
      </c>
      <c r="K33" s="68">
        <f t="shared" si="1"/>
        <v>1053.2573</v>
      </c>
      <c r="L33" s="68">
        <f t="shared" si="1"/>
        <v>289.14353999999997</v>
      </c>
      <c r="M33" s="68">
        <f t="shared" si="1"/>
        <v>0</v>
      </c>
      <c r="N33" s="68">
        <f t="shared" si="1"/>
        <v>37.833829999999999</v>
      </c>
      <c r="O33" s="68">
        <f t="shared" si="1"/>
        <v>617.97099999999978</v>
      </c>
      <c r="P33" s="68">
        <f t="shared" si="1"/>
        <v>662.31406999999979</v>
      </c>
      <c r="Q33" s="68">
        <f t="shared" si="1"/>
        <v>406.60511999999983</v>
      </c>
      <c r="R33" s="68">
        <f t="shared" si="1"/>
        <v>367.96661000000006</v>
      </c>
      <c r="S33" s="68">
        <f t="shared" si="1"/>
        <v>367.96661000000006</v>
      </c>
      <c r="T33" s="68">
        <f t="shared" si="1"/>
        <v>368.65521000000007</v>
      </c>
      <c r="U33" s="68">
        <f t="shared" si="1"/>
        <v>368.65521000000001</v>
      </c>
      <c r="V33" s="68">
        <f t="shared" si="1"/>
        <v>-14.676909999999992</v>
      </c>
      <c r="W33" s="68">
        <f t="shared" si="1"/>
        <v>41.848910000000103</v>
      </c>
      <c r="X33" s="400">
        <f t="shared" si="1"/>
        <v>0</v>
      </c>
      <c r="Y33" s="68">
        <f t="shared" si="1"/>
        <v>1.7081000000000444</v>
      </c>
      <c r="Z33" s="69">
        <f t="shared" ref="Z33:AF33" si="2">SUM(Z5:Z32)</f>
        <v>-34.221069999999969</v>
      </c>
      <c r="AA33" s="69">
        <f t="shared" si="2"/>
        <v>35.929169999999999</v>
      </c>
      <c r="AB33" s="69">
        <f t="shared" si="2"/>
        <v>3778.52394</v>
      </c>
      <c r="AC33" s="69">
        <f t="shared" si="2"/>
        <v>0</v>
      </c>
      <c r="AD33" s="69">
        <f t="shared" si="2"/>
        <v>0.68860000000022736</v>
      </c>
      <c r="AE33" s="69">
        <f t="shared" si="2"/>
        <v>0</v>
      </c>
      <c r="AF33" s="69">
        <f t="shared" si="2"/>
        <v>559.10944999999958</v>
      </c>
      <c r="AG33" s="43">
        <f>SUM(E33:AE33)</f>
        <v>20880.60657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7.2475359047530219E-13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-9.9920072216264089E-16</v>
      </c>
      <c r="AE35" s="16">
        <f>AE33-AG31</f>
        <v>0</v>
      </c>
      <c r="AF35" s="16">
        <f>AF33-AG32</f>
        <v>-1.0231815394945443E-12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F2:G2"/>
    <mergeCell ref="K2:M2"/>
    <mergeCell ref="E1:H1"/>
    <mergeCell ref="K1:O1"/>
    <mergeCell ref="S1:U1"/>
    <mergeCell ref="V1:Y1"/>
    <mergeCell ref="Z1:AA1"/>
    <mergeCell ref="A26:A27"/>
    <mergeCell ref="A5:A8"/>
    <mergeCell ref="B6:B7"/>
    <mergeCell ref="A11:A15"/>
    <mergeCell ref="B11:B13"/>
    <mergeCell ref="A19:A21"/>
    <mergeCell ref="A22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4" t="s">
        <v>15</v>
      </c>
      <c r="F1" s="406"/>
      <c r="G1" s="406"/>
      <c r="H1" s="406"/>
      <c r="I1" s="386" t="s">
        <v>16</v>
      </c>
      <c r="J1" s="384" t="s">
        <v>143</v>
      </c>
      <c r="K1" s="407" t="s">
        <v>144</v>
      </c>
      <c r="L1" s="408"/>
      <c r="M1" s="408"/>
      <c r="N1" s="408"/>
      <c r="O1" s="409"/>
      <c r="P1" s="386" t="s">
        <v>151</v>
      </c>
      <c r="Q1" s="386" t="s">
        <v>152</v>
      </c>
      <c r="R1" s="279" t="s">
        <v>153</v>
      </c>
      <c r="S1" s="424" t="s">
        <v>154</v>
      </c>
      <c r="T1" s="405"/>
      <c r="U1" s="425"/>
      <c r="V1" s="414" t="s">
        <v>155</v>
      </c>
      <c r="W1" s="415"/>
      <c r="X1" s="415"/>
      <c r="Y1" s="416"/>
      <c r="Z1" s="404" t="s">
        <v>156</v>
      </c>
      <c r="AA1" s="405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0" t="s">
        <v>1</v>
      </c>
      <c r="G2" s="411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4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3964.7240700000002</v>
      </c>
      <c r="AC5" s="48"/>
      <c r="AD5" s="47"/>
      <c r="AE5" s="48"/>
      <c r="AF5" s="43"/>
      <c r="AG5" s="49">
        <f t="shared" ref="AG5:AG31" si="0">SUM(E5:AF5)</f>
        <v>3964.7240700000002</v>
      </c>
    </row>
    <row r="6" spans="1:33" s="9" customFormat="1" ht="25.5" x14ac:dyDescent="0.25">
      <c r="A6" s="406"/>
      <c r="B6" s="412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1609.8121500000002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-5.6142200000000031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1604.1979300000003</v>
      </c>
    </row>
    <row r="7" spans="1:33" s="9" customFormat="1" x14ac:dyDescent="0.25">
      <c r="A7" s="406"/>
      <c r="B7" s="413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74.362470000000428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74.362470000000428</v>
      </c>
    </row>
    <row r="8" spans="1:33" s="9" customFormat="1" ht="25.5" x14ac:dyDescent="0.25">
      <c r="A8" s="406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1609.8121500000002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1609.8121500000002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3964.7240700000002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3964.7240700000002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2148.25281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2148.25281</v>
      </c>
    </row>
    <row r="11" spans="1:33" s="9" customFormat="1" x14ac:dyDescent="0.25">
      <c r="A11" s="407" t="s">
        <v>144</v>
      </c>
      <c r="B11" s="42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1167.03676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1167.03676</v>
      </c>
    </row>
    <row r="12" spans="1:33" s="9" customFormat="1" ht="25.5" x14ac:dyDescent="0.25">
      <c r="A12" s="408"/>
      <c r="B12" s="42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345.84262999999999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345.84262999999999</v>
      </c>
    </row>
    <row r="13" spans="1:33" s="9" customFormat="1" x14ac:dyDescent="0.25">
      <c r="A13" s="408"/>
      <c r="B13" s="42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8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40.672350000000002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40.672350000000002</v>
      </c>
    </row>
    <row r="15" spans="1:33" s="9" customFormat="1" x14ac:dyDescent="0.25">
      <c r="A15" s="409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594.70106999999985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594.70106999999985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594.70106999999985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45.820219999999999</v>
      </c>
      <c r="AC16" s="297"/>
      <c r="AD16" s="47"/>
      <c r="AE16" s="48"/>
      <c r="AF16" s="43"/>
      <c r="AG16" s="49">
        <f t="shared" si="0"/>
        <v>640.52128999999979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325.67590999999982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325.67590999999982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199.90619999999981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8.2879499999990571</v>
      </c>
      <c r="AE18" s="300"/>
      <c r="AF18" s="59"/>
      <c r="AG18" s="49">
        <f t="shared" si="0"/>
        <v>208.19414999999887</v>
      </c>
    </row>
    <row r="19" spans="1:35" s="9" customFormat="1" x14ac:dyDescent="0.25">
      <c r="A19" s="42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208.19414999999887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208.19414999999887</v>
      </c>
    </row>
    <row r="20" spans="1:35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208.19414999999887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0</v>
      </c>
      <c r="AC20" s="48"/>
      <c r="AD20" s="303">
        <f>+Data!J299+Data!J300+Data!J301+Data!J302+Data!J307+Data!J310+Data!J311+Data!J312+Data!J313+Data!J314</f>
        <v>0</v>
      </c>
      <c r="AE20" s="304">
        <f>+Data!J303</f>
        <v>0</v>
      </c>
      <c r="AF20" s="63"/>
      <c r="AG20" s="49">
        <f t="shared" si="0"/>
        <v>208.19414999999887</v>
      </c>
    </row>
    <row r="21" spans="1:35" s="9" customFormat="1" ht="12.75" customHeight="1" x14ac:dyDescent="0.25">
      <c r="A21" s="425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199.23582999999888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199.23582999999888</v>
      </c>
    </row>
    <row r="22" spans="1:35" s="9" customFormat="1" ht="12.75" customHeight="1" x14ac:dyDescent="0.25">
      <c r="A22" s="414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-5.6142200000000031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-5.6142200000000031</v>
      </c>
    </row>
    <row r="23" spans="1:35" s="9" customFormat="1" ht="25.5" x14ac:dyDescent="0.25">
      <c r="A23" s="415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206.65911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-132.29663999999957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74.362470000000428</v>
      </c>
    </row>
    <row r="24" spans="1:35" s="9" customFormat="1" x14ac:dyDescent="0.25">
      <c r="A24" s="415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6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337.14668999999844</v>
      </c>
      <c r="V25" s="43"/>
      <c r="W25" s="43"/>
      <c r="X25" s="43"/>
      <c r="Y25" s="48"/>
      <c r="Z25" s="293">
        <f>Data!J403</f>
        <v>-209.44917000000009</v>
      </c>
      <c r="AA25" s="305">
        <f>Data!J395</f>
        <v>41.46139000000062</v>
      </c>
      <c r="AB25" s="54"/>
      <c r="AC25" s="43"/>
      <c r="AD25" s="54"/>
      <c r="AE25" s="43"/>
      <c r="AF25" s="43"/>
      <c r="AG25" s="49">
        <f t="shared" si="0"/>
        <v>169.15890999999897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78.951910000000041</v>
      </c>
      <c r="Z26" s="58"/>
      <c r="AA26" s="306"/>
      <c r="AB26" s="54"/>
      <c r="AC26" s="43"/>
      <c r="AD26" s="54"/>
      <c r="AE26" s="43"/>
      <c r="AF26" s="43"/>
      <c r="AG26" s="49">
        <f t="shared" si="0"/>
        <v>78.951910000000041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90.20700000000005</v>
      </c>
      <c r="Z27" s="308"/>
      <c r="AA27" s="311"/>
      <c r="AB27" s="312"/>
      <c r="AC27" s="313"/>
      <c r="AD27" s="54"/>
      <c r="AE27" s="43"/>
      <c r="AF27" s="43"/>
      <c r="AG27" s="49">
        <f t="shared" si="0"/>
        <v>90.20700000000005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1604.1979300000003</v>
      </c>
      <c r="G28" s="64"/>
      <c r="H28" s="64"/>
      <c r="I28" s="65"/>
      <c r="J28" s="65"/>
      <c r="K28" s="315">
        <f>-Data!J245</f>
        <v>1167.03676</v>
      </c>
      <c r="L28" s="64"/>
      <c r="M28" s="315">
        <f>-Data!J247</f>
        <v>0</v>
      </c>
      <c r="N28" s="64"/>
      <c r="O28" s="64"/>
      <c r="P28" s="316">
        <f>-(Data!J256+Data!J83)</f>
        <v>314.84537999999998</v>
      </c>
      <c r="Q28" s="314">
        <f>-(Data!J261)</f>
        <v>95.327460000000002</v>
      </c>
      <c r="R28" s="314">
        <f>-Data!J267</f>
        <v>0</v>
      </c>
      <c r="S28" s="64"/>
      <c r="T28" s="314">
        <f>-Data!J306</f>
        <v>8.9583200000000005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820.17844000000014</v>
      </c>
      <c r="AG28" s="49">
        <f t="shared" si="0"/>
        <v>4010.5442900000003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0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345.84262999999999</v>
      </c>
      <c r="M29" s="44"/>
      <c r="N29" s="293">
        <f>-Data!J248</f>
        <v>40.672350000000002</v>
      </c>
      <c r="O29" s="48"/>
      <c r="P29" s="320">
        <f>(Data!J81+Data!J83)</f>
        <v>0</v>
      </c>
      <c r="Q29" s="321">
        <f>-Data!J262</f>
        <v>30.442250000000001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-416.95722999999998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74.362470000000428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-66.074520000001371</v>
      </c>
      <c r="AG30" s="49">
        <f t="shared" si="0"/>
        <v>8.2879499999990571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288.40108000000015</v>
      </c>
      <c r="AA32" s="317">
        <f>+Y27-AA25</f>
        <v>48.745609999999431</v>
      </c>
      <c r="AB32" s="66"/>
      <c r="AC32" s="43"/>
      <c r="AD32" s="43"/>
      <c r="AE32" s="43"/>
      <c r="AF32" s="43"/>
      <c r="AG32" s="43">
        <f>SUM(E32:AE32)</f>
        <v>337.14668999999958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3964.7240700000002</v>
      </c>
      <c r="F33" s="46">
        <f t="shared" si="1"/>
        <v>1604.1979300000003</v>
      </c>
      <c r="G33" s="46">
        <f t="shared" si="1"/>
        <v>74.362470000000428</v>
      </c>
      <c r="H33" s="68">
        <f t="shared" si="1"/>
        <v>1609.8121500000002</v>
      </c>
      <c r="I33" s="68">
        <f t="shared" si="1"/>
        <v>3964.7240700000002</v>
      </c>
      <c r="J33" s="68">
        <f t="shared" si="1"/>
        <v>2148.25281</v>
      </c>
      <c r="K33" s="68">
        <f t="shared" si="1"/>
        <v>1167.03676</v>
      </c>
      <c r="L33" s="68">
        <f t="shared" si="1"/>
        <v>345.84262999999999</v>
      </c>
      <c r="M33" s="68">
        <f t="shared" si="1"/>
        <v>0</v>
      </c>
      <c r="N33" s="68">
        <f t="shared" si="1"/>
        <v>40.672350000000002</v>
      </c>
      <c r="O33" s="68">
        <f t="shared" si="1"/>
        <v>594.70106999999985</v>
      </c>
      <c r="P33" s="68">
        <f t="shared" si="1"/>
        <v>640.52128999999979</v>
      </c>
      <c r="Q33" s="68">
        <f t="shared" si="1"/>
        <v>325.67590999999982</v>
      </c>
      <c r="R33" s="68">
        <f t="shared" si="1"/>
        <v>208.19414999999887</v>
      </c>
      <c r="S33" s="68">
        <f t="shared" si="1"/>
        <v>208.19414999999887</v>
      </c>
      <c r="T33" s="68">
        <f t="shared" si="1"/>
        <v>208.1941499999989</v>
      </c>
      <c r="U33" s="68">
        <f t="shared" si="1"/>
        <v>199.23582999999888</v>
      </c>
      <c r="V33" s="68">
        <f t="shared" si="1"/>
        <v>-5.6142200000000031</v>
      </c>
      <c r="W33" s="68">
        <f t="shared" si="1"/>
        <v>74.362470000000428</v>
      </c>
      <c r="X33" s="400">
        <f t="shared" si="1"/>
        <v>0</v>
      </c>
      <c r="Y33" s="68">
        <f t="shared" si="1"/>
        <v>169.15891000000011</v>
      </c>
      <c r="Z33" s="69">
        <f t="shared" ref="Z33:AF33" si="2">SUM(Z5:Z32)</f>
        <v>78.951910000000055</v>
      </c>
      <c r="AA33" s="69">
        <f t="shared" si="2"/>
        <v>90.20700000000005</v>
      </c>
      <c r="AB33" s="69">
        <f t="shared" si="2"/>
        <v>4010.5442900000003</v>
      </c>
      <c r="AC33" s="69">
        <f t="shared" si="2"/>
        <v>0</v>
      </c>
      <c r="AD33" s="69">
        <f t="shared" si="2"/>
        <v>8.2879499999990571</v>
      </c>
      <c r="AE33" s="69">
        <f t="shared" si="2"/>
        <v>0</v>
      </c>
      <c r="AF33" s="69">
        <f t="shared" si="2"/>
        <v>337.14668999999878</v>
      </c>
      <c r="AG33" s="43">
        <f>SUM(E33:AE33)</f>
        <v>21730.240099999992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1.1368683772161603E-12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-7.9580786405131221E-13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F2:G2"/>
    <mergeCell ref="K2:M2"/>
    <mergeCell ref="E1:H1"/>
    <mergeCell ref="K1:O1"/>
    <mergeCell ref="S1:U1"/>
    <mergeCell ref="V1:Y1"/>
    <mergeCell ref="Z1:AA1"/>
    <mergeCell ref="A26:A27"/>
    <mergeCell ref="A5:A8"/>
    <mergeCell ref="B6:B7"/>
    <mergeCell ref="A11:A15"/>
    <mergeCell ref="B11:B13"/>
    <mergeCell ref="A19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2020-06-17T08:03:54Z</dcterms:modified>
</cp:coreProperties>
</file>