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AG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6" l="1"/>
  <c r="W25" i="29" s="1"/>
  <c r="Z35" i="34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L295" i="1" s="1"/>
  <c r="L298" i="1" s="1"/>
  <c r="L319" i="1" s="1"/>
  <c r="L363" i="1" s="1"/>
  <c r="L368" i="1" s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M368" i="1" l="1"/>
  <c r="E35" i="36"/>
  <c r="B25" i="29" s="1"/>
  <c r="E35" i="33"/>
  <c r="B22" i="29" s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AG33" i="33" l="1"/>
  <c r="L35" i="3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AG5" i="31" s="1"/>
  <c r="Z35" i="30"/>
  <c r="W19" i="29" s="1"/>
  <c r="Z35" i="31"/>
  <c r="W20" i="29" s="1"/>
  <c r="V35" i="31"/>
  <c r="S20" i="29" s="1"/>
  <c r="AB5" i="30"/>
  <c r="AB5" i="2"/>
  <c r="D149" i="1"/>
  <c r="B5" i="29" s="1"/>
  <c r="D155" i="1"/>
  <c r="D171" i="1" s="1"/>
  <c r="O171" i="1" s="1"/>
  <c r="AB33" i="31" l="1"/>
  <c r="AB33" i="30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<sst xmlns="http://schemas.openxmlformats.org/spreadsheetml/2006/main" count="2634" uniqueCount="652">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</sst>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4" fontId="5" fillId="0" borderId="0" xfId="2" applyNumberFormat="1" applyFont="1" applyAlignment="1">
      <alignment horizontal="right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D3" sqref="D3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217057.13081</v>
      </c>
      <c r="E2" s="332">
        <v>212580.71906999999</v>
      </c>
      <c r="F2" s="332">
        <v>207091.90791000001</v>
      </c>
      <c r="G2" s="332">
        <v>199213.97479000001</v>
      </c>
      <c r="H2" s="332">
        <v>192849.83715000001</v>
      </c>
      <c r="I2" s="332">
        <v>185285.90723000001</v>
      </c>
      <c r="J2" s="332">
        <v>178230.50868</v>
      </c>
      <c r="K2" s="332">
        <v>180903.72797000001</v>
      </c>
      <c r="L2" s="332">
        <v>202766.86358</v>
      </c>
      <c r="M2" s="332">
        <v>200799.41386999999</v>
      </c>
      <c r="N2" s="332">
        <v>223028.98352000001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2">
        <v>12.77252</v>
      </c>
      <c r="F3" s="332">
        <v>7.3895600000000004</v>
      </c>
      <c r="G3" s="332">
        <v>2.0066000000000002</v>
      </c>
      <c r="H3" s="333">
        <v>0</v>
      </c>
      <c r="I3" s="333">
        <v>0</v>
      </c>
      <c r="J3" s="333">
        <v>0</v>
      </c>
      <c r="K3" s="333">
        <v>0</v>
      </c>
      <c r="L3" s="333">
        <v>0</v>
      </c>
      <c r="M3" s="333">
        <v>0</v>
      </c>
      <c r="N3" s="332">
        <v>29532.829760000001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39340.73371</v>
      </c>
      <c r="E4" s="332">
        <v>38125.311090000003</v>
      </c>
      <c r="F4" s="332">
        <v>36794.560590000001</v>
      </c>
      <c r="G4" s="332">
        <v>35674.331290000002</v>
      </c>
      <c r="H4" s="332">
        <v>34814.646910000003</v>
      </c>
      <c r="I4" s="332">
        <v>34220.88536</v>
      </c>
      <c r="J4" s="332">
        <v>33358.367879999998</v>
      </c>
      <c r="K4" s="332">
        <v>35069.898869999997</v>
      </c>
      <c r="L4" s="332">
        <v>34652.272400000002</v>
      </c>
      <c r="M4" s="332">
        <v>34187.881689000002</v>
      </c>
      <c r="N4" s="332">
        <v>44661.937969999999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2">
        <v>174661.016</v>
      </c>
      <c r="E5" s="332">
        <v>169203.36731999999</v>
      </c>
      <c r="F5" s="332">
        <v>164550.20780999999</v>
      </c>
      <c r="G5" s="332">
        <v>159173.08038999999</v>
      </c>
      <c r="H5" s="332">
        <v>153763.98607000001</v>
      </c>
      <c r="I5" s="332">
        <v>148376.38433999999</v>
      </c>
      <c r="J5" s="332">
        <v>142996.55817</v>
      </c>
      <c r="K5" s="332">
        <v>144358.66120999999</v>
      </c>
      <c r="L5" s="332">
        <v>139341.49995</v>
      </c>
      <c r="M5" s="332">
        <v>135151.05519899999</v>
      </c>
      <c r="N5" s="332">
        <v>147884.38513000001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3">
        <v>0</v>
      </c>
      <c r="M6" s="333">
        <v>0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2506.82087</v>
      </c>
      <c r="E7" s="332">
        <v>3305.7043899999999</v>
      </c>
      <c r="F7" s="332">
        <v>3196.93453</v>
      </c>
      <c r="G7" s="332">
        <v>3006.3455300000001</v>
      </c>
      <c r="H7" s="332">
        <v>3011.3529400000002</v>
      </c>
      <c r="I7" s="332">
        <v>1363.2191800000001</v>
      </c>
      <c r="J7" s="332">
        <v>222.27204</v>
      </c>
      <c r="K7" s="332">
        <v>222.27204</v>
      </c>
      <c r="L7" s="332">
        <v>27790.642039999999</v>
      </c>
      <c r="M7" s="332">
        <v>30561.541519999999</v>
      </c>
      <c r="N7" s="332">
        <v>224.10561999999999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2">
        <v>548.56023000000005</v>
      </c>
      <c r="E8" s="332">
        <v>1933.56375</v>
      </c>
      <c r="F8" s="332">
        <v>2542.8154199999999</v>
      </c>
      <c r="G8" s="332">
        <v>1358.2109800000001</v>
      </c>
      <c r="H8" s="332">
        <v>1259.85123</v>
      </c>
      <c r="I8" s="332">
        <v>1325.4183499999999</v>
      </c>
      <c r="J8" s="332">
        <v>1653.31059</v>
      </c>
      <c r="K8" s="332">
        <v>1252.8958500000001</v>
      </c>
      <c r="L8" s="332">
        <v>982.44919000000004</v>
      </c>
      <c r="M8" s="332">
        <v>898.93546000000003</v>
      </c>
      <c r="N8" s="332">
        <v>725.72504000000004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26645.42109</v>
      </c>
      <c r="E10" s="332">
        <v>29428.398519999999</v>
      </c>
      <c r="F10" s="332">
        <v>29702.28528</v>
      </c>
      <c r="G10" s="332">
        <v>26166.702120000002</v>
      </c>
      <c r="H10" s="332">
        <v>25672.205959999999</v>
      </c>
      <c r="I10" s="332">
        <v>34626.573669999998</v>
      </c>
      <c r="J10" s="332">
        <v>36845.988870000001</v>
      </c>
      <c r="K10" s="332">
        <v>48882.899920000003</v>
      </c>
      <c r="L10" s="332">
        <v>75746.586750000002</v>
      </c>
      <c r="M10" s="332">
        <v>82434.251420000001</v>
      </c>
      <c r="N10" s="332">
        <v>52686.199209999999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3716.6318299999998</v>
      </c>
      <c r="E12" s="332">
        <v>3639.5751399999999</v>
      </c>
      <c r="F12" s="332">
        <v>3622.3937799999999</v>
      </c>
      <c r="G12" s="332">
        <v>3710.1439799999998</v>
      </c>
      <c r="H12" s="332">
        <v>3481.8404500000001</v>
      </c>
      <c r="I12" s="332">
        <v>3581.5272599999998</v>
      </c>
      <c r="J12" s="332">
        <v>3587.53233</v>
      </c>
      <c r="K12" s="332">
        <v>3568.0061900000001</v>
      </c>
      <c r="L12" s="332">
        <v>3538.4591599999999</v>
      </c>
      <c r="M12" s="332">
        <v>3463.01269</v>
      </c>
      <c r="N12" s="332">
        <v>3528.78476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3553.6505200000001</v>
      </c>
      <c r="E13" s="332">
        <v>3476.5938299999998</v>
      </c>
      <c r="F13" s="332">
        <v>3602.4702299999999</v>
      </c>
      <c r="G13" s="332">
        <v>3690.2204299999999</v>
      </c>
      <c r="H13" s="332">
        <v>3461.9169000000002</v>
      </c>
      <c r="I13" s="332">
        <v>3561.6037099999999</v>
      </c>
      <c r="J13" s="332">
        <v>3567.60878</v>
      </c>
      <c r="K13" s="332">
        <v>3548.0826400000001</v>
      </c>
      <c r="L13" s="332">
        <v>3518.5356099999999</v>
      </c>
      <c r="M13" s="332">
        <v>3463.01269</v>
      </c>
      <c r="N13" s="332">
        <v>3508.86121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3">
        <v>0</v>
      </c>
      <c r="F14" s="333">
        <v>0</v>
      </c>
      <c r="G14" s="333">
        <v>0</v>
      </c>
      <c r="H14" s="333">
        <v>0</v>
      </c>
      <c r="I14" s="333">
        <v>0</v>
      </c>
      <c r="J14" s="333">
        <v>0</v>
      </c>
      <c r="K14" s="333">
        <v>0</v>
      </c>
      <c r="L14" s="333">
        <v>0</v>
      </c>
      <c r="M14" s="333">
        <v>0</v>
      </c>
      <c r="N14" s="333">
        <v>0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>
        <v>162.98131000000001</v>
      </c>
      <c r="E18" s="332">
        <v>162.98131000000001</v>
      </c>
      <c r="F18" s="332">
        <v>19.923549999999999</v>
      </c>
      <c r="G18" s="332">
        <v>19.923549999999999</v>
      </c>
      <c r="H18" s="332">
        <v>19.923549999999999</v>
      </c>
      <c r="I18" s="332">
        <v>19.923549999999999</v>
      </c>
      <c r="J18" s="332">
        <v>19.923549999999999</v>
      </c>
      <c r="K18" s="332">
        <v>19.923549999999999</v>
      </c>
      <c r="L18" s="332">
        <v>19.923549999999999</v>
      </c>
      <c r="M18" s="333">
        <v>0</v>
      </c>
      <c r="N18" s="332">
        <v>19.923549999999999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13672.77881</v>
      </c>
      <c r="E19" s="332">
        <v>12881.885410000001</v>
      </c>
      <c r="F19" s="332">
        <v>12925.43583</v>
      </c>
      <c r="G19" s="332">
        <v>14237.42669</v>
      </c>
      <c r="H19" s="332">
        <v>21981.52607</v>
      </c>
      <c r="I19" s="332">
        <v>21813.136849999999</v>
      </c>
      <c r="J19" s="332">
        <v>27165.098480000001</v>
      </c>
      <c r="K19" s="332">
        <v>41902.124949999998</v>
      </c>
      <c r="L19" s="332">
        <v>47484.149239999999</v>
      </c>
      <c r="M19" s="332">
        <v>37733.295760000001</v>
      </c>
      <c r="N19" s="332">
        <v>23402.82804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3">
        <v>0</v>
      </c>
      <c r="F20" s="333">
        <v>0</v>
      </c>
      <c r="G20" s="333">
        <v>0</v>
      </c>
      <c r="H20" s="333">
        <v>0</v>
      </c>
      <c r="I20" s="333">
        <v>0</v>
      </c>
      <c r="J20" s="333">
        <v>0</v>
      </c>
      <c r="K20" s="333">
        <v>0</v>
      </c>
      <c r="L20" s="333">
        <v>0</v>
      </c>
      <c r="M20" s="333">
        <v>0</v>
      </c>
      <c r="N20" s="333">
        <v>0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7733.9331000000002</v>
      </c>
      <c r="E21" s="332">
        <v>7734.9331000000002</v>
      </c>
      <c r="F21" s="332">
        <v>7653.7318999999998</v>
      </c>
      <c r="G21" s="332">
        <v>7655.6847600000001</v>
      </c>
      <c r="H21" s="332">
        <v>5.3860900000000003</v>
      </c>
      <c r="I21" s="332">
        <v>28.628039999999999</v>
      </c>
      <c r="J21" s="332">
        <v>30.272500000000001</v>
      </c>
      <c r="K21" s="332">
        <v>24.086189999999998</v>
      </c>
      <c r="L21" s="332">
        <v>299.59098999999998</v>
      </c>
      <c r="M21" s="332">
        <v>17.642150000000001</v>
      </c>
      <c r="N21" s="332">
        <v>18.242909999999998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3">
        <v>0</v>
      </c>
      <c r="F22" s="332">
        <v>4335.8261700000003</v>
      </c>
      <c r="G22" s="332">
        <v>531.55561999999998</v>
      </c>
      <c r="H22" s="333">
        <v>0</v>
      </c>
      <c r="I22" s="332">
        <v>4442.7918799999998</v>
      </c>
      <c r="J22" s="333">
        <v>0</v>
      </c>
      <c r="K22" s="333">
        <v>0</v>
      </c>
      <c r="L22" s="333">
        <v>0</v>
      </c>
      <c r="M22" s="333">
        <v>0</v>
      </c>
      <c r="N22" s="333">
        <v>0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1522.07735</v>
      </c>
      <c r="E23" s="332">
        <v>5172.0048699999998</v>
      </c>
      <c r="F23" s="332">
        <v>1164.8976</v>
      </c>
      <c r="G23" s="332">
        <v>31.891069999999999</v>
      </c>
      <c r="H23" s="332">
        <v>203.45335</v>
      </c>
      <c r="I23" s="332">
        <v>4760.4896399999998</v>
      </c>
      <c r="J23" s="332">
        <v>6063.0855600000004</v>
      </c>
      <c r="K23" s="332">
        <v>3388.6825899999999</v>
      </c>
      <c r="L23" s="332">
        <v>24424.387360000001</v>
      </c>
      <c r="M23" s="332">
        <v>41220.300819999997</v>
      </c>
      <c r="N23" s="332">
        <v>25736.343499999999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243702.55189999999</v>
      </c>
      <c r="E24" s="332">
        <v>242009.11759000001</v>
      </c>
      <c r="F24" s="332">
        <v>236794.19318999999</v>
      </c>
      <c r="G24" s="332">
        <v>225380.67691000001</v>
      </c>
      <c r="H24" s="332">
        <v>218522.04311</v>
      </c>
      <c r="I24" s="332">
        <v>219912.4809</v>
      </c>
      <c r="J24" s="332">
        <v>215076.49755</v>
      </c>
      <c r="K24" s="332">
        <v>229786.62789</v>
      </c>
      <c r="L24" s="332">
        <v>278513.45033000002</v>
      </c>
      <c r="M24" s="332">
        <v>283233.66528999998</v>
      </c>
      <c r="N24" s="332">
        <v>275715.18273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106475.27084</v>
      </c>
      <c r="E25" s="332">
        <v>105083.417</v>
      </c>
      <c r="F25" s="332">
        <v>105112.55071</v>
      </c>
      <c r="G25" s="332">
        <v>106247.27292</v>
      </c>
      <c r="H25" s="332">
        <v>112212.31103</v>
      </c>
      <c r="I25" s="332">
        <v>114365.4651</v>
      </c>
      <c r="J25" s="332">
        <v>120336.96149</v>
      </c>
      <c r="K25" s="332">
        <v>130224.72289</v>
      </c>
      <c r="L25" s="332">
        <v>150564.19404999999</v>
      </c>
      <c r="M25" s="332">
        <v>161441.19795999999</v>
      </c>
      <c r="N25" s="332">
        <v>172903.90947000001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106475.27084</v>
      </c>
      <c r="E26" s="332">
        <v>105083.417</v>
      </c>
      <c r="F26" s="332">
        <v>105112.55071</v>
      </c>
      <c r="G26" s="332">
        <v>106247.27292</v>
      </c>
      <c r="H26" s="332">
        <v>112212.31103</v>
      </c>
      <c r="I26" s="332">
        <v>114365.4651</v>
      </c>
      <c r="J26" s="332">
        <v>120336.96149</v>
      </c>
      <c r="K26" s="332">
        <v>130224.72289</v>
      </c>
      <c r="L26" s="332">
        <v>150564.19404999999</v>
      </c>
      <c r="M26" s="332">
        <v>161441.19795999999</v>
      </c>
      <c r="N26" s="332">
        <v>172903.90947000001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14.02018</v>
      </c>
      <c r="E27" s="332">
        <v>14.02</v>
      </c>
      <c r="F27" s="332">
        <v>14.02</v>
      </c>
      <c r="G27" s="332">
        <v>14.02</v>
      </c>
      <c r="H27" s="332">
        <v>14.02</v>
      </c>
      <c r="I27" s="332">
        <v>14.02</v>
      </c>
      <c r="J27" s="332">
        <v>14.02</v>
      </c>
      <c r="K27" s="332">
        <v>14.02</v>
      </c>
      <c r="L27" s="332">
        <v>14.02</v>
      </c>
      <c r="M27" s="332">
        <v>14.02</v>
      </c>
      <c r="N27" s="332">
        <v>14.02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105743.40046999999</v>
      </c>
      <c r="E29" s="332">
        <v>106461.25083999999</v>
      </c>
      <c r="F29" s="332">
        <v>106461.25083999999</v>
      </c>
      <c r="G29" s="332">
        <v>106461.25083999999</v>
      </c>
      <c r="H29" s="332">
        <v>106461.25083999999</v>
      </c>
      <c r="I29" s="332">
        <v>112066.03672</v>
      </c>
      <c r="J29" s="332">
        <v>113936.65114</v>
      </c>
      <c r="K29" s="332">
        <v>124350.93941000001</v>
      </c>
      <c r="L29" s="332">
        <v>131573.16162999999</v>
      </c>
      <c r="M29" s="332">
        <v>151912.63279</v>
      </c>
      <c r="N29" s="332">
        <v>161484.20866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2">
        <v>-3416.8538400000002</v>
      </c>
      <c r="G31" s="332">
        <v>-6112.7201299999997</v>
      </c>
      <c r="H31" s="332">
        <v>-4027.9979199999998</v>
      </c>
      <c r="I31" s="332">
        <v>-4027.9979199999998</v>
      </c>
      <c r="J31" s="332">
        <v>-4027.9979199999998</v>
      </c>
      <c r="K31" s="332">
        <v>-4027.9979199999998</v>
      </c>
      <c r="L31" s="332">
        <v>-1362.45874</v>
      </c>
      <c r="M31" s="332">
        <v>-1362.45874</v>
      </c>
      <c r="N31" s="332">
        <v>-1362.45874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2">
        <v>-3416.8538400000002</v>
      </c>
      <c r="G33" s="332">
        <v>-6112.7201299999997</v>
      </c>
      <c r="H33" s="332">
        <v>-4027.9979199999998</v>
      </c>
      <c r="I33" s="332">
        <v>-4027.9979199999998</v>
      </c>
      <c r="J33" s="332">
        <v>-4027.9979199999998</v>
      </c>
      <c r="K33" s="332">
        <v>-4027.9979199999998</v>
      </c>
      <c r="L33" s="332">
        <v>-1362.45874</v>
      </c>
      <c r="M33" s="332">
        <v>-1362.45874</v>
      </c>
      <c r="N33" s="332">
        <v>-1362.45874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2">
        <v>2025</v>
      </c>
      <c r="F34" s="332">
        <v>4750</v>
      </c>
      <c r="G34" s="332">
        <v>3800</v>
      </c>
      <c r="H34" s="332">
        <v>3800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717.85019</v>
      </c>
      <c r="E35" s="332">
        <v>-3416.8538400000002</v>
      </c>
      <c r="F35" s="332">
        <v>-2695.8662899999999</v>
      </c>
      <c r="G35" s="332">
        <v>2084.7222099999999</v>
      </c>
      <c r="H35" s="332">
        <v>5965.0381100000004</v>
      </c>
      <c r="I35" s="332">
        <v>6313.4062999999996</v>
      </c>
      <c r="J35" s="332">
        <v>10414.288269999999</v>
      </c>
      <c r="K35" s="332">
        <v>9887.7613999999994</v>
      </c>
      <c r="L35" s="332">
        <v>20339.471160000001</v>
      </c>
      <c r="M35" s="332">
        <v>10877.003909999999</v>
      </c>
      <c r="N35" s="332">
        <v>12768.13955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3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  <c r="M39" s="333">
        <v>0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110488.4411</v>
      </c>
      <c r="E40" s="332">
        <v>117451.03299000001</v>
      </c>
      <c r="F40" s="332">
        <v>110475.56118</v>
      </c>
      <c r="G40" s="332">
        <v>97397.782269999996</v>
      </c>
      <c r="H40" s="332">
        <v>86558.665909999996</v>
      </c>
      <c r="I40" s="332">
        <v>89777.578309999997</v>
      </c>
      <c r="J40" s="332">
        <v>81094.076660000006</v>
      </c>
      <c r="K40" s="332">
        <v>83423.060649999999</v>
      </c>
      <c r="L40" s="332">
        <v>111185.2978</v>
      </c>
      <c r="M40" s="332">
        <v>102138.70017</v>
      </c>
      <c r="N40" s="332">
        <v>70892.509959999996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3">
        <v>0</v>
      </c>
      <c r="F41" s="333">
        <v>0</v>
      </c>
      <c r="G41" s="333">
        <v>0</v>
      </c>
      <c r="H41" s="333">
        <v>0</v>
      </c>
      <c r="I41" s="333">
        <v>0</v>
      </c>
      <c r="J41" s="333">
        <v>0</v>
      </c>
      <c r="K41" s="333">
        <v>0</v>
      </c>
      <c r="L41" s="333">
        <v>0</v>
      </c>
      <c r="M41" s="333">
        <v>0</v>
      </c>
      <c r="N41" s="333">
        <v>0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110484.98510000001</v>
      </c>
      <c r="E42" s="332">
        <v>117446.42499</v>
      </c>
      <c r="F42" s="332">
        <v>110469.80117999999</v>
      </c>
      <c r="G42" s="332">
        <v>97393.174270000003</v>
      </c>
      <c r="H42" s="332">
        <v>86555.209910000005</v>
      </c>
      <c r="I42" s="332">
        <v>89775.274309999993</v>
      </c>
      <c r="J42" s="332">
        <v>81092.924660000004</v>
      </c>
      <c r="K42" s="332">
        <v>83423.060649999999</v>
      </c>
      <c r="L42" s="332">
        <v>111185.2978</v>
      </c>
      <c r="M42" s="332">
        <v>102138.70017</v>
      </c>
      <c r="N42" s="332">
        <v>70892.509959999996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2">
        <v>3.456</v>
      </c>
      <c r="E44" s="332">
        <v>4.6079999999999997</v>
      </c>
      <c r="F44" s="332">
        <v>5.76</v>
      </c>
      <c r="G44" s="332">
        <v>4.6079999999999997</v>
      </c>
      <c r="H44" s="332">
        <v>3.456</v>
      </c>
      <c r="I44" s="332">
        <v>2.3039999999999998</v>
      </c>
      <c r="J44" s="332">
        <v>1.1519999999999999</v>
      </c>
      <c r="K44" s="333">
        <v>0</v>
      </c>
      <c r="L44" s="333">
        <v>0</v>
      </c>
      <c r="M44" s="333">
        <v>0</v>
      </c>
      <c r="N44" s="333">
        <v>0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26738.839960000001</v>
      </c>
      <c r="E48" s="332">
        <v>19474.667600000001</v>
      </c>
      <c r="F48" s="332">
        <v>21206.081300000002</v>
      </c>
      <c r="G48" s="332">
        <v>21735.621719999999</v>
      </c>
      <c r="H48" s="332">
        <v>19751.066169999998</v>
      </c>
      <c r="I48" s="332">
        <v>15769.43749</v>
      </c>
      <c r="J48" s="332">
        <v>13645.4594</v>
      </c>
      <c r="K48" s="332">
        <v>16138.844349999999</v>
      </c>
      <c r="L48" s="332">
        <v>16763.958480000001</v>
      </c>
      <c r="M48" s="332">
        <v>19653.767159999999</v>
      </c>
      <c r="N48" s="332">
        <v>31918.763299999999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17754.37283</v>
      </c>
      <c r="E51" s="332">
        <v>11104.404619999999</v>
      </c>
      <c r="F51" s="332">
        <v>8867.9468099999995</v>
      </c>
      <c r="G51" s="332">
        <v>8744.3019100000001</v>
      </c>
      <c r="H51" s="332">
        <v>2450.3777700000001</v>
      </c>
      <c r="I51" s="332">
        <v>282.97368999999998</v>
      </c>
      <c r="J51" s="332">
        <v>241.02246</v>
      </c>
      <c r="K51" s="332">
        <v>248.68418</v>
      </c>
      <c r="L51" s="333">
        <v>0</v>
      </c>
      <c r="M51" s="332">
        <v>5516.6142300000001</v>
      </c>
      <c r="N51" s="332">
        <v>17265.691009999999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3">
        <v>0</v>
      </c>
      <c r="E52" s="333">
        <v>0</v>
      </c>
      <c r="F52" s="333">
        <v>0</v>
      </c>
      <c r="G52" s="333">
        <v>0</v>
      </c>
      <c r="H52" s="333">
        <v>0</v>
      </c>
      <c r="I52" s="333">
        <v>0</v>
      </c>
      <c r="J52" s="333">
        <v>0</v>
      </c>
      <c r="K52" s="333">
        <v>0</v>
      </c>
      <c r="L52" s="333">
        <v>0</v>
      </c>
      <c r="M52" s="333">
        <v>0</v>
      </c>
      <c r="N52" s="332">
        <v>0.70942000000000005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8984.4671300000009</v>
      </c>
      <c r="E53" s="332">
        <v>8370.2629799999995</v>
      </c>
      <c r="F53" s="332">
        <v>12338.13449</v>
      </c>
      <c r="G53" s="332">
        <v>12991.319810000001</v>
      </c>
      <c r="H53" s="332">
        <v>17300.688399999999</v>
      </c>
      <c r="I53" s="332">
        <v>15486.4638</v>
      </c>
      <c r="J53" s="332">
        <v>13404.43694</v>
      </c>
      <c r="K53" s="332">
        <v>15890.160169999999</v>
      </c>
      <c r="L53" s="332">
        <v>16763.958480000001</v>
      </c>
      <c r="M53" s="332">
        <v>14137.15293</v>
      </c>
      <c r="N53" s="332">
        <v>14652.362870000001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243702.55189999999</v>
      </c>
      <c r="E56" s="332">
        <v>242009.11759000001</v>
      </c>
      <c r="F56" s="332">
        <v>236794.19318999999</v>
      </c>
      <c r="G56" s="332">
        <v>225380.67691000001</v>
      </c>
      <c r="H56" s="332">
        <v>218522.04311</v>
      </c>
      <c r="I56" s="332">
        <v>219912.4809</v>
      </c>
      <c r="J56" s="332">
        <v>215076.49755</v>
      </c>
      <c r="K56" s="332">
        <v>229786.62789</v>
      </c>
      <c r="L56" s="332">
        <v>278513.45033000002</v>
      </c>
      <c r="M56" s="332">
        <v>283233.66528999998</v>
      </c>
      <c r="N56" s="332">
        <v>275715.18273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57173.503170000004</v>
      </c>
      <c r="E57" s="332">
        <v>46422.785210000002</v>
      </c>
      <c r="F57" s="332">
        <v>49989.400509999999</v>
      </c>
      <c r="G57" s="332">
        <v>61804.893629999999</v>
      </c>
      <c r="H57" s="332">
        <v>59305.781640000001</v>
      </c>
      <c r="I57" s="332">
        <v>60187.904450000002</v>
      </c>
      <c r="J57" s="332">
        <v>67506.015377999996</v>
      </c>
      <c r="K57" s="332">
        <v>61509.159480000002</v>
      </c>
      <c r="L57" s="332">
        <v>82684.613020000004</v>
      </c>
      <c r="M57" s="332">
        <v>80383.516749999995</v>
      </c>
      <c r="N57" s="332">
        <v>82063.304040000003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2742.7680300000002</v>
      </c>
      <c r="E58" s="332">
        <v>2394.0954700000002</v>
      </c>
      <c r="F58" s="332">
        <v>2819.92643</v>
      </c>
      <c r="G58" s="332">
        <v>2647.7298500000002</v>
      </c>
      <c r="H58" s="332">
        <v>2334.8385899999998</v>
      </c>
      <c r="I58" s="332">
        <v>2396.49386</v>
      </c>
      <c r="J58" s="332">
        <v>2567.5825399999999</v>
      </c>
      <c r="K58" s="332">
        <v>2591.2867999999999</v>
      </c>
      <c r="L58" s="332">
        <v>2810.85619</v>
      </c>
      <c r="M58" s="332">
        <v>3046.25513</v>
      </c>
      <c r="N58" s="332">
        <v>3070.6136999999999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54430.735139999997</v>
      </c>
      <c r="E59" s="332">
        <v>44028.689740000002</v>
      </c>
      <c r="F59" s="332">
        <v>47169.47408</v>
      </c>
      <c r="G59" s="332">
        <v>59157.163780000003</v>
      </c>
      <c r="H59" s="332">
        <v>56970.943050000002</v>
      </c>
      <c r="I59" s="332">
        <v>57791.41059</v>
      </c>
      <c r="J59" s="332">
        <v>64938.432840000001</v>
      </c>
      <c r="K59" s="332">
        <v>58917.87268</v>
      </c>
      <c r="L59" s="332">
        <v>79873.756829999998</v>
      </c>
      <c r="M59" s="332">
        <v>77337.261620000005</v>
      </c>
      <c r="N59" s="332">
        <v>78992.690340000001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2">
        <v>71.706729999999993</v>
      </c>
      <c r="E61" s="333">
        <v>0</v>
      </c>
      <c r="F61" s="332">
        <v>141.30511000000001</v>
      </c>
      <c r="G61" s="332">
        <v>87.978409999999997</v>
      </c>
      <c r="H61" s="333">
        <v>0</v>
      </c>
      <c r="I61" s="332">
        <v>101.00476</v>
      </c>
      <c r="J61" s="332">
        <v>34.976190000000003</v>
      </c>
      <c r="K61" s="332">
        <v>13.89442</v>
      </c>
      <c r="L61" s="332">
        <v>13.55495</v>
      </c>
      <c r="M61" s="332">
        <v>10.097910000000001</v>
      </c>
      <c r="N61" s="332">
        <v>39.692689999999999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2">
        <v>14.1167</v>
      </c>
      <c r="E62" s="333">
        <v>0</v>
      </c>
      <c r="F62" s="332">
        <v>9.25</v>
      </c>
      <c r="G62" s="332">
        <v>23.22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2">
        <v>95.367590000000007</v>
      </c>
      <c r="N62" s="332">
        <v>116.64688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-13595.915859999999</v>
      </c>
      <c r="E63" s="332">
        <v>-9554.4532400000007</v>
      </c>
      <c r="F63" s="332">
        <v>-10398.90424</v>
      </c>
      <c r="G63" s="332">
        <v>-12929.285970000001</v>
      </c>
      <c r="H63" s="332">
        <v>-11641.150100000001</v>
      </c>
      <c r="I63" s="332">
        <v>-11129.33604</v>
      </c>
      <c r="J63" s="332">
        <v>-12631.773939999999</v>
      </c>
      <c r="K63" s="332">
        <v>-10572.158390000001</v>
      </c>
      <c r="L63" s="332">
        <v>-13072.534729999999</v>
      </c>
      <c r="M63" s="332">
        <v>-12654.20825</v>
      </c>
      <c r="N63" s="332">
        <v>-11421.984479999999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-13639.1039</v>
      </c>
      <c r="E64" s="332">
        <v>-9575.9234799999995</v>
      </c>
      <c r="F64" s="332">
        <v>-10429.803529999999</v>
      </c>
      <c r="G64" s="332">
        <v>-12928.443370000001</v>
      </c>
      <c r="H64" s="332">
        <v>-9813.5915499999992</v>
      </c>
      <c r="I64" s="332">
        <v>-9601.9592599999996</v>
      </c>
      <c r="J64" s="332">
        <v>-11721.974759999999</v>
      </c>
      <c r="K64" s="332">
        <v>-10562.38161</v>
      </c>
      <c r="L64" s="332">
        <v>-13062.16836</v>
      </c>
      <c r="M64" s="332">
        <v>-12642.017599999999</v>
      </c>
      <c r="N64" s="332">
        <v>-10749.780510000001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43.188040000000001</v>
      </c>
      <c r="E65" s="332">
        <v>21.47024</v>
      </c>
      <c r="F65" s="332">
        <v>30.899290000000001</v>
      </c>
      <c r="G65" s="332">
        <v>-0.84260000000000002</v>
      </c>
      <c r="H65" s="332">
        <v>-1827.55855</v>
      </c>
      <c r="I65" s="332">
        <v>-1527.3767800000001</v>
      </c>
      <c r="J65" s="332">
        <v>-909.79917999999998</v>
      </c>
      <c r="K65" s="332">
        <v>-9.7767800000000005</v>
      </c>
      <c r="L65" s="332">
        <v>-10.36637</v>
      </c>
      <c r="M65" s="332">
        <v>-12.19065</v>
      </c>
      <c r="N65" s="332">
        <v>-672.20397000000003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540.79479000000003</v>
      </c>
      <c r="E68" s="332">
        <v>430.36795999999998</v>
      </c>
      <c r="F68" s="332">
        <v>379.92160000000001</v>
      </c>
      <c r="G68" s="332">
        <v>437.06862000000001</v>
      </c>
      <c r="H68" s="332">
        <v>409.15649999999999</v>
      </c>
      <c r="I68" s="332">
        <v>397.55842999999999</v>
      </c>
      <c r="J68" s="332">
        <v>370.07549999999998</v>
      </c>
      <c r="K68" s="332">
        <v>364.69918999999999</v>
      </c>
      <c r="L68" s="332">
        <v>639.29156999999998</v>
      </c>
      <c r="M68" s="332">
        <v>654.30700999999999</v>
      </c>
      <c r="N68" s="332">
        <v>826.93444999999997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540.79479000000003</v>
      </c>
      <c r="E69" s="332">
        <v>430.36795999999998</v>
      </c>
      <c r="F69" s="332">
        <v>379.92160000000001</v>
      </c>
      <c r="G69" s="332">
        <v>437.06862000000001</v>
      </c>
      <c r="H69" s="332">
        <v>409.15649999999999</v>
      </c>
      <c r="I69" s="332">
        <v>397.55842999999999</v>
      </c>
      <c r="J69" s="332">
        <v>370.07549999999998</v>
      </c>
      <c r="K69" s="332">
        <v>364.69918999999999</v>
      </c>
      <c r="L69" s="332">
        <v>639.29156999999998</v>
      </c>
      <c r="M69" s="332">
        <v>654.30700999999999</v>
      </c>
      <c r="N69" s="332">
        <v>826.93444999999997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-19331.826860000001</v>
      </c>
      <c r="E71" s="332">
        <v>-17367.037710000001</v>
      </c>
      <c r="F71" s="332">
        <v>-18687.519960000001</v>
      </c>
      <c r="G71" s="332">
        <v>-20461.65796</v>
      </c>
      <c r="H71" s="332">
        <v>-19773.723720000002</v>
      </c>
      <c r="I71" s="332">
        <v>-19350.645810000002</v>
      </c>
      <c r="J71" s="332">
        <v>-20567.66101</v>
      </c>
      <c r="K71" s="332">
        <v>-18850.833900000001</v>
      </c>
      <c r="L71" s="332">
        <v>-22822.10396</v>
      </c>
      <c r="M71" s="332">
        <v>-25165.20737</v>
      </c>
      <c r="N71" s="332">
        <v>-26237.844120000002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-15051.51079</v>
      </c>
      <c r="E72" s="332">
        <v>-13475.014020000001</v>
      </c>
      <c r="F72" s="332">
        <v>-14490.6513</v>
      </c>
      <c r="G72" s="332">
        <v>-15833.92635</v>
      </c>
      <c r="H72" s="332">
        <v>-15261.19548</v>
      </c>
      <c r="I72" s="332">
        <v>-14955.58387</v>
      </c>
      <c r="J72" s="332">
        <v>-15820.364530000001</v>
      </c>
      <c r="K72" s="332">
        <v>-14607.1569</v>
      </c>
      <c r="L72" s="332">
        <v>-18029.501850000001</v>
      </c>
      <c r="M72" s="332">
        <v>-19973.489519999999</v>
      </c>
      <c r="N72" s="332">
        <v>-20752.55257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-4280.3160699999999</v>
      </c>
      <c r="E73" s="332">
        <v>-3892.02369</v>
      </c>
      <c r="F73" s="332">
        <v>-4196.8686600000001</v>
      </c>
      <c r="G73" s="332">
        <v>-4627.7316099999998</v>
      </c>
      <c r="H73" s="332">
        <v>-4512.5282399999996</v>
      </c>
      <c r="I73" s="332">
        <v>-4395.0619399999996</v>
      </c>
      <c r="J73" s="332">
        <v>-4747.29648</v>
      </c>
      <c r="K73" s="332">
        <v>-4243.6769999999997</v>
      </c>
      <c r="L73" s="332">
        <v>-4792.6021099999998</v>
      </c>
      <c r="M73" s="332">
        <v>-5191.71785</v>
      </c>
      <c r="N73" s="332">
        <v>-5485.2915499999999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-10170.29276</v>
      </c>
      <c r="E75" s="332">
        <v>-9685.0233599999992</v>
      </c>
      <c r="F75" s="332">
        <v>-9632.9129400000002</v>
      </c>
      <c r="G75" s="332">
        <v>-10216.428389999999</v>
      </c>
      <c r="H75" s="332">
        <v>-10985.531150000001</v>
      </c>
      <c r="I75" s="332">
        <v>-11385.368</v>
      </c>
      <c r="J75" s="332">
        <v>-14007.61385</v>
      </c>
      <c r="K75" s="332">
        <v>-11839.207050000001</v>
      </c>
      <c r="L75" s="332">
        <v>-16880.958259999999</v>
      </c>
      <c r="M75" s="332">
        <v>-22110.809450000001</v>
      </c>
      <c r="N75" s="332">
        <v>-22563.75692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-8340.1888799999997</v>
      </c>
      <c r="E76" s="332">
        <v>-7556.3658699999996</v>
      </c>
      <c r="F76" s="332">
        <v>-7531.0219999999999</v>
      </c>
      <c r="G76" s="332">
        <v>-8281.6400099999992</v>
      </c>
      <c r="H76" s="332">
        <v>-9035.5224199999993</v>
      </c>
      <c r="I76" s="332">
        <v>-8911.1313499999997</v>
      </c>
      <c r="J76" s="332">
        <v>-11711.76453</v>
      </c>
      <c r="K76" s="332">
        <v>-9119.1518400000004</v>
      </c>
      <c r="L76" s="332">
        <v>-13860.819670000001</v>
      </c>
      <c r="M76" s="332">
        <v>-18606.83698</v>
      </c>
      <c r="N76" s="332">
        <v>-19678.569449999999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-1827.6533199999999</v>
      </c>
      <c r="E77" s="332">
        <v>-2128.6574900000001</v>
      </c>
      <c r="F77" s="332">
        <v>-2101.8909399999998</v>
      </c>
      <c r="G77" s="332">
        <v>-1934.78838</v>
      </c>
      <c r="H77" s="332">
        <v>-1950.00873</v>
      </c>
      <c r="I77" s="332">
        <v>-2474.2366499999998</v>
      </c>
      <c r="J77" s="332">
        <v>-2295.8493199999998</v>
      </c>
      <c r="K77" s="332">
        <v>-2539.0353799999998</v>
      </c>
      <c r="L77" s="332">
        <v>-2851.0996300000002</v>
      </c>
      <c r="M77" s="332">
        <v>-3146.8170399999999</v>
      </c>
      <c r="N77" s="332">
        <v>-2530.82917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3">
        <v>0</v>
      </c>
      <c r="F78" s="333">
        <v>0</v>
      </c>
      <c r="G78" s="333">
        <v>0</v>
      </c>
      <c r="H78" s="333">
        <v>0</v>
      </c>
      <c r="I78" s="333">
        <v>0</v>
      </c>
      <c r="J78" s="333">
        <v>0</v>
      </c>
      <c r="K78" s="333">
        <v>0</v>
      </c>
      <c r="L78" s="333">
        <v>0</v>
      </c>
      <c r="M78" s="333">
        <v>0</v>
      </c>
      <c r="N78" s="333">
        <v>0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2">
        <v>-2.4505599999999998</v>
      </c>
      <c r="E79" s="333">
        <v>0</v>
      </c>
      <c r="F79" s="333">
        <v>0</v>
      </c>
      <c r="G79" s="333">
        <v>0</v>
      </c>
      <c r="H79" s="333">
        <v>0</v>
      </c>
      <c r="I79" s="333">
        <v>0</v>
      </c>
      <c r="J79" s="333">
        <v>0</v>
      </c>
      <c r="K79" s="332">
        <v>-181.01983000000001</v>
      </c>
      <c r="L79" s="332">
        <v>-169.03896</v>
      </c>
      <c r="M79" s="332">
        <v>-357.15543000000002</v>
      </c>
      <c r="N79" s="332">
        <v>-354.35829999999999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-7972.9132099999997</v>
      </c>
      <c r="E81" s="332">
        <v>-7870.0004799999997</v>
      </c>
      <c r="F81" s="332">
        <v>-7693.7226499999997</v>
      </c>
      <c r="G81" s="332">
        <v>-7443.1040700000003</v>
      </c>
      <c r="H81" s="332">
        <v>-6911.0694400000002</v>
      </c>
      <c r="I81" s="332">
        <v>-6735.5823200000004</v>
      </c>
      <c r="J81" s="332">
        <v>-6654.7391100000004</v>
      </c>
      <c r="K81" s="332">
        <v>-6745.2743</v>
      </c>
      <c r="L81" s="332">
        <v>-6918.8631699999996</v>
      </c>
      <c r="M81" s="332">
        <v>-6807.0801799999999</v>
      </c>
      <c r="N81" s="332">
        <v>-7260.4691899999998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3">
        <v>0</v>
      </c>
      <c r="K82" s="333">
        <v>0</v>
      </c>
      <c r="L82" s="333">
        <v>0</v>
      </c>
      <c r="M82" s="333">
        <v>0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9.4005899999999993</v>
      </c>
      <c r="E84" s="333">
        <v>0</v>
      </c>
      <c r="F84" s="333">
        <v>0</v>
      </c>
      <c r="G84" s="333">
        <v>0</v>
      </c>
      <c r="H84" s="333">
        <v>0</v>
      </c>
      <c r="I84" s="333">
        <v>0</v>
      </c>
      <c r="J84" s="333">
        <v>0</v>
      </c>
      <c r="K84" s="333">
        <v>0</v>
      </c>
      <c r="L84" s="333">
        <v>0</v>
      </c>
      <c r="M84" s="333">
        <v>0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9.4005899999999993</v>
      </c>
      <c r="E86" s="333">
        <v>0</v>
      </c>
      <c r="F86" s="333">
        <v>0</v>
      </c>
      <c r="G86" s="333">
        <v>0</v>
      </c>
      <c r="H86" s="333">
        <v>0</v>
      </c>
      <c r="I86" s="333">
        <v>0</v>
      </c>
      <c r="J86" s="333">
        <v>0</v>
      </c>
      <c r="K86" s="333">
        <v>0</v>
      </c>
      <c r="L86" s="333">
        <v>0</v>
      </c>
      <c r="M86" s="333">
        <v>0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2">
        <v>-11.60628</v>
      </c>
      <c r="E88" s="332">
        <v>-147.17397</v>
      </c>
      <c r="F88" s="332">
        <v>-165.67394999999999</v>
      </c>
      <c r="G88" s="332">
        <v>-372.35626000000002</v>
      </c>
      <c r="H88" s="332">
        <v>-382.72611999999998</v>
      </c>
      <c r="I88" s="332">
        <v>-228.86114000000001</v>
      </c>
      <c r="J88" s="332">
        <v>-358.70551999999998</v>
      </c>
      <c r="K88" s="332">
        <v>-177.07337999999999</v>
      </c>
      <c r="L88" s="332">
        <v>2.9605600000000001</v>
      </c>
      <c r="M88" s="332">
        <v>9.7815300000000001</v>
      </c>
      <c r="N88" s="332">
        <v>110.79492999999999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6726.9670100000003</v>
      </c>
      <c r="E89" s="332">
        <v>2229.46441</v>
      </c>
      <c r="F89" s="332">
        <v>3941.1434800000002</v>
      </c>
      <c r="G89" s="332">
        <v>10930.328009999999</v>
      </c>
      <c r="H89" s="332">
        <v>10020.73761</v>
      </c>
      <c r="I89" s="332">
        <v>11856.67433</v>
      </c>
      <c r="J89" s="332">
        <v>13690.573640000001</v>
      </c>
      <c r="K89" s="332">
        <v>13703.20607</v>
      </c>
      <c r="L89" s="332">
        <v>23645.95998</v>
      </c>
      <c r="M89" s="332">
        <v>14415.76554</v>
      </c>
      <c r="N89" s="332">
        <v>15673.31828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1315.05492</v>
      </c>
      <c r="E90" s="332">
        <v>95.564970000000002</v>
      </c>
      <c r="F90" s="332">
        <v>37.030670000000001</v>
      </c>
      <c r="G90" s="332">
        <v>40.92915</v>
      </c>
      <c r="H90" s="332">
        <v>30.252939999999999</v>
      </c>
      <c r="I90" s="332">
        <v>33.438760000000002</v>
      </c>
      <c r="J90" s="332">
        <v>12.5349</v>
      </c>
      <c r="K90" s="332">
        <v>96.582499999999996</v>
      </c>
      <c r="L90" s="332">
        <v>2.4416899999999999</v>
      </c>
      <c r="M90" s="332">
        <v>2.0775100000000002</v>
      </c>
      <c r="N90" s="332">
        <v>0.77185999999999999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-7113.3036899999997</v>
      </c>
      <c r="E91" s="332">
        <v>-4985.4359599999998</v>
      </c>
      <c r="F91" s="332">
        <v>-3077.2417500000001</v>
      </c>
      <c r="G91" s="332">
        <v>-3464.1351399999999</v>
      </c>
      <c r="H91" s="332">
        <v>-3146.37592</v>
      </c>
      <c r="I91" s="332">
        <v>-4872.4488899999997</v>
      </c>
      <c r="J91" s="332">
        <v>-2902.46306</v>
      </c>
      <c r="K91" s="332">
        <v>-2705.98533</v>
      </c>
      <c r="L91" s="332">
        <v>-2470.51586</v>
      </c>
      <c r="M91" s="332">
        <v>-3170.62102</v>
      </c>
      <c r="N91" s="332">
        <v>-2277.64662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2">
        <v>4.6489000000000003</v>
      </c>
      <c r="E92" s="332">
        <v>-2140.2987790000002</v>
      </c>
      <c r="F92" s="332">
        <v>-4204.8983600000001</v>
      </c>
      <c r="G92" s="332">
        <v>-4238.9473699999999</v>
      </c>
      <c r="H92" s="332">
        <v>-704.73482000000001</v>
      </c>
      <c r="I92" s="332">
        <v>-230.34183999999999</v>
      </c>
      <c r="J92" s="332">
        <v>1.66245</v>
      </c>
      <c r="K92" s="332">
        <v>-6.1719499999999998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2">
        <v>1.1E-4</v>
      </c>
      <c r="J93" s="333">
        <v>0</v>
      </c>
      <c r="K93" s="333">
        <v>0</v>
      </c>
      <c r="L93" s="333">
        <v>0</v>
      </c>
      <c r="M93" s="333">
        <v>0</v>
      </c>
      <c r="N93" s="333">
        <v>0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-5793.59987</v>
      </c>
      <c r="E101" s="332">
        <v>-7030.1697700000004</v>
      </c>
      <c r="F101" s="332">
        <v>-7245.1094400000002</v>
      </c>
      <c r="G101" s="332">
        <v>-7662.1533600000002</v>
      </c>
      <c r="H101" s="332">
        <v>-3820.8578000000002</v>
      </c>
      <c r="I101" s="332">
        <v>-5069.3518599999998</v>
      </c>
      <c r="J101" s="332">
        <v>-2888.2657100000001</v>
      </c>
      <c r="K101" s="332">
        <v>-2615.5747799999999</v>
      </c>
      <c r="L101" s="332">
        <v>-2468.0741699999999</v>
      </c>
      <c r="M101" s="332">
        <v>-3168.54351</v>
      </c>
      <c r="N101" s="332">
        <v>-2276.8747600000002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933.36713999999995</v>
      </c>
      <c r="E102" s="332">
        <v>-4800.7053599999999</v>
      </c>
      <c r="F102" s="332">
        <v>-3303.96596</v>
      </c>
      <c r="G102" s="332">
        <v>3268.1746499999999</v>
      </c>
      <c r="H102" s="332">
        <v>6199.8798100000004</v>
      </c>
      <c r="I102" s="332">
        <v>6787.3224700000001</v>
      </c>
      <c r="J102" s="332">
        <v>10802.307930000001</v>
      </c>
      <c r="K102" s="332">
        <v>11087.631289999999</v>
      </c>
      <c r="L102" s="332">
        <v>21177.88581</v>
      </c>
      <c r="M102" s="332">
        <v>11247.222030000001</v>
      </c>
      <c r="N102" s="332">
        <v>13396.443520000001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-215.51695000000001</v>
      </c>
      <c r="E103" s="332">
        <v>1383.8515199999999</v>
      </c>
      <c r="F103" s="332">
        <v>608.09966999999995</v>
      </c>
      <c r="G103" s="332">
        <v>-1183.45244</v>
      </c>
      <c r="H103" s="332">
        <v>-234.8417</v>
      </c>
      <c r="I103" s="332">
        <v>-473.91617000000002</v>
      </c>
      <c r="J103" s="332">
        <v>-388.01965999999999</v>
      </c>
      <c r="K103" s="332">
        <v>-1199.8698899999999</v>
      </c>
      <c r="L103" s="332">
        <v>-838.41465000000005</v>
      </c>
      <c r="M103" s="332">
        <v>-370.21812</v>
      </c>
      <c r="N103" s="332">
        <v>-628.30397000000005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717.85019</v>
      </c>
      <c r="E104" s="332">
        <v>-3416.8538400000002</v>
      </c>
      <c r="F104" s="332">
        <v>-2695.8662899999999</v>
      </c>
      <c r="G104" s="332">
        <v>2084.7222099999999</v>
      </c>
      <c r="H104" s="332">
        <v>5965.0381100000004</v>
      </c>
      <c r="I104" s="332">
        <v>6313.4062999999996</v>
      </c>
      <c r="J104" s="332">
        <v>10414.288269999999</v>
      </c>
      <c r="K104" s="332">
        <v>9887.7613999999994</v>
      </c>
      <c r="L104" s="332">
        <v>20339.471160000001</v>
      </c>
      <c r="M104" s="332">
        <v>10877.003909999999</v>
      </c>
      <c r="N104" s="332">
        <v>12768.13955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717.85019</v>
      </c>
      <c r="E106" s="332">
        <v>-3416.8538400000002</v>
      </c>
      <c r="F106" s="332">
        <v>-2695.8662899999999</v>
      </c>
      <c r="G106" s="332">
        <v>2084.7222099999999</v>
      </c>
      <c r="H106" s="332">
        <v>5965.0381100000004</v>
      </c>
      <c r="I106" s="332">
        <v>6313.4062999999996</v>
      </c>
      <c r="J106" s="332">
        <v>10414.288269999999</v>
      </c>
      <c r="K106" s="332">
        <v>9887.7613999999994</v>
      </c>
      <c r="L106" s="332">
        <v>20339.471160000001</v>
      </c>
      <c r="M106" s="332">
        <v>10877.003909999999</v>
      </c>
      <c r="N106" s="332">
        <v>12768.13955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3">
        <v>0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3">
        <v>0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3">
        <v>0</v>
      </c>
      <c r="E122" s="332">
        <v>-3416.8538400000002</v>
      </c>
      <c r="F122" s="332">
        <v>-2695.8662899999999</v>
      </c>
      <c r="G122" s="332">
        <v>2084.7222099999999</v>
      </c>
      <c r="H122" s="332">
        <v>5965.0381100000004</v>
      </c>
      <c r="I122" s="332">
        <v>6313.4062999999996</v>
      </c>
      <c r="J122" s="332">
        <v>10414.288269999999</v>
      </c>
      <c r="K122" s="332">
        <v>9887.7613999999994</v>
      </c>
      <c r="L122" s="332">
        <v>20339.471160000001</v>
      </c>
      <c r="M122" s="332">
        <v>10877.003909999999</v>
      </c>
      <c r="N122" s="332">
        <v>12768.13955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13.89442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61873.858670000001</v>
      </c>
      <c r="AC5" s="48"/>
      <c r="AD5" s="47"/>
      <c r="AE5" s="48"/>
      <c r="AF5" s="43"/>
      <c r="AG5" s="49">
        <f t="shared" ref="AG5:AG31" si="0">SUM(E5:AF5)</f>
        <v>61887.753089999998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19872.330060000004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-19.526139999999941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19852.803920000006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9818.9083299999875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9818.9083299999875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19872.330060000004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19872.330060000004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61887.753089999998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61887.753089999998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35270.148729999994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35270.148729999994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14607.1569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14607.1569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4243.6769999999997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4243.6769999999997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2539.0353799999998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2539.0353799999998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13880.279449999995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13880.279449999995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13880.279449999995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96.582499999999996</v>
      </c>
      <c r="AC16" s="297"/>
      <c r="AD16" s="47"/>
      <c r="AE16" s="48"/>
      <c r="AF16" s="43"/>
      <c r="AG16" s="49">
        <f t="shared" si="0"/>
        <v>13976.861949999995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11270.876619999995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11270.876619999995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9893.9333499999957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3.637978807091713E-12</v>
      </c>
      <c r="AE18" s="300"/>
      <c r="AF18" s="59"/>
      <c r="AG18" s="49">
        <f t="shared" si="0"/>
        <v>9893.9333499999993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9893.9333499999993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9893.9333499999993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9893.9333499999993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-6.1719499999999998</v>
      </c>
      <c r="AE20" s="304">
        <f>+Data!K303</f>
        <v>0</v>
      </c>
      <c r="AF20" s="63"/>
      <c r="AG20" s="49">
        <f t="shared" si="0"/>
        <v>9887.7613999999994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9887.7613999999994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9887.7613999999994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-19.526139999999941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-19.526139999999941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6745.2743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3073.6340299999874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9818.9083299999875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6833.6535100000119</v>
      </c>
      <c r="V25" s="43"/>
      <c r="W25" s="43"/>
      <c r="X25" s="43"/>
      <c r="Y25" s="48"/>
      <c r="Z25" s="293">
        <f>Data!K403</f>
        <v>2484.5712299999996</v>
      </c>
      <c r="AA25" s="305">
        <f>Data!K395</f>
        <v>2337.7977099999953</v>
      </c>
      <c r="AB25" s="54"/>
      <c r="AC25" s="43"/>
      <c r="AD25" s="54"/>
      <c r="AE25" s="43"/>
      <c r="AF25" s="43"/>
      <c r="AG25" s="49">
        <f t="shared" si="0"/>
        <v>11656.022450000008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14336.611729999997</v>
      </c>
      <c r="Z26" s="58"/>
      <c r="AA26" s="306"/>
      <c r="AB26" s="54"/>
      <c r="AC26" s="43"/>
      <c r="AD26" s="54"/>
      <c r="AE26" s="43"/>
      <c r="AF26" s="43"/>
      <c r="AG26" s="49">
        <f t="shared" si="0"/>
        <v>14336.611729999997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-2680.5892800000006</v>
      </c>
      <c r="Z27" s="308"/>
      <c r="AA27" s="311"/>
      <c r="AB27" s="312"/>
      <c r="AC27" s="313"/>
      <c r="AD27" s="54"/>
      <c r="AE27" s="43"/>
      <c r="AF27" s="43"/>
      <c r="AG27" s="49">
        <f t="shared" si="0"/>
        <v>-2680.5892800000006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19852.803920000006</v>
      </c>
      <c r="G28" s="64"/>
      <c r="H28" s="64"/>
      <c r="I28" s="65"/>
      <c r="J28" s="65"/>
      <c r="K28" s="315">
        <f>-Data!K245</f>
        <v>14607.1569</v>
      </c>
      <c r="L28" s="64"/>
      <c r="M28" s="315">
        <f>-Data!K247</f>
        <v>0</v>
      </c>
      <c r="N28" s="64"/>
      <c r="O28" s="64"/>
      <c r="P28" s="316">
        <f>-(Data!K256+Data!K83)</f>
        <v>2705.98533</v>
      </c>
      <c r="Q28" s="314">
        <f>-(Data!K261)</f>
        <v>177.07337999999999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24627.421639999986</v>
      </c>
      <c r="AG28" s="49">
        <f t="shared" si="0"/>
        <v>61970.441169999998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4243.6769999999997</v>
      </c>
      <c r="M29" s="44"/>
      <c r="N29" s="293">
        <f>-Data!K248</f>
        <v>2539.0353799999998</v>
      </c>
      <c r="O29" s="48"/>
      <c r="P29" s="320">
        <f>(Data!K81+Data!K83)</f>
        <v>0</v>
      </c>
      <c r="Q29" s="321">
        <f>-Data!K262</f>
        <v>1199.8698899999999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-7982.582269999999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9818.9083299999875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-9825.0802799999838</v>
      </c>
      <c r="AG30" s="49">
        <f t="shared" si="0"/>
        <v>-6.1719499999962864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11852.040499999997</v>
      </c>
      <c r="AA32" s="317">
        <f>+Y27-AA25</f>
        <v>-5018.3869899999954</v>
      </c>
      <c r="AB32" s="66"/>
      <c r="AC32" s="43"/>
      <c r="AD32" s="43"/>
      <c r="AE32" s="43"/>
      <c r="AF32" s="43"/>
      <c r="AG32" s="43">
        <f>SUM(E32:AE32)</f>
        <v>6833.6535100000019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61887.753089999998</v>
      </c>
      <c r="F33" s="46">
        <f t="shared" si="1"/>
        <v>19852.803920000006</v>
      </c>
      <c r="G33" s="46">
        <f t="shared" si="1"/>
        <v>9818.9083299999875</v>
      </c>
      <c r="H33" s="68">
        <f t="shared" si="1"/>
        <v>19872.330060000004</v>
      </c>
      <c r="I33" s="68">
        <f t="shared" si="1"/>
        <v>61887.753089999991</v>
      </c>
      <c r="J33" s="68">
        <f t="shared" si="1"/>
        <v>35270.148729999994</v>
      </c>
      <c r="K33" s="68">
        <f t="shared" si="1"/>
        <v>14607.1569</v>
      </c>
      <c r="L33" s="68">
        <f t="shared" si="1"/>
        <v>4243.6769999999997</v>
      </c>
      <c r="M33" s="68">
        <f t="shared" si="1"/>
        <v>0</v>
      </c>
      <c r="N33" s="68">
        <f t="shared" si="1"/>
        <v>2539.0353799999998</v>
      </c>
      <c r="O33" s="68">
        <f t="shared" si="1"/>
        <v>13880.279449999995</v>
      </c>
      <c r="P33" s="68">
        <f t="shared" si="1"/>
        <v>13976.861949999995</v>
      </c>
      <c r="Q33" s="68">
        <f t="shared" si="1"/>
        <v>11270.876619999995</v>
      </c>
      <c r="R33" s="68">
        <f t="shared" si="1"/>
        <v>9893.9333499999993</v>
      </c>
      <c r="S33" s="68">
        <f t="shared" si="1"/>
        <v>9893.9333499999993</v>
      </c>
      <c r="T33" s="68">
        <f t="shared" si="1"/>
        <v>9887.7613999999994</v>
      </c>
      <c r="U33" s="68">
        <f t="shared" si="1"/>
        <v>9887.7613999999994</v>
      </c>
      <c r="V33" s="68">
        <f t="shared" si="1"/>
        <v>-5.631719999999941</v>
      </c>
      <c r="W33" s="68">
        <f t="shared" si="1"/>
        <v>9818.9083299999875</v>
      </c>
      <c r="X33" s="400">
        <f t="shared" si="1"/>
        <v>0</v>
      </c>
      <c r="Y33" s="68">
        <f t="shared" si="1"/>
        <v>11656.022449999997</v>
      </c>
      <c r="Z33" s="69">
        <f t="shared" ref="Z33:AF33" si="2">SUM(Z5:Z32)</f>
        <v>14336.611729999997</v>
      </c>
      <c r="AA33" s="69">
        <f t="shared" si="2"/>
        <v>-2680.5892800000001</v>
      </c>
      <c r="AB33" s="69">
        <f t="shared" si="2"/>
        <v>61970.441169999998</v>
      </c>
      <c r="AC33" s="69">
        <f t="shared" si="2"/>
        <v>0</v>
      </c>
      <c r="AD33" s="69">
        <f t="shared" si="2"/>
        <v>-6.1719499999963618</v>
      </c>
      <c r="AE33" s="69">
        <f t="shared" si="2"/>
        <v>0</v>
      </c>
      <c r="AF33" s="69">
        <f t="shared" si="2"/>
        <v>6819.7590900000032</v>
      </c>
      <c r="AG33" s="43">
        <f>SUM(E33:AE33)</f>
        <v>403760.56474999996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13.89442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-7.5495165674510645E-14</v>
      </c>
      <c r="AE35" s="16">
        <f>AE33-AG31</f>
        <v>0</v>
      </c>
      <c r="AF35" s="16">
        <f>AF33-AG32</f>
        <v>-13.894419999998718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13.55495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83323.904590000006</v>
      </c>
      <c r="AC5" s="48"/>
      <c r="AD5" s="47"/>
      <c r="AE5" s="48"/>
      <c r="AF5" s="43"/>
      <c r="AG5" s="49">
        <f t="shared" ref="AG5:AG31" si="0">SUM(E5:AF5)</f>
        <v>83337.459540000011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27102.393360000002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-29.547030000000177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27072.84633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1484.0754400000105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1484.0754400000105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27102.393360000002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27102.393360000002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83337.459540000011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83337.459540000011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49316.203010000012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49316.203010000012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18029.501850000001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18029.501850000001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4792.6021099999998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4792.6021099999998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2851.0996300000002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2851.0996300000002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23642.999420000011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23642.999420000011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23642.999420000011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2.4416899999999999</v>
      </c>
      <c r="AC16" s="297"/>
      <c r="AD16" s="47"/>
      <c r="AE16" s="48"/>
      <c r="AF16" s="43"/>
      <c r="AG16" s="49">
        <f t="shared" si="0"/>
        <v>23645.441110000011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21174.925250000011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21174.925250000011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20339.471160000012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-4.3655745685100555E-11</v>
      </c>
      <c r="AE18" s="300"/>
      <c r="AF18" s="59"/>
      <c r="AG18" s="49">
        <f t="shared" si="0"/>
        <v>20339.471159999968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20339.471159999968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20339.471159999968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20339.471159999968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0</v>
      </c>
      <c r="AE20" s="304">
        <f>+Data!L303</f>
        <v>0</v>
      </c>
      <c r="AF20" s="63"/>
      <c r="AG20" s="49">
        <f t="shared" si="0"/>
        <v>20339.471159999968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20339.471159999968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20339.471159999968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-29.547030000000177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-29.547030000000177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6918.8631699999996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-5434.7877299999891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1484.0754400000105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25803.805919999959</v>
      </c>
      <c r="V25" s="43"/>
      <c r="W25" s="43"/>
      <c r="X25" s="43"/>
      <c r="Y25" s="48"/>
      <c r="Z25" s="293">
        <f>Data!L403</f>
        <v>873.79831000000195</v>
      </c>
      <c r="AA25" s="305">
        <f>Data!L395</f>
        <v>27513.552970000001</v>
      </c>
      <c r="AB25" s="54"/>
      <c r="AC25" s="43"/>
      <c r="AD25" s="54"/>
      <c r="AE25" s="43"/>
      <c r="AF25" s="43"/>
      <c r="AG25" s="49">
        <f t="shared" si="0"/>
        <v>54191.157199999958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5311.5776300000016</v>
      </c>
      <c r="Z26" s="58"/>
      <c r="AA26" s="306"/>
      <c r="AB26" s="54"/>
      <c r="AC26" s="43"/>
      <c r="AD26" s="54"/>
      <c r="AE26" s="43"/>
      <c r="AF26" s="43"/>
      <c r="AG26" s="49">
        <f t="shared" si="0"/>
        <v>5311.5776300000016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48879.579570000002</v>
      </c>
      <c r="Z27" s="308"/>
      <c r="AA27" s="311"/>
      <c r="AB27" s="312"/>
      <c r="AC27" s="313"/>
      <c r="AD27" s="54"/>
      <c r="AE27" s="43"/>
      <c r="AF27" s="43"/>
      <c r="AG27" s="49">
        <f t="shared" si="0"/>
        <v>48879.579570000002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27072.84633</v>
      </c>
      <c r="G28" s="64"/>
      <c r="H28" s="64"/>
      <c r="I28" s="65"/>
      <c r="J28" s="65"/>
      <c r="K28" s="315">
        <f>-Data!L245</f>
        <v>18029.501850000001</v>
      </c>
      <c r="L28" s="64"/>
      <c r="M28" s="315">
        <f>-Data!L247</f>
        <v>0</v>
      </c>
      <c r="N28" s="64"/>
      <c r="O28" s="64"/>
      <c r="P28" s="316">
        <f>-(Data!L256+Data!L83)</f>
        <v>2470.51586</v>
      </c>
      <c r="Q28" s="314">
        <f>-(Data!L261)</f>
        <v>-2.9605600000000001</v>
      </c>
      <c r="R28" s="314">
        <f>-Data!L267</f>
        <v>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35756.442800000012</v>
      </c>
      <c r="AG28" s="49">
        <f t="shared" si="0"/>
        <v>83326.346280000012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4792.6021099999998</v>
      </c>
      <c r="M29" s="44"/>
      <c r="N29" s="293">
        <f>-Data!L248</f>
        <v>2851.0996300000002</v>
      </c>
      <c r="O29" s="48"/>
      <c r="P29" s="320">
        <f>(Data!L81+Data!L83)</f>
        <v>0</v>
      </c>
      <c r="Q29" s="321">
        <f>-Data!L262</f>
        <v>838.41465000000005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-8482.116390000001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1484.0754400000105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-1484.0754400000542</v>
      </c>
      <c r="AG30" s="49">
        <f t="shared" si="0"/>
        <v>-4.3655745685100555E-11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4437.7793199999996</v>
      </c>
      <c r="AA32" s="317">
        <f>+Y27-AA25</f>
        <v>21366.026600000001</v>
      </c>
      <c r="AB32" s="66"/>
      <c r="AC32" s="43"/>
      <c r="AD32" s="43"/>
      <c r="AE32" s="43"/>
      <c r="AF32" s="43"/>
      <c r="AG32" s="43">
        <f>SUM(E32:AE32)</f>
        <v>25803.805919999999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83337.459540000011</v>
      </c>
      <c r="F33" s="46">
        <f t="shared" si="1"/>
        <v>27072.84633</v>
      </c>
      <c r="G33" s="46">
        <f t="shared" si="1"/>
        <v>1484.0754400000105</v>
      </c>
      <c r="H33" s="68">
        <f t="shared" si="1"/>
        <v>27102.393360000002</v>
      </c>
      <c r="I33" s="68">
        <f t="shared" si="1"/>
        <v>83337.459540000011</v>
      </c>
      <c r="J33" s="68">
        <f t="shared" si="1"/>
        <v>49316.203010000012</v>
      </c>
      <c r="K33" s="68">
        <f t="shared" si="1"/>
        <v>18029.501850000001</v>
      </c>
      <c r="L33" s="68">
        <f t="shared" si="1"/>
        <v>4792.6021099999998</v>
      </c>
      <c r="M33" s="68">
        <f t="shared" si="1"/>
        <v>0</v>
      </c>
      <c r="N33" s="68">
        <f t="shared" si="1"/>
        <v>2851.0996300000002</v>
      </c>
      <c r="O33" s="68">
        <f t="shared" si="1"/>
        <v>23642.999420000011</v>
      </c>
      <c r="P33" s="68">
        <f t="shared" si="1"/>
        <v>23645.441110000011</v>
      </c>
      <c r="Q33" s="68">
        <f t="shared" si="1"/>
        <v>21174.925250000011</v>
      </c>
      <c r="R33" s="68">
        <f t="shared" si="1"/>
        <v>20339.471159999968</v>
      </c>
      <c r="S33" s="68">
        <f t="shared" si="1"/>
        <v>20339.471159999968</v>
      </c>
      <c r="T33" s="68">
        <f t="shared" si="1"/>
        <v>20339.471159999968</v>
      </c>
      <c r="U33" s="68">
        <f t="shared" si="1"/>
        <v>20339.471159999972</v>
      </c>
      <c r="V33" s="68">
        <f t="shared" si="1"/>
        <v>-15.992080000000177</v>
      </c>
      <c r="W33" s="68">
        <f t="shared" si="1"/>
        <v>1484.0754400000105</v>
      </c>
      <c r="X33" s="400">
        <f t="shared" si="1"/>
        <v>0</v>
      </c>
      <c r="Y33" s="68">
        <f t="shared" si="1"/>
        <v>54191.157200000001</v>
      </c>
      <c r="Z33" s="69">
        <f t="shared" ref="Z33:AF33" si="2">SUM(Z5:Z32)</f>
        <v>5311.5776300000016</v>
      </c>
      <c r="AA33" s="69">
        <f t="shared" si="2"/>
        <v>48879.579570000002</v>
      </c>
      <c r="AB33" s="69">
        <f t="shared" si="2"/>
        <v>83326.346280000012</v>
      </c>
      <c r="AC33" s="69">
        <f t="shared" si="2"/>
        <v>0</v>
      </c>
      <c r="AD33" s="69">
        <f t="shared" si="2"/>
        <v>-4.3655745685100555E-11</v>
      </c>
      <c r="AE33" s="69">
        <f t="shared" si="2"/>
        <v>0</v>
      </c>
      <c r="AF33" s="69">
        <f t="shared" si="2"/>
        <v>25790.250969999954</v>
      </c>
      <c r="AG33" s="43">
        <f>SUM(E33:AE33)</f>
        <v>640321.63526999997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13.55495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-13.55495000004521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10.097910000000001</v>
      </c>
      <c r="W5" s="289">
        <f>+Data!M212</f>
        <v>95.367590000000007</v>
      </c>
      <c r="X5" s="289"/>
      <c r="Y5" s="46"/>
      <c r="Z5" s="46"/>
      <c r="AA5" s="290"/>
      <c r="AB5" s="291">
        <f>Data!M208+Data!M209+Data!M211+Data!M80</f>
        <v>81037.823760000014</v>
      </c>
      <c r="AC5" s="48"/>
      <c r="AD5" s="47"/>
      <c r="AE5" s="48"/>
      <c r="AF5" s="43"/>
      <c r="AG5" s="49">
        <f t="shared" ref="AG5:AG31" si="0">SUM(E5:AF5)</f>
        <v>81143.28926000002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31618.200659999999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-55.522919999999885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31562.677739999999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2056.8771279999974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2056.8771279999974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31618.200659999999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31618.200659999999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81143.289260000005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81143.289260000005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42718.008420000006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42718.008420000006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19973.489519999999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19973.489519999999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5191.71785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5191.71785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3146.8170399999999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3146.8170399999999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14405.984010000007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14405.984010000007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14405.984010000007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2.0775100000000002</v>
      </c>
      <c r="AC16" s="297"/>
      <c r="AD16" s="47"/>
      <c r="AE16" s="48"/>
      <c r="AF16" s="43"/>
      <c r="AG16" s="49">
        <f t="shared" si="0"/>
        <v>14408.061520000007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11237.440500000006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11237.440500000006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10877.003910000007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2.9103830456733704E-11</v>
      </c>
      <c r="AE18" s="300"/>
      <c r="AF18" s="59"/>
      <c r="AG18" s="49">
        <f t="shared" si="0"/>
        <v>10877.003910000036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10877.003910000036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10877.003910000036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10877.003910000036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0</v>
      </c>
      <c r="AC20" s="48"/>
      <c r="AD20" s="303">
        <f>+Data!M299+Data!M300+Data!M301+Data!M302+Data!M307+Data!M310+Data!M311+Data!M312+Data!M313+Data!M314</f>
        <v>0</v>
      </c>
      <c r="AE20" s="304">
        <f>+Data!M303</f>
        <v>0</v>
      </c>
      <c r="AF20" s="63"/>
      <c r="AG20" s="49">
        <f t="shared" si="0"/>
        <v>10877.003910000036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10877.003910000036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10877.003910000036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-55.522919999999885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-55.522919999999885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6807.0801799999999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-4654.8354620000027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2152.2447179999972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15587.362292000038</v>
      </c>
      <c r="V25" s="43"/>
      <c r="W25" s="43"/>
      <c r="X25" s="43"/>
      <c r="Y25" s="48"/>
      <c r="Z25" s="293">
        <f>Data!M403</f>
        <v>-2626.8055500000009</v>
      </c>
      <c r="AA25" s="305">
        <f>Data!M395</f>
        <v>-3529.9834000000037</v>
      </c>
      <c r="AB25" s="54"/>
      <c r="AC25" s="43"/>
      <c r="AD25" s="54"/>
      <c r="AE25" s="43"/>
      <c r="AF25" s="43"/>
      <c r="AG25" s="49">
        <f t="shared" si="0"/>
        <v>9430.5733420000324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-9854.290759999998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-9854.290759999998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19284.864099999995</v>
      </c>
      <c r="Z27" s="308"/>
      <c r="AA27" s="311"/>
      <c r="AB27" s="312"/>
      <c r="AC27" s="313"/>
      <c r="AD27" s="54"/>
      <c r="AE27" s="43"/>
      <c r="AF27" s="43"/>
      <c r="AG27" s="49">
        <f t="shared" si="0"/>
        <v>19284.864099999995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31562.677739999999</v>
      </c>
      <c r="G28" s="64"/>
      <c r="H28" s="64"/>
      <c r="I28" s="65"/>
      <c r="J28" s="65"/>
      <c r="K28" s="315">
        <f>-Data!M245</f>
        <v>19973.489519999999</v>
      </c>
      <c r="L28" s="64"/>
      <c r="M28" s="315">
        <f>-Data!M247</f>
        <v>0</v>
      </c>
      <c r="N28" s="64"/>
      <c r="O28" s="64"/>
      <c r="P28" s="316">
        <f>-(Data!M256+Data!M83)</f>
        <v>3170.62102</v>
      </c>
      <c r="Q28" s="314">
        <f>-(Data!M261)</f>
        <v>-9.7815300000000001</v>
      </c>
      <c r="R28" s="314">
        <f>-Data!M267</f>
        <v>0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26342.894520000016</v>
      </c>
      <c r="AG28" s="49">
        <f t="shared" si="0"/>
        <v>81039.901270000017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5191.71785</v>
      </c>
      <c r="M29" s="44"/>
      <c r="N29" s="293">
        <f>-Data!M248</f>
        <v>3146.8170399999999</v>
      </c>
      <c r="O29" s="48"/>
      <c r="P29" s="320">
        <f>(Data!M81+Data!M83)</f>
        <v>0</v>
      </c>
      <c r="Q29" s="321">
        <f>-Data!M262</f>
        <v>370.21812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-8708.7530099999985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2056.8771279999974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-2056.8771279999683</v>
      </c>
      <c r="AG30" s="49">
        <f t="shared" si="0"/>
        <v>2.9103830456733704E-11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-7227.4852099999971</v>
      </c>
      <c r="AA32" s="317">
        <f>+Y27-AA25</f>
        <v>22814.8475</v>
      </c>
      <c r="AB32" s="66"/>
      <c r="AC32" s="43"/>
      <c r="AD32" s="43"/>
      <c r="AE32" s="43"/>
      <c r="AF32" s="43"/>
      <c r="AG32" s="43">
        <f>SUM(E32:AE32)</f>
        <v>15587.362290000003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81143.289260000005</v>
      </c>
      <c r="F33" s="46">
        <f t="shared" si="1"/>
        <v>31562.677739999999</v>
      </c>
      <c r="G33" s="46">
        <f t="shared" si="1"/>
        <v>2056.8771279999974</v>
      </c>
      <c r="H33" s="68">
        <f t="shared" si="1"/>
        <v>31618.200659999999</v>
      </c>
      <c r="I33" s="68">
        <f t="shared" si="1"/>
        <v>81143.289260000005</v>
      </c>
      <c r="J33" s="68">
        <f t="shared" si="1"/>
        <v>42718.008420000006</v>
      </c>
      <c r="K33" s="68">
        <f t="shared" si="1"/>
        <v>19973.489519999999</v>
      </c>
      <c r="L33" s="68">
        <f t="shared" si="1"/>
        <v>5191.71785</v>
      </c>
      <c r="M33" s="68">
        <f t="shared" si="1"/>
        <v>0</v>
      </c>
      <c r="N33" s="68">
        <f t="shared" si="1"/>
        <v>3146.8170399999999</v>
      </c>
      <c r="O33" s="68">
        <f t="shared" si="1"/>
        <v>14405.984010000007</v>
      </c>
      <c r="P33" s="68">
        <f t="shared" si="1"/>
        <v>14408.061520000007</v>
      </c>
      <c r="Q33" s="68">
        <f t="shared" si="1"/>
        <v>11237.440500000006</v>
      </c>
      <c r="R33" s="68">
        <f t="shared" si="1"/>
        <v>10877.003910000036</v>
      </c>
      <c r="S33" s="68">
        <f t="shared" si="1"/>
        <v>10877.003910000036</v>
      </c>
      <c r="T33" s="68">
        <f t="shared" si="1"/>
        <v>10877.003910000036</v>
      </c>
      <c r="U33" s="68">
        <f t="shared" si="1"/>
        <v>10877.003910000036</v>
      </c>
      <c r="V33" s="68">
        <f t="shared" si="1"/>
        <v>-45.425009999999887</v>
      </c>
      <c r="W33" s="68">
        <f t="shared" si="1"/>
        <v>2152.2447179999972</v>
      </c>
      <c r="X33" s="400">
        <f t="shared" si="1"/>
        <v>0</v>
      </c>
      <c r="Y33" s="68">
        <f t="shared" si="1"/>
        <v>9430.5733399999972</v>
      </c>
      <c r="Z33" s="69">
        <f t="shared" ref="Z33:AF33" si="2">SUM(Z5:Z32)</f>
        <v>-9854.290759999998</v>
      </c>
      <c r="AA33" s="69">
        <f t="shared" si="2"/>
        <v>19284.864099999995</v>
      </c>
      <c r="AB33" s="69">
        <f t="shared" si="2"/>
        <v>81039.901270000017</v>
      </c>
      <c r="AC33" s="69">
        <f t="shared" si="2"/>
        <v>0</v>
      </c>
      <c r="AD33" s="69">
        <f t="shared" si="2"/>
        <v>2.9103830456733704E-11</v>
      </c>
      <c r="AE33" s="69">
        <f t="shared" si="2"/>
        <v>0</v>
      </c>
      <c r="AF33" s="69">
        <f t="shared" si="2"/>
        <v>15577.264382000048</v>
      </c>
      <c r="AG33" s="43">
        <f>SUM(E33:AE33)</f>
        <v>484121.73620600021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10.097909999999999</v>
      </c>
      <c r="W35" s="16">
        <f>W33-AG23</f>
        <v>0</v>
      </c>
      <c r="X35" s="16">
        <f>X33-AG24</f>
        <v>0</v>
      </c>
      <c r="Y35" s="16">
        <f>Y33-AG25</f>
        <v>-2.0000352378701791E-6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-10.097907999954259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39.692689999999999</v>
      </c>
      <c r="W5" s="289">
        <f>+Data!N212</f>
        <v>116.64688</v>
      </c>
      <c r="X5" s="289"/>
      <c r="Y5" s="46"/>
      <c r="Z5" s="46"/>
      <c r="AA5" s="290"/>
      <c r="AB5" s="291">
        <f>Data!N208+Data!N209+Data!N211+Data!N80</f>
        <v>82890.238490000003</v>
      </c>
      <c r="AC5" s="48"/>
      <c r="AD5" s="47"/>
      <c r="AE5" s="48"/>
      <c r="AF5" s="43"/>
      <c r="AG5" s="49">
        <f t="shared" ref="AG5:AG31" si="0">SUM(E5:AF5)</f>
        <v>83046.57806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31454.912230000002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45.848520000000008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31500.760750000001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59884.038282000009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59884.038282000009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31454.912230000002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31454.912230000002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83046.57806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83046.57806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44331.196639999995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44331.196639999995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20752.55257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20752.55257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5485.2915499999999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5485.2915499999999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2530.82917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2530.82917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15562.523349999992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15562.523349999992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15562.523349999992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0.77185999999999999</v>
      </c>
      <c r="AC16" s="297"/>
      <c r="AD16" s="47"/>
      <c r="AE16" s="48"/>
      <c r="AF16" s="43"/>
      <c r="AG16" s="49">
        <f t="shared" si="0"/>
        <v>15563.295209999993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13285.648589999993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13285.648589999993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12768.139549999993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-1305.4280400000061</v>
      </c>
      <c r="AE18" s="300"/>
      <c r="AF18" s="59"/>
      <c r="AG18" s="49">
        <f t="shared" si="0"/>
        <v>11462.711509999986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11462.711509999986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11462.711509999986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11462.711509999986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11462.711509999986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11462.711509999986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11462.711509999986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45.848520000000008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45.848520000000008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7260.4691899999998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52740.215972000005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60000.685162000009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-41323.352982000019</v>
      </c>
      <c r="V25" s="43"/>
      <c r="W25" s="43"/>
      <c r="X25" s="43"/>
      <c r="Y25" s="48"/>
      <c r="Z25" s="293">
        <f>Data!N403</f>
        <v>515.20994000000064</v>
      </c>
      <c r="AA25" s="305">
        <f>Data!N395</f>
        <v>-19496.404010000002</v>
      </c>
      <c r="AB25" s="54"/>
      <c r="AC25" s="43"/>
      <c r="AD25" s="54"/>
      <c r="AE25" s="43"/>
      <c r="AF25" s="43"/>
      <c r="AG25" s="49">
        <f t="shared" si="0"/>
        <v>-60304.547052000024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-14483.75459</v>
      </c>
      <c r="Z26" s="58"/>
      <c r="AA26" s="306"/>
      <c r="AB26" s="54"/>
      <c r="AC26" s="43"/>
      <c r="AD26" s="54"/>
      <c r="AE26" s="43"/>
      <c r="AF26" s="43"/>
      <c r="AG26" s="49">
        <f t="shared" si="0"/>
        <v>-14483.75459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-45820.792459999997</v>
      </c>
      <c r="Z27" s="308"/>
      <c r="AA27" s="311"/>
      <c r="AB27" s="312"/>
      <c r="AC27" s="313"/>
      <c r="AD27" s="54"/>
      <c r="AE27" s="43"/>
      <c r="AF27" s="43"/>
      <c r="AG27" s="49">
        <f t="shared" si="0"/>
        <v>-45820.792459999997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31500.760750000001</v>
      </c>
      <c r="G28" s="64"/>
      <c r="H28" s="64"/>
      <c r="I28" s="65"/>
      <c r="J28" s="65"/>
      <c r="K28" s="315">
        <f>-Data!N245</f>
        <v>20752.55257</v>
      </c>
      <c r="L28" s="64"/>
      <c r="M28" s="315">
        <f>-Data!N247</f>
        <v>0</v>
      </c>
      <c r="N28" s="64"/>
      <c r="O28" s="64"/>
      <c r="P28" s="316">
        <f>-(Data!N256+Data!N83)</f>
        <v>2277.64662</v>
      </c>
      <c r="Q28" s="314">
        <f>-(Data!N261)</f>
        <v>-110.79492999999999</v>
      </c>
      <c r="R28" s="314">
        <f>-Data!N267</f>
        <v>0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28470.845339999993</v>
      </c>
      <c r="AG28" s="49">
        <f t="shared" si="0"/>
        <v>82891.010349999997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5485.2915499999999</v>
      </c>
      <c r="M29" s="44"/>
      <c r="N29" s="293">
        <f>-Data!N248</f>
        <v>2530.82917</v>
      </c>
      <c r="O29" s="48"/>
      <c r="P29" s="320">
        <f>(Data!N81+Data!N83)</f>
        <v>0</v>
      </c>
      <c r="Q29" s="321">
        <f>-Data!N262</f>
        <v>628.30397000000005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-8644.4246899999998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59884.038282000009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-61189.466322000015</v>
      </c>
      <c r="AG30" s="49">
        <f t="shared" si="0"/>
        <v>-1305.4280400000061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-14998.964530000001</v>
      </c>
      <c r="AA32" s="317">
        <f>+Y27-AA25</f>
        <v>-26324.388449999995</v>
      </c>
      <c r="AB32" s="66"/>
      <c r="AC32" s="43"/>
      <c r="AD32" s="43"/>
      <c r="AE32" s="43"/>
      <c r="AF32" s="43"/>
      <c r="AG32" s="43">
        <f>SUM(E32:AE32)</f>
        <v>-41323.352979999996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83046.57806</v>
      </c>
      <c r="F33" s="46">
        <f t="shared" si="1"/>
        <v>31500.760750000001</v>
      </c>
      <c r="G33" s="46">
        <f t="shared" si="1"/>
        <v>59884.038282000009</v>
      </c>
      <c r="H33" s="68">
        <f t="shared" si="1"/>
        <v>31454.912230000002</v>
      </c>
      <c r="I33" s="68">
        <f t="shared" si="1"/>
        <v>83046.57806</v>
      </c>
      <c r="J33" s="68">
        <f t="shared" si="1"/>
        <v>44331.196639999995</v>
      </c>
      <c r="K33" s="68">
        <f t="shared" si="1"/>
        <v>20752.55257</v>
      </c>
      <c r="L33" s="68">
        <f t="shared" si="1"/>
        <v>5485.2915499999999</v>
      </c>
      <c r="M33" s="68">
        <f t="shared" si="1"/>
        <v>0</v>
      </c>
      <c r="N33" s="68">
        <f t="shared" si="1"/>
        <v>2530.82917</v>
      </c>
      <c r="O33" s="68">
        <f t="shared" si="1"/>
        <v>15562.523349999992</v>
      </c>
      <c r="P33" s="68">
        <f t="shared" si="1"/>
        <v>15563.295209999993</v>
      </c>
      <c r="Q33" s="68">
        <f t="shared" si="1"/>
        <v>13285.648589999993</v>
      </c>
      <c r="R33" s="68">
        <f t="shared" si="1"/>
        <v>11462.711509999986</v>
      </c>
      <c r="S33" s="68">
        <f t="shared" si="1"/>
        <v>11462.711509999986</v>
      </c>
      <c r="T33" s="68">
        <f t="shared" si="1"/>
        <v>11462.711509999986</v>
      </c>
      <c r="U33" s="68">
        <f t="shared" si="1"/>
        <v>11462.711509999986</v>
      </c>
      <c r="V33" s="68">
        <f t="shared" si="1"/>
        <v>85.541210000000007</v>
      </c>
      <c r="W33" s="68">
        <f t="shared" si="1"/>
        <v>60000.685162000009</v>
      </c>
      <c r="X33" s="400">
        <f t="shared" si="1"/>
        <v>0</v>
      </c>
      <c r="Y33" s="68">
        <f t="shared" si="1"/>
        <v>-60304.547049999994</v>
      </c>
      <c r="Z33" s="69">
        <f t="shared" ref="Z33:AF33" si="2">SUM(Z5:Z32)</f>
        <v>-14483.75459</v>
      </c>
      <c r="AA33" s="69">
        <f t="shared" si="2"/>
        <v>-45820.792459999997</v>
      </c>
      <c r="AB33" s="69">
        <f t="shared" si="2"/>
        <v>82891.010349999997</v>
      </c>
      <c r="AC33" s="69">
        <f t="shared" si="2"/>
        <v>0</v>
      </c>
      <c r="AD33" s="69">
        <f t="shared" si="2"/>
        <v>-1305.4280400000061</v>
      </c>
      <c r="AE33" s="69">
        <f t="shared" si="2"/>
        <v>0</v>
      </c>
      <c r="AF33" s="69">
        <f t="shared" si="2"/>
        <v>-41363.045672000022</v>
      </c>
      <c r="AG33" s="43">
        <f>SUM(E33:AE33)</f>
        <v>473357.76508399984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39.692689999999999</v>
      </c>
      <c r="W35" s="16">
        <f>W33-AG23</f>
        <v>0</v>
      </c>
      <c r="X35" s="16">
        <f>X33-AG24</f>
        <v>0</v>
      </c>
      <c r="Y35" s="16">
        <f>Y33-AG25</f>
        <v>2.0000297809019685E-6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-39.692692000026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37" t="s">
        <v>192</v>
      </c>
      <c r="F1" s="439"/>
      <c r="G1" s="439"/>
      <c r="H1" s="440"/>
      <c r="I1" s="81" t="s">
        <v>16</v>
      </c>
      <c r="J1" s="85" t="s">
        <v>197</v>
      </c>
      <c r="K1" s="441" t="s">
        <v>144</v>
      </c>
      <c r="L1" s="442"/>
      <c r="M1" s="442"/>
      <c r="N1" s="442"/>
      <c r="O1" s="443"/>
      <c r="P1" s="81" t="s">
        <v>151</v>
      </c>
      <c r="Q1" s="81" t="s">
        <v>152</v>
      </c>
      <c r="R1" s="78" t="s">
        <v>153</v>
      </c>
      <c r="S1" s="444" t="s">
        <v>154</v>
      </c>
      <c r="T1" s="445"/>
      <c r="U1" s="446"/>
      <c r="V1" s="429" t="s">
        <v>155</v>
      </c>
      <c r="W1" s="430"/>
      <c r="X1" s="430"/>
      <c r="Y1" s="431"/>
      <c r="Z1" s="437" t="s">
        <v>156</v>
      </c>
      <c r="AA1" s="43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47" t="s">
        <v>1</v>
      </c>
      <c r="G2" s="448"/>
      <c r="H2" s="392"/>
      <c r="I2" s="76" t="s">
        <v>2</v>
      </c>
      <c r="J2" s="71" t="s">
        <v>3</v>
      </c>
      <c r="K2" s="433" t="s">
        <v>57</v>
      </c>
      <c r="L2" s="434"/>
      <c r="M2" s="435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26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36"/>
      <c r="B6" s="449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36"/>
      <c r="B7" s="450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36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1" t="s">
        <v>144</v>
      </c>
      <c r="B11" s="452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1"/>
      <c r="B12" s="453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1"/>
      <c r="B13" s="453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1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1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28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28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28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32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32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32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32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26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27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Z1:AA1"/>
    <mergeCell ref="E1:H1"/>
    <mergeCell ref="K1:O1"/>
    <mergeCell ref="S1:U1"/>
    <mergeCell ref="F2:G2"/>
    <mergeCell ref="A26:A27"/>
    <mergeCell ref="A19:A21"/>
    <mergeCell ref="V1:Y1"/>
    <mergeCell ref="A22:A25"/>
    <mergeCell ref="K2:M2"/>
    <mergeCell ref="A5:A8"/>
    <mergeCell ref="B6:B7"/>
    <mergeCell ref="A11:A15"/>
    <mergeCell ref="B11:B13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3" t="s">
        <v>613</v>
      </c>
      <c r="P12" s="403"/>
      <c r="Q12" s="403"/>
      <c r="R12" s="403"/>
      <c r="S12" s="403"/>
      <c r="T12" s="403"/>
      <c r="U12" s="403"/>
      <c r="V12" s="403"/>
      <c r="W12" s="403"/>
      <c r="X12" s="403"/>
      <c r="Y12" s="403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57173.503169999996</v>
      </c>
      <c r="E15" s="229">
        <f t="shared" ref="E15:G15" si="5">SUM(E16:E18)</f>
        <v>46422.785210000002</v>
      </c>
      <c r="F15" s="229">
        <f t="shared" si="5"/>
        <v>49989.400509999999</v>
      </c>
      <c r="G15" s="229">
        <f t="shared" si="5"/>
        <v>61804.893630000006</v>
      </c>
      <c r="H15" s="229">
        <f t="shared" ref="H15:N15" si="6">SUM(H16:H18)</f>
        <v>59305.781640000001</v>
      </c>
      <c r="I15" s="229">
        <f t="shared" si="6"/>
        <v>60187.904450000002</v>
      </c>
      <c r="J15" s="229">
        <f t="shared" si="6"/>
        <v>67506.015379999997</v>
      </c>
      <c r="K15" s="229">
        <f t="shared" si="6"/>
        <v>61509.159480000002</v>
      </c>
      <c r="L15" s="229">
        <f t="shared" si="6"/>
        <v>82684.613020000004</v>
      </c>
      <c r="M15" s="229">
        <f t="shared" si="6"/>
        <v>80383.51675000001</v>
      </c>
      <c r="N15" s="229">
        <f t="shared" si="6"/>
        <v>82063.304040000003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-2.0000006770715117E-6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2742.7680300000002</v>
      </c>
      <c r="E16" s="229">
        <f>+Carga_datos!E58</f>
        <v>2394.0954700000002</v>
      </c>
      <c r="F16" s="229">
        <f>+Carga_datos!F58</f>
        <v>2819.92643</v>
      </c>
      <c r="G16" s="229">
        <f>+Carga_datos!G58</f>
        <v>2647.7298500000002</v>
      </c>
      <c r="H16" s="229">
        <f>+Carga_datos!H58</f>
        <v>2334.8385899999998</v>
      </c>
      <c r="I16" s="229">
        <f>+Carga_datos!I58</f>
        <v>2396.49386</v>
      </c>
      <c r="J16" s="229">
        <f>+Carga_datos!J58</f>
        <v>2567.5825399999999</v>
      </c>
      <c r="K16" s="229">
        <f>+Carga_datos!K58</f>
        <v>2591.2867999999999</v>
      </c>
      <c r="L16" s="229">
        <f>+Carga_datos!L58</f>
        <v>2810.85619</v>
      </c>
      <c r="M16" s="229">
        <f>+Carga_datos!M58</f>
        <v>3046.25513</v>
      </c>
      <c r="N16" s="229">
        <f>+Carga_datos!N58</f>
        <v>3070.6136999999999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54430.735139999997</v>
      </c>
      <c r="E17" s="229">
        <f>+Carga_datos!E59</f>
        <v>44028.689740000002</v>
      </c>
      <c r="F17" s="229">
        <f>+Carga_datos!F59</f>
        <v>47169.47408</v>
      </c>
      <c r="G17" s="229">
        <f>+Carga_datos!G59</f>
        <v>59157.163780000003</v>
      </c>
      <c r="H17" s="229">
        <f>+Carga_datos!H59</f>
        <v>56970.943050000002</v>
      </c>
      <c r="I17" s="229">
        <f>+Carga_datos!I59</f>
        <v>57791.41059</v>
      </c>
      <c r="J17" s="229">
        <f>+Carga_datos!J59</f>
        <v>64938.432840000001</v>
      </c>
      <c r="K17" s="229">
        <f>+Carga_datos!K59</f>
        <v>58917.87268</v>
      </c>
      <c r="L17" s="229">
        <f>+Carga_datos!L59</f>
        <v>79873.756829999998</v>
      </c>
      <c r="M17" s="229">
        <f>+Carga_datos!M59</f>
        <v>77337.261620000005</v>
      </c>
      <c r="N17" s="229">
        <f>+Carga_datos!N59</f>
        <v>78992.690340000001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71.706729999999993</v>
      </c>
      <c r="E19" s="229">
        <f>+Carga_datos!E61</f>
        <v>0</v>
      </c>
      <c r="F19" s="229">
        <f>+Carga_datos!F61</f>
        <v>141.30511000000001</v>
      </c>
      <c r="G19" s="229">
        <f>+Carga_datos!G61</f>
        <v>87.978409999999997</v>
      </c>
      <c r="H19" s="229">
        <f>+Carga_datos!H61</f>
        <v>0</v>
      </c>
      <c r="I19" s="229">
        <f>+Carga_datos!I61</f>
        <v>101.00476</v>
      </c>
      <c r="J19" s="229">
        <f>+Carga_datos!J61</f>
        <v>34.976190000000003</v>
      </c>
      <c r="K19" s="229">
        <f>+Carga_datos!K61</f>
        <v>13.89442</v>
      </c>
      <c r="L19" s="229">
        <f>+Carga_datos!L61</f>
        <v>13.55495</v>
      </c>
      <c r="M19" s="229">
        <f>+Carga_datos!M61</f>
        <v>10.097910000000001</v>
      </c>
      <c r="N19" s="229">
        <f>+Carga_datos!N61</f>
        <v>39.692689999999999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14.1167</v>
      </c>
      <c r="E20" s="229">
        <f>+Carga_datos!E62</f>
        <v>0</v>
      </c>
      <c r="F20" s="229">
        <f>+Carga_datos!F62</f>
        <v>9.25</v>
      </c>
      <c r="G20" s="229">
        <f>+Carga_datos!G62</f>
        <v>23.22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95.367590000000007</v>
      </c>
      <c r="N20" s="229">
        <f>+Carga_datos!N62</f>
        <v>116.64688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-13595.915860000001</v>
      </c>
      <c r="E21" s="229">
        <f t="shared" ref="E21:G21" si="7">SUM(E22:E25)</f>
        <v>-9554.4532399999989</v>
      </c>
      <c r="F21" s="229">
        <f t="shared" si="7"/>
        <v>-10398.90424</v>
      </c>
      <c r="G21" s="229">
        <f t="shared" si="7"/>
        <v>-12929.285970000001</v>
      </c>
      <c r="H21" s="229">
        <f t="shared" ref="H21:N21" si="8">SUM(H22:H25)</f>
        <v>-11641.150099999999</v>
      </c>
      <c r="I21" s="229">
        <f t="shared" si="8"/>
        <v>-11129.33604</v>
      </c>
      <c r="J21" s="229">
        <f t="shared" si="8"/>
        <v>-12631.773939999999</v>
      </c>
      <c r="K21" s="229">
        <f t="shared" si="8"/>
        <v>-10572.158390000001</v>
      </c>
      <c r="L21" s="229">
        <f t="shared" si="8"/>
        <v>-13072.534729999999</v>
      </c>
      <c r="M21" s="229">
        <f t="shared" si="8"/>
        <v>-12654.20825</v>
      </c>
      <c r="N21" s="229">
        <f t="shared" si="8"/>
        <v>-11421.984480000001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-13639.1039</v>
      </c>
      <c r="E22" s="229">
        <f>+Carga_datos!E64</f>
        <v>-9575.9234799999995</v>
      </c>
      <c r="F22" s="229">
        <f>+Carga_datos!F64</f>
        <v>-10429.803529999999</v>
      </c>
      <c r="G22" s="229">
        <f>+Carga_datos!G64</f>
        <v>-12928.443370000001</v>
      </c>
      <c r="H22" s="229">
        <f>+Carga_datos!H64</f>
        <v>-9813.5915499999992</v>
      </c>
      <c r="I22" s="229">
        <f>+Carga_datos!I64</f>
        <v>-9601.9592599999996</v>
      </c>
      <c r="J22" s="229">
        <f>+Carga_datos!J64</f>
        <v>-11721.974759999999</v>
      </c>
      <c r="K22" s="229">
        <f>+Carga_datos!K64</f>
        <v>-10562.38161</v>
      </c>
      <c r="L22" s="229">
        <f>+Carga_datos!L64</f>
        <v>-13062.16836</v>
      </c>
      <c r="M22" s="229">
        <f>+Carga_datos!M64</f>
        <v>-12642.017599999999</v>
      </c>
      <c r="N22" s="229">
        <f>+Carga_datos!N64</f>
        <v>-10749.780510000001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43.188040000000001</v>
      </c>
      <c r="E23" s="229">
        <f>+Carga_datos!E65</f>
        <v>21.47024</v>
      </c>
      <c r="F23" s="229">
        <f>+Carga_datos!F65</f>
        <v>30.899290000000001</v>
      </c>
      <c r="G23" s="229">
        <f>+Carga_datos!G65</f>
        <v>-0.84260000000000002</v>
      </c>
      <c r="H23" s="229">
        <f>+Carga_datos!H65</f>
        <v>-1827.55855</v>
      </c>
      <c r="I23" s="229">
        <f>+Carga_datos!I65</f>
        <v>-1527.3767800000001</v>
      </c>
      <c r="J23" s="229">
        <f>+Carga_datos!J65</f>
        <v>-909.79917999999998</v>
      </c>
      <c r="K23" s="229">
        <f>+Carga_datos!K65</f>
        <v>-9.7767800000000005</v>
      </c>
      <c r="L23" s="229">
        <f>+Carga_datos!L65</f>
        <v>-10.36637</v>
      </c>
      <c r="M23" s="229">
        <f>+Carga_datos!M65</f>
        <v>-12.19065</v>
      </c>
      <c r="N23" s="229">
        <f>+Carga_datos!N65</f>
        <v>-672.20397000000003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540.79479000000003</v>
      </c>
      <c r="E26" s="229">
        <f t="shared" ref="E26:G26" si="9">SUM(E27:E28)</f>
        <v>430.36795999999998</v>
      </c>
      <c r="F26" s="229">
        <f t="shared" si="9"/>
        <v>379.92160000000001</v>
      </c>
      <c r="G26" s="229">
        <f t="shared" si="9"/>
        <v>437.06862000000001</v>
      </c>
      <c r="H26" s="229">
        <f t="shared" ref="H26:N26" si="10">SUM(H27:H28)</f>
        <v>409.15649999999999</v>
      </c>
      <c r="I26" s="229">
        <f t="shared" si="10"/>
        <v>397.55842999999999</v>
      </c>
      <c r="J26" s="229">
        <f t="shared" si="10"/>
        <v>370.07549999999998</v>
      </c>
      <c r="K26" s="229">
        <f t="shared" si="10"/>
        <v>364.69918999999999</v>
      </c>
      <c r="L26" s="229">
        <f t="shared" si="10"/>
        <v>639.29156999999998</v>
      </c>
      <c r="M26" s="229">
        <f t="shared" si="10"/>
        <v>654.30700999999999</v>
      </c>
      <c r="N26" s="229">
        <f t="shared" si="10"/>
        <v>826.93444999999997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540.79479000000003</v>
      </c>
      <c r="E27" s="229">
        <f>+Carga_datos!E69</f>
        <v>430.36795999999998</v>
      </c>
      <c r="F27" s="229">
        <f>+Carga_datos!F69</f>
        <v>379.92160000000001</v>
      </c>
      <c r="G27" s="229">
        <f>+Carga_datos!G69</f>
        <v>437.06862000000001</v>
      </c>
      <c r="H27" s="229">
        <f>+Carga_datos!H69</f>
        <v>409.15649999999999</v>
      </c>
      <c r="I27" s="229">
        <f>+Carga_datos!I69</f>
        <v>397.55842999999999</v>
      </c>
      <c r="J27" s="229">
        <f>+Carga_datos!J69</f>
        <v>370.07549999999998</v>
      </c>
      <c r="K27" s="229">
        <f>+Carga_datos!K69</f>
        <v>364.69918999999999</v>
      </c>
      <c r="L27" s="229">
        <f>+Carga_datos!L69</f>
        <v>639.29156999999998</v>
      </c>
      <c r="M27" s="229">
        <f>+Carga_datos!M69</f>
        <v>654.30700999999999</v>
      </c>
      <c r="N27" s="229">
        <f>+Carga_datos!N69</f>
        <v>826.93444999999997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-19331.826860000001</v>
      </c>
      <c r="E29" s="229">
        <f t="shared" ref="E29:G29" si="11">SUM(E30:E32)</f>
        <v>-17367.037710000001</v>
      </c>
      <c r="F29" s="229">
        <f t="shared" si="11"/>
        <v>-18687.519959999998</v>
      </c>
      <c r="G29" s="229">
        <f t="shared" si="11"/>
        <v>-20461.65796</v>
      </c>
      <c r="H29" s="229">
        <f t="shared" ref="H29:N29" si="12">SUM(H30:H32)</f>
        <v>-19773.723720000002</v>
      </c>
      <c r="I29" s="229">
        <f t="shared" si="12"/>
        <v>-19350.645810000002</v>
      </c>
      <c r="J29" s="229">
        <f t="shared" si="12"/>
        <v>-20567.66101</v>
      </c>
      <c r="K29" s="229">
        <f t="shared" si="12"/>
        <v>-18850.833899999998</v>
      </c>
      <c r="L29" s="229">
        <f t="shared" si="12"/>
        <v>-22822.10396</v>
      </c>
      <c r="M29" s="229">
        <f t="shared" si="12"/>
        <v>-25165.20737</v>
      </c>
      <c r="N29" s="229">
        <f t="shared" si="12"/>
        <v>-26237.844120000002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-15051.51079</v>
      </c>
      <c r="E30" s="229">
        <f>+Carga_datos!E72</f>
        <v>-13475.014020000001</v>
      </c>
      <c r="F30" s="229">
        <f>+Carga_datos!F72</f>
        <v>-14490.6513</v>
      </c>
      <c r="G30" s="229">
        <f>+Carga_datos!G72</f>
        <v>-15833.92635</v>
      </c>
      <c r="H30" s="229">
        <f>+Carga_datos!H72</f>
        <v>-15261.19548</v>
      </c>
      <c r="I30" s="229">
        <f>+Carga_datos!I72</f>
        <v>-14955.58387</v>
      </c>
      <c r="J30" s="229">
        <f>+Carga_datos!J72</f>
        <v>-15820.364530000001</v>
      </c>
      <c r="K30" s="229">
        <f>+Carga_datos!K72</f>
        <v>-14607.1569</v>
      </c>
      <c r="L30" s="229">
        <f>+Carga_datos!L72</f>
        <v>-18029.501850000001</v>
      </c>
      <c r="M30" s="229">
        <f>+Carga_datos!M72</f>
        <v>-19973.489519999999</v>
      </c>
      <c r="N30" s="229">
        <f>+Carga_datos!N72</f>
        <v>-20752.55257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-4280.3160699999999</v>
      </c>
      <c r="E31" s="229">
        <f>+Carga_datos!E73</f>
        <v>-3892.02369</v>
      </c>
      <c r="F31" s="229">
        <f>+Carga_datos!F73</f>
        <v>-4196.8686600000001</v>
      </c>
      <c r="G31" s="229">
        <f>+Carga_datos!G73</f>
        <v>-4627.7316099999998</v>
      </c>
      <c r="H31" s="229">
        <f>+Carga_datos!H73</f>
        <v>-4512.5282399999996</v>
      </c>
      <c r="I31" s="229">
        <f>+Carga_datos!I73</f>
        <v>-4395.0619399999996</v>
      </c>
      <c r="J31" s="229">
        <f>+Carga_datos!J73</f>
        <v>-4747.29648</v>
      </c>
      <c r="K31" s="229">
        <f>+Carga_datos!K73</f>
        <v>-4243.6769999999997</v>
      </c>
      <c r="L31" s="229">
        <f>+Carga_datos!L73</f>
        <v>-4792.6021099999998</v>
      </c>
      <c r="M31" s="229">
        <f>+Carga_datos!M73</f>
        <v>-5191.71785</v>
      </c>
      <c r="N31" s="229">
        <f>+Carga_datos!N73</f>
        <v>-5485.2915499999999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-10170.292759999998</v>
      </c>
      <c r="E33" s="229">
        <f t="shared" ref="E33:G33" si="13">SUM(E34:E38)</f>
        <v>-9685.0233599999992</v>
      </c>
      <c r="F33" s="229">
        <f t="shared" si="13"/>
        <v>-9632.9129400000002</v>
      </c>
      <c r="G33" s="229">
        <f t="shared" si="13"/>
        <v>-10216.428389999999</v>
      </c>
      <c r="H33" s="229">
        <f t="shared" ref="H33:N33" si="14">SUM(H34:H38)</f>
        <v>-10985.531149999999</v>
      </c>
      <c r="I33" s="229">
        <f t="shared" si="14"/>
        <v>-11385.367999999999</v>
      </c>
      <c r="J33" s="229">
        <f t="shared" si="14"/>
        <v>-14007.61385</v>
      </c>
      <c r="K33" s="229">
        <f t="shared" si="14"/>
        <v>-11839.207049999999</v>
      </c>
      <c r="L33" s="229">
        <f t="shared" si="14"/>
        <v>-16880.958260000003</v>
      </c>
      <c r="M33" s="229">
        <f t="shared" si="14"/>
        <v>-22110.809450000001</v>
      </c>
      <c r="N33" s="229">
        <f t="shared" si="14"/>
        <v>-22563.75692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-8340.1888799999997</v>
      </c>
      <c r="E34" s="229">
        <f>+Carga_datos!E76</f>
        <v>-7556.3658699999996</v>
      </c>
      <c r="F34" s="229">
        <f>+Carga_datos!F76</f>
        <v>-7531.0219999999999</v>
      </c>
      <c r="G34" s="229">
        <f>+Carga_datos!G76</f>
        <v>-8281.6400099999992</v>
      </c>
      <c r="H34" s="229">
        <f>+Carga_datos!H76</f>
        <v>-9035.5224199999993</v>
      </c>
      <c r="I34" s="229">
        <f>+Carga_datos!I76</f>
        <v>-8911.1313499999997</v>
      </c>
      <c r="J34" s="229">
        <f>+Carga_datos!J76</f>
        <v>-11711.76453</v>
      </c>
      <c r="K34" s="229">
        <f>+Carga_datos!K76</f>
        <v>-9119.1518400000004</v>
      </c>
      <c r="L34" s="229">
        <f>+Carga_datos!L76</f>
        <v>-13860.819670000001</v>
      </c>
      <c r="M34" s="229">
        <f>+Carga_datos!M76</f>
        <v>-18606.83698</v>
      </c>
      <c r="N34" s="229">
        <f>+Carga_datos!N76</f>
        <v>-19678.569449999999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-1827.6533199999999</v>
      </c>
      <c r="E35" s="229">
        <f>+Carga_datos!E77</f>
        <v>-2128.6574900000001</v>
      </c>
      <c r="F35" s="229">
        <f>+Carga_datos!F77</f>
        <v>-2101.8909399999998</v>
      </c>
      <c r="G35" s="229">
        <f>+Carga_datos!G77</f>
        <v>-1934.78838</v>
      </c>
      <c r="H35" s="229">
        <f>+Carga_datos!H77</f>
        <v>-1950.00873</v>
      </c>
      <c r="I35" s="229">
        <f>+Carga_datos!I77</f>
        <v>-2474.2366499999998</v>
      </c>
      <c r="J35" s="229">
        <f>+Carga_datos!J77</f>
        <v>-2295.8493199999998</v>
      </c>
      <c r="K35" s="229">
        <f>+Carga_datos!K77</f>
        <v>-2539.0353799999998</v>
      </c>
      <c r="L35" s="229">
        <f>+Carga_datos!L77</f>
        <v>-2851.0996300000002</v>
      </c>
      <c r="M35" s="229">
        <f>+Carga_datos!M77</f>
        <v>-3146.8170399999999</v>
      </c>
      <c r="N35" s="229">
        <f>+Carga_datos!N77</f>
        <v>-2530.82917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0</v>
      </c>
      <c r="H36" s="229">
        <f>+Carga_datos!H78</f>
        <v>0</v>
      </c>
      <c r="I36" s="229">
        <f>+Carga_datos!I78</f>
        <v>0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-2.4505599999999998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-181.01983000000001</v>
      </c>
      <c r="L37" s="229">
        <f>+Carga_datos!L79</f>
        <v>-169.03896</v>
      </c>
      <c r="M37" s="229">
        <f>+Carga_datos!M79</f>
        <v>-357.15543000000002</v>
      </c>
      <c r="N37" s="229">
        <f>+Carga_datos!N79</f>
        <v>-354.35829999999999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-7972.9132099999997</v>
      </c>
      <c r="E39" s="229">
        <f>+Carga_datos!E81</f>
        <v>-7870.0004799999997</v>
      </c>
      <c r="F39" s="229">
        <f>+Carga_datos!F81</f>
        <v>-7693.7226499999997</v>
      </c>
      <c r="G39" s="229">
        <f>+Carga_datos!G81</f>
        <v>-7443.1040700000003</v>
      </c>
      <c r="H39" s="229">
        <f>+Carga_datos!H81</f>
        <v>-6911.0694400000002</v>
      </c>
      <c r="I39" s="229">
        <f>+Carga_datos!I81</f>
        <v>-6735.5823200000004</v>
      </c>
      <c r="J39" s="229">
        <f>+Carga_datos!J81</f>
        <v>-6654.7391100000004</v>
      </c>
      <c r="K39" s="229">
        <f>+Carga_datos!K81</f>
        <v>-6745.2743</v>
      </c>
      <c r="L39" s="229">
        <f>+Carga_datos!L81</f>
        <v>-6918.8631699999996</v>
      </c>
      <c r="M39" s="229">
        <f>+Carga_datos!M81</f>
        <v>-6807.0801799999999</v>
      </c>
      <c r="N39" s="229">
        <f>+Carga_datos!N81</f>
        <v>-7260.4691899999998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9.4005899999999993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0</v>
      </c>
      <c r="M42" s="229">
        <f t="shared" si="16"/>
        <v>0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9.4005899999999993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0</v>
      </c>
      <c r="M44" s="229">
        <f>+Carga_datos!M86</f>
        <v>0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-11.60628</v>
      </c>
      <c r="E46" s="229">
        <f>+Carga_datos!E88</f>
        <v>-147.17397</v>
      </c>
      <c r="F46" s="229">
        <f>+Carga_datos!F88</f>
        <v>-165.67394999999999</v>
      </c>
      <c r="G46" s="229">
        <f>+Carga_datos!G88</f>
        <v>-372.35626000000002</v>
      </c>
      <c r="H46" s="229">
        <f>+Carga_datos!H88</f>
        <v>-382.72611999999998</v>
      </c>
      <c r="I46" s="229">
        <f>+Carga_datos!I88</f>
        <v>-228.86114000000001</v>
      </c>
      <c r="J46" s="229">
        <f>+Carga_datos!J88</f>
        <v>-358.70551999999998</v>
      </c>
      <c r="K46" s="229">
        <f>+Carga_datos!K88</f>
        <v>-177.07337999999999</v>
      </c>
      <c r="L46" s="229">
        <f>+Carga_datos!L88</f>
        <v>2.9605600000000001</v>
      </c>
      <c r="M46" s="229">
        <f>+Carga_datos!M88</f>
        <v>9.7815300000000001</v>
      </c>
      <c r="N46" s="229">
        <f>+Carga_datos!N88</f>
        <v>110.79492999999999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6726.967009999993</v>
      </c>
      <c r="E47" s="231">
        <f t="shared" ref="E47:G47" si="17">+E15+E19+E20+E21+E26+E29+E33+E39+E40+E41+E42+E45+E46</f>
        <v>2229.4644100000032</v>
      </c>
      <c r="F47" s="231">
        <f t="shared" si="17"/>
        <v>3941.1434800000084</v>
      </c>
      <c r="G47" s="231">
        <f t="shared" si="17"/>
        <v>10930.328010000005</v>
      </c>
      <c r="H47" s="231">
        <f t="shared" ref="H47:N47" si="18">+H15+H19+H20+H21+H26+H29+H33+H39+H40+H41+H42+H45+H46</f>
        <v>10020.73761</v>
      </c>
      <c r="I47" s="231">
        <f t="shared" si="18"/>
        <v>11856.674329999998</v>
      </c>
      <c r="J47" s="231">
        <f t="shared" si="18"/>
        <v>13690.573639999993</v>
      </c>
      <c r="K47" s="231">
        <f t="shared" si="18"/>
        <v>13703.206070000006</v>
      </c>
      <c r="L47" s="231">
        <f t="shared" si="18"/>
        <v>23645.959980000007</v>
      </c>
      <c r="M47" s="231">
        <f t="shared" si="18"/>
        <v>14415.765540000004</v>
      </c>
      <c r="N47" s="231">
        <f t="shared" si="18"/>
        <v>15673.31828</v>
      </c>
      <c r="O47" s="335">
        <f>+Carga_datos!D89-Data!D47</f>
        <v>7.2759576141834259E-12</v>
      </c>
      <c r="P47" s="335">
        <f>+Carga_datos!E89-Data!E47</f>
        <v>0</v>
      </c>
      <c r="Q47" s="335">
        <f>+Carga_datos!F89-Data!F47</f>
        <v>-8.1854523159563541E-12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1315.05492</v>
      </c>
      <c r="E48" s="229">
        <f>+Carga_datos!E90</f>
        <v>95.564970000000002</v>
      </c>
      <c r="F48" s="229">
        <f>+Carga_datos!F90</f>
        <v>37.030670000000001</v>
      </c>
      <c r="G48" s="229">
        <f>+Carga_datos!G90</f>
        <v>40.92915</v>
      </c>
      <c r="H48" s="229">
        <f>+Carga_datos!H90</f>
        <v>30.252939999999999</v>
      </c>
      <c r="I48" s="229">
        <f>+Carga_datos!I90</f>
        <v>33.438760000000002</v>
      </c>
      <c r="J48" s="229">
        <f>+Carga_datos!J90</f>
        <v>12.5349</v>
      </c>
      <c r="K48" s="229">
        <f>+Carga_datos!K90</f>
        <v>96.582499999999996</v>
      </c>
      <c r="L48" s="229">
        <f>+Carga_datos!L90</f>
        <v>2.4416899999999999</v>
      </c>
      <c r="M48" s="229">
        <f>+Carga_datos!M90</f>
        <v>2.0775100000000002</v>
      </c>
      <c r="N48" s="229">
        <f>+Carga_datos!N90</f>
        <v>0.77185999999999999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-7113.3036899999997</v>
      </c>
      <c r="E49" s="229">
        <f>+Carga_datos!E91</f>
        <v>-4985.4359599999998</v>
      </c>
      <c r="F49" s="229">
        <f>+Carga_datos!F91</f>
        <v>-3077.2417500000001</v>
      </c>
      <c r="G49" s="229">
        <f>+Carga_datos!G91</f>
        <v>-3464.1351399999999</v>
      </c>
      <c r="H49" s="229">
        <f>+Carga_datos!H91</f>
        <v>-3146.37592</v>
      </c>
      <c r="I49" s="229">
        <f>+Carga_datos!I91</f>
        <v>-4872.4488899999997</v>
      </c>
      <c r="J49" s="229">
        <f>+Carga_datos!J91</f>
        <v>-2902.46306</v>
      </c>
      <c r="K49" s="229">
        <f>+Carga_datos!K91</f>
        <v>-2705.98533</v>
      </c>
      <c r="L49" s="229">
        <f>+Carga_datos!L91</f>
        <v>-2470.51586</v>
      </c>
      <c r="M49" s="229">
        <f>+Carga_datos!M91</f>
        <v>-3170.62102</v>
      </c>
      <c r="N49" s="229">
        <f>+Carga_datos!N91</f>
        <v>-2277.64662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4.6489000000000003</v>
      </c>
      <c r="E50" s="229">
        <f>+Carga_datos!E92</f>
        <v>-2140.2987790000002</v>
      </c>
      <c r="F50" s="229">
        <f>+Carga_datos!F92</f>
        <v>-4204.8983600000001</v>
      </c>
      <c r="G50" s="229">
        <f>+Carga_datos!G92</f>
        <v>-4238.9473699999999</v>
      </c>
      <c r="H50" s="229">
        <f>+Carga_datos!H92</f>
        <v>-704.73482000000001</v>
      </c>
      <c r="I50" s="229">
        <f>+Carga_datos!I92</f>
        <v>-230.34183999999999</v>
      </c>
      <c r="J50" s="229">
        <f>+Carga_datos!J92</f>
        <v>1.66245</v>
      </c>
      <c r="K50" s="229">
        <f>+Carga_datos!K92</f>
        <v>-6.1719499999999998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1.1E-4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-5793.59987</v>
      </c>
      <c r="E59" s="231">
        <f>+E48+E49+E50+E51+E52+E55</f>
        <v>-7030.1697690000001</v>
      </c>
      <c r="F59" s="231">
        <f t="shared" ref="F59:G59" si="23">+F48+F49+F50+F51+F52+F55</f>
        <v>-7245.1094400000002</v>
      </c>
      <c r="G59" s="231">
        <f t="shared" si="23"/>
        <v>-7662.1533600000002</v>
      </c>
      <c r="H59" s="231">
        <f t="shared" ref="H59:N59" si="24">+H48+H49+H50+H51+H52+H55</f>
        <v>-3820.8578000000002</v>
      </c>
      <c r="I59" s="231">
        <f t="shared" si="24"/>
        <v>-5069.3518599999998</v>
      </c>
      <c r="J59" s="231">
        <f t="shared" si="24"/>
        <v>-2888.2657100000001</v>
      </c>
      <c r="K59" s="231">
        <f t="shared" si="24"/>
        <v>-2615.5747799999999</v>
      </c>
      <c r="L59" s="231">
        <f t="shared" si="24"/>
        <v>-2468.0741699999999</v>
      </c>
      <c r="M59" s="231">
        <f t="shared" si="24"/>
        <v>-3168.54351</v>
      </c>
      <c r="N59" s="231">
        <f t="shared" si="24"/>
        <v>-2276.8747600000002</v>
      </c>
      <c r="O59" s="335">
        <f>Carga_datos!D101-Data!D59</f>
        <v>0</v>
      </c>
      <c r="P59" s="335">
        <f>Carga_datos!E101-Data!E59</f>
        <v>-1.0000003385357559E-6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933.36713999999301</v>
      </c>
      <c r="E60" s="231">
        <f t="shared" ref="E60:G60" si="25">+E47+E59</f>
        <v>-4800.7053589999969</v>
      </c>
      <c r="F60" s="231">
        <f t="shared" si="25"/>
        <v>-3303.9659599999918</v>
      </c>
      <c r="G60" s="231">
        <f t="shared" si="25"/>
        <v>3268.1746500000045</v>
      </c>
      <c r="H60" s="231">
        <f t="shared" ref="H60:N60" si="26">+H47+H59</f>
        <v>6199.8798100000004</v>
      </c>
      <c r="I60" s="231">
        <f t="shared" si="26"/>
        <v>6787.3224699999982</v>
      </c>
      <c r="J60" s="231">
        <f t="shared" si="26"/>
        <v>10802.307929999994</v>
      </c>
      <c r="K60" s="231">
        <f t="shared" si="26"/>
        <v>11087.631290000005</v>
      </c>
      <c r="L60" s="231">
        <f t="shared" si="26"/>
        <v>21177.885810000007</v>
      </c>
      <c r="M60" s="231">
        <f t="shared" si="26"/>
        <v>11247.222030000004</v>
      </c>
      <c r="N60" s="231">
        <f t="shared" si="26"/>
        <v>13396.443519999999</v>
      </c>
      <c r="O60" s="335">
        <f>+Carga_datos!D102-Data!D60</f>
        <v>6.9348971010185778E-12</v>
      </c>
      <c r="P60" s="335">
        <f>+Carga_datos!E102-Data!E60</f>
        <v>-1.0000030670198612E-6</v>
      </c>
      <c r="Q60" s="335">
        <f>+Carga_datos!F102-Data!F60</f>
        <v>-8.1854523159563541E-12</v>
      </c>
      <c r="R60" s="335">
        <f>+Carga_datos!G102-Data!G60</f>
        <v>-4.5474735088646412E-12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-215.51695000000001</v>
      </c>
      <c r="E61" s="229">
        <f>+Carga_datos!E103</f>
        <v>1383.8515199999999</v>
      </c>
      <c r="F61" s="229">
        <f>+Carga_datos!F103</f>
        <v>608.09966999999995</v>
      </c>
      <c r="G61" s="229">
        <f>+Carga_datos!G103</f>
        <v>-1183.45244</v>
      </c>
      <c r="H61" s="229">
        <f>+Carga_datos!H103</f>
        <v>-234.8417</v>
      </c>
      <c r="I61" s="229">
        <f>+Carga_datos!I103</f>
        <v>-473.91617000000002</v>
      </c>
      <c r="J61" s="229">
        <f>+Carga_datos!J103</f>
        <v>-388.01965999999999</v>
      </c>
      <c r="K61" s="229">
        <f>+Carga_datos!K103</f>
        <v>-1199.8698899999999</v>
      </c>
      <c r="L61" s="229">
        <f>+Carga_datos!L103</f>
        <v>-838.41465000000005</v>
      </c>
      <c r="M61" s="229">
        <f>+Carga_datos!M103</f>
        <v>-370.21812</v>
      </c>
      <c r="N61" s="229">
        <f>+Carga_datos!N103</f>
        <v>-628.30397000000005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717.85018999999306</v>
      </c>
      <c r="E62" s="231">
        <f t="shared" ref="E62:G62" si="27">+E60+E61</f>
        <v>-3416.8538389999967</v>
      </c>
      <c r="F62" s="231">
        <f t="shared" si="27"/>
        <v>-2695.8662899999917</v>
      </c>
      <c r="G62" s="231">
        <f t="shared" si="27"/>
        <v>2084.7222100000045</v>
      </c>
      <c r="H62" s="231">
        <f t="shared" ref="H62:N62" si="28">+H60+H61</f>
        <v>5965.0381100000004</v>
      </c>
      <c r="I62" s="231">
        <f t="shared" si="28"/>
        <v>6313.4062999999978</v>
      </c>
      <c r="J62" s="231">
        <f t="shared" si="28"/>
        <v>10414.288269999994</v>
      </c>
      <c r="K62" s="231">
        <f t="shared" si="28"/>
        <v>9887.7614000000049</v>
      </c>
      <c r="L62" s="231">
        <f t="shared" si="28"/>
        <v>20339.471160000008</v>
      </c>
      <c r="M62" s="231">
        <f t="shared" si="28"/>
        <v>10877.003910000005</v>
      </c>
      <c r="N62" s="231">
        <f t="shared" si="28"/>
        <v>12768.139549999998</v>
      </c>
      <c r="O62" s="335">
        <f>Carga_datos!D104-Data!D62</f>
        <v>6.9348971010185778E-12</v>
      </c>
      <c r="P62" s="335">
        <f>Carga_datos!E104-Data!E62</f>
        <v>-1.0000035217672121E-6</v>
      </c>
      <c r="Q62" s="335">
        <f>Carga_datos!F104-Data!F62</f>
        <v>-8.1854523159563541E-12</v>
      </c>
      <c r="R62" s="335">
        <f>Carga_datos!G104-Data!G62</f>
        <v>-4.5474735088646412E-12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717.85018999999306</v>
      </c>
      <c r="E65" s="231">
        <f t="shared" ref="E65:G65" si="29">+E62+E64</f>
        <v>-3416.8538389999967</v>
      </c>
      <c r="F65" s="231">
        <f t="shared" si="29"/>
        <v>-2695.8662899999917</v>
      </c>
      <c r="G65" s="231">
        <f t="shared" si="29"/>
        <v>2084.7222100000045</v>
      </c>
      <c r="H65" s="231">
        <f t="shared" ref="H65:N65" si="30">+H62+H64</f>
        <v>5965.0381100000004</v>
      </c>
      <c r="I65" s="231">
        <f t="shared" si="30"/>
        <v>6313.4062999999978</v>
      </c>
      <c r="J65" s="231">
        <f t="shared" si="30"/>
        <v>10414.288269999994</v>
      </c>
      <c r="K65" s="231">
        <f t="shared" si="30"/>
        <v>9887.7614000000049</v>
      </c>
      <c r="L65" s="231">
        <f t="shared" si="30"/>
        <v>20339.471160000008</v>
      </c>
      <c r="M65" s="231">
        <f t="shared" si="30"/>
        <v>10877.003910000005</v>
      </c>
      <c r="N65" s="231">
        <f t="shared" si="30"/>
        <v>12768.139549999998</v>
      </c>
      <c r="O65" s="335">
        <f>+Carga_datos!D106-Data!D65</f>
        <v>6.9348971010185778E-12</v>
      </c>
      <c r="P65" s="335">
        <f>+Carga_datos!E106-Data!E65</f>
        <v>-1.0000035217672121E-6</v>
      </c>
      <c r="Q65" s="335">
        <f>+Carga_datos!F106-Data!F65</f>
        <v>-8.1854523159563541E-12</v>
      </c>
      <c r="R65" s="335">
        <f>+Carga_datos!G106-Data!G65</f>
        <v>-4.5474735088646412E-12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-9575.9234799999995</v>
      </c>
      <c r="F71" s="267">
        <f t="shared" si="33"/>
        <v>-10429.803529999999</v>
      </c>
      <c r="G71" s="267">
        <f t="shared" si="33"/>
        <v>-12928.443370000001</v>
      </c>
      <c r="H71" s="267">
        <f t="shared" ref="H71:N71" si="34">+H22</f>
        <v>-9813.5915499999992</v>
      </c>
      <c r="I71" s="267">
        <f t="shared" si="34"/>
        <v>-9601.9592599999996</v>
      </c>
      <c r="J71" s="267">
        <f t="shared" si="34"/>
        <v>-11721.974759999999</v>
      </c>
      <c r="K71" s="267">
        <f t="shared" si="34"/>
        <v>-10562.38161</v>
      </c>
      <c r="L71" s="267">
        <f t="shared" si="34"/>
        <v>-13062.16836</v>
      </c>
      <c r="M71" s="267">
        <f t="shared" si="34"/>
        <v>-12642.017599999999</v>
      </c>
      <c r="N71" s="267">
        <f t="shared" si="34"/>
        <v>-10749.780510000001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21.47024</v>
      </c>
      <c r="F72" s="267">
        <f t="shared" si="33"/>
        <v>30.899290000000001</v>
      </c>
      <c r="G72" s="267">
        <f t="shared" si="33"/>
        <v>-0.84260000000000002</v>
      </c>
      <c r="H72" s="267">
        <f t="shared" ref="H72:N72" si="35">+H23</f>
        <v>-1827.55855</v>
      </c>
      <c r="I72" s="267">
        <f t="shared" si="35"/>
        <v>-1527.3767800000001</v>
      </c>
      <c r="J72" s="267">
        <f t="shared" si="35"/>
        <v>-909.79917999999998</v>
      </c>
      <c r="K72" s="267">
        <f t="shared" si="35"/>
        <v>-9.7767800000000005</v>
      </c>
      <c r="L72" s="267">
        <f t="shared" si="35"/>
        <v>-10.36637</v>
      </c>
      <c r="M72" s="267">
        <f t="shared" si="35"/>
        <v>-12.19065</v>
      </c>
      <c r="N72" s="267">
        <f t="shared" si="35"/>
        <v>-672.20397000000003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77.056690000000344</v>
      </c>
      <c r="F75" s="267">
        <f t="shared" ref="F75:G75" si="38">-(F101-E101)</f>
        <v>-125.8764000000001</v>
      </c>
      <c r="G75" s="267">
        <f t="shared" si="38"/>
        <v>-87.75019999999995</v>
      </c>
      <c r="H75" s="267">
        <f t="shared" ref="H75:H76" si="39">-(H101-G101)</f>
        <v>228.30352999999968</v>
      </c>
      <c r="I75" s="267">
        <f t="shared" ref="I75:I76" si="40">-(I101-H101)</f>
        <v>-99.686809999999696</v>
      </c>
      <c r="J75" s="267">
        <f t="shared" ref="J75:J76" si="41">-(J101-I101)</f>
        <v>-6.0050700000001598</v>
      </c>
      <c r="K75" s="267">
        <f t="shared" ref="K75:K76" si="42">-(K101-J101)</f>
        <v>19.526139999999941</v>
      </c>
      <c r="L75" s="267">
        <f t="shared" ref="L75:L76" si="43">-(L101-K101)</f>
        <v>29.547030000000177</v>
      </c>
      <c r="M75" s="267">
        <f t="shared" ref="M75:M76" si="44">-(M101-L101)</f>
        <v>55.522919999999885</v>
      </c>
      <c r="N75" s="267">
        <f t="shared" ref="N75:N76" si="45">-(N101-M101)</f>
        <v>-45.848520000000008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0</v>
      </c>
      <c r="F76" s="267">
        <f t="shared" ref="F76:G76" si="46">-(F102-E102)</f>
        <v>0</v>
      </c>
      <c r="G76" s="267">
        <f t="shared" si="46"/>
        <v>0</v>
      </c>
      <c r="H76" s="267">
        <f t="shared" si="39"/>
        <v>0</v>
      </c>
      <c r="I76" s="267">
        <f t="shared" si="40"/>
        <v>0</v>
      </c>
      <c r="J76" s="267">
        <f t="shared" si="41"/>
        <v>0</v>
      </c>
      <c r="K76" s="267">
        <f t="shared" si="42"/>
        <v>0</v>
      </c>
      <c r="L76" s="267">
        <f t="shared" si="43"/>
        <v>0</v>
      </c>
      <c r="M76" s="267">
        <f t="shared" si="44"/>
        <v>0</v>
      </c>
      <c r="N76" s="267">
        <f t="shared" si="45"/>
        <v>0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-7556.3658699999996</v>
      </c>
      <c r="F77" s="267">
        <f t="shared" ref="F77:G77" si="47">+F34</f>
        <v>-7531.0219999999999</v>
      </c>
      <c r="G77" s="267">
        <f t="shared" si="47"/>
        <v>-8281.6400099999992</v>
      </c>
      <c r="H77" s="267">
        <f t="shared" ref="H77:N77" si="48">+H34</f>
        <v>-9035.5224199999993</v>
      </c>
      <c r="I77" s="267">
        <f t="shared" si="48"/>
        <v>-8911.1313499999997</v>
      </c>
      <c r="J77" s="267">
        <f t="shared" si="48"/>
        <v>-11711.76453</v>
      </c>
      <c r="K77" s="267">
        <f t="shared" si="48"/>
        <v>-9119.1518400000004</v>
      </c>
      <c r="L77" s="267">
        <f t="shared" si="48"/>
        <v>-13860.819670000001</v>
      </c>
      <c r="M77" s="267">
        <f t="shared" si="48"/>
        <v>-18606.83698</v>
      </c>
      <c r="N77" s="267">
        <f t="shared" si="48"/>
        <v>-19678.569449999999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-17033.762419999999</v>
      </c>
      <c r="F78" s="267">
        <f t="shared" ref="F78:G78" si="49">SUM(F71:F77)</f>
        <v>-18055.802640000002</v>
      </c>
      <c r="G78" s="267">
        <f t="shared" si="49"/>
        <v>-21298.676180000002</v>
      </c>
      <c r="H78" s="267">
        <f t="shared" ref="H78:N78" si="50">SUM(H71:H77)</f>
        <v>-20448.368989999999</v>
      </c>
      <c r="I78" s="267">
        <f t="shared" si="50"/>
        <v>-20140.154199999997</v>
      </c>
      <c r="J78" s="267">
        <f t="shared" si="50"/>
        <v>-24349.543539999999</v>
      </c>
      <c r="K78" s="267">
        <f t="shared" si="50"/>
        <v>-19671.784090000001</v>
      </c>
      <c r="L78" s="267">
        <f t="shared" si="50"/>
        <v>-26903.807370000002</v>
      </c>
      <c r="M78" s="267">
        <f t="shared" si="50"/>
        <v>-31205.52231</v>
      </c>
      <c r="N78" s="267">
        <f t="shared" si="50"/>
        <v>-31146.402450000001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217057.13081</v>
      </c>
      <c r="E90" s="269">
        <f t="shared" ref="E90:G90" si="57">SUM(E91:E97)</f>
        <v>212580.71906999999</v>
      </c>
      <c r="F90" s="269">
        <f t="shared" si="57"/>
        <v>207091.90790999998</v>
      </c>
      <c r="G90" s="269">
        <f t="shared" si="57"/>
        <v>199213.97478999998</v>
      </c>
      <c r="H90" s="269">
        <f t="shared" ref="H90:N90" si="58">SUM(H91:H97)</f>
        <v>192849.83715000004</v>
      </c>
      <c r="I90" s="269">
        <f t="shared" si="58"/>
        <v>185285.90723000001</v>
      </c>
      <c r="J90" s="269">
        <f t="shared" si="58"/>
        <v>178230.50868000003</v>
      </c>
      <c r="K90" s="269">
        <f t="shared" si="58"/>
        <v>180903.72797000001</v>
      </c>
      <c r="L90" s="269">
        <f t="shared" si="58"/>
        <v>202766.86358</v>
      </c>
      <c r="M90" s="269">
        <f t="shared" si="58"/>
        <v>200799.413868</v>
      </c>
      <c r="N90" s="269">
        <f t="shared" si="58"/>
        <v>223028.98351999998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1.9999861251562834E-6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12.77252</v>
      </c>
      <c r="F91" s="284">
        <f>+Carga_datos!F3</f>
        <v>7.3895600000000004</v>
      </c>
      <c r="G91" s="284">
        <f>+Carga_datos!G3</f>
        <v>2.0066000000000002</v>
      </c>
      <c r="H91" s="284">
        <f>+Carga_datos!H3</f>
        <v>0</v>
      </c>
      <c r="I91" s="284">
        <f>+Carga_datos!I3</f>
        <v>0</v>
      </c>
      <c r="J91" s="284">
        <f>+Carga_datos!J3</f>
        <v>0</v>
      </c>
      <c r="K91" s="284">
        <f>+Carga_datos!K3</f>
        <v>0</v>
      </c>
      <c r="L91" s="284">
        <f>+Carga_datos!L3</f>
        <v>0</v>
      </c>
      <c r="M91" s="284">
        <f>+Carga_datos!M3</f>
        <v>0</v>
      </c>
      <c r="N91" s="284">
        <f>+Carga_datos!N3</f>
        <v>29532.829760000001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39340.73371</v>
      </c>
      <c r="E92" s="284">
        <f>+Carga_datos!E4</f>
        <v>38125.311090000003</v>
      </c>
      <c r="F92" s="284">
        <f>+Carga_datos!F4</f>
        <v>36794.560590000001</v>
      </c>
      <c r="G92" s="284">
        <f>+Carga_datos!G4</f>
        <v>35674.331290000002</v>
      </c>
      <c r="H92" s="284">
        <f>+Carga_datos!H4</f>
        <v>34814.646910000003</v>
      </c>
      <c r="I92" s="284">
        <f>+Carga_datos!I4</f>
        <v>34220.88536</v>
      </c>
      <c r="J92" s="284">
        <f>+Carga_datos!J4</f>
        <v>33358.367879999998</v>
      </c>
      <c r="K92" s="284">
        <f>+Carga_datos!K4</f>
        <v>35069.898869999997</v>
      </c>
      <c r="L92" s="284">
        <f>+Carga_datos!L4</f>
        <v>34652.272400000002</v>
      </c>
      <c r="M92" s="284">
        <f>+Carga_datos!M4</f>
        <v>34187.881689000002</v>
      </c>
      <c r="N92" s="284">
        <f>+Carga_datos!N4</f>
        <v>44661.937969999999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174661.016</v>
      </c>
      <c r="E93" s="284">
        <f>+Carga_datos!E5</f>
        <v>169203.36731999999</v>
      </c>
      <c r="F93" s="284">
        <f>+Carga_datos!F5</f>
        <v>164550.20780999999</v>
      </c>
      <c r="G93" s="284">
        <f>+Carga_datos!G5</f>
        <v>159173.08038999999</v>
      </c>
      <c r="H93" s="284">
        <f>+Carga_datos!H5</f>
        <v>153763.98607000001</v>
      </c>
      <c r="I93" s="284">
        <f>+Carga_datos!I5</f>
        <v>148376.38433999999</v>
      </c>
      <c r="J93" s="284">
        <f>+Carga_datos!J5</f>
        <v>142996.55817</v>
      </c>
      <c r="K93" s="284">
        <f>+Carga_datos!K5</f>
        <v>144358.66120999999</v>
      </c>
      <c r="L93" s="284">
        <f>+Carga_datos!L5</f>
        <v>139341.49995</v>
      </c>
      <c r="M93" s="284">
        <f>+Carga_datos!M5</f>
        <v>135151.05519899999</v>
      </c>
      <c r="N93" s="284">
        <f>+Carga_datos!N5</f>
        <v>147884.38513000001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0</v>
      </c>
      <c r="M94" s="284">
        <f>+Carga_datos!M6</f>
        <v>0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2506.82087</v>
      </c>
      <c r="E95" s="284">
        <f>+Carga_datos!E7</f>
        <v>3305.7043899999999</v>
      </c>
      <c r="F95" s="284">
        <f>+Carga_datos!F7</f>
        <v>3196.93453</v>
      </c>
      <c r="G95" s="284">
        <f>+Carga_datos!G7</f>
        <v>3006.3455300000001</v>
      </c>
      <c r="H95" s="284">
        <f>+Carga_datos!H7</f>
        <v>3011.3529400000002</v>
      </c>
      <c r="I95" s="284">
        <f>+Carga_datos!I7</f>
        <v>1363.2191800000001</v>
      </c>
      <c r="J95" s="284">
        <f>+Carga_datos!J7</f>
        <v>222.27204</v>
      </c>
      <c r="K95" s="284">
        <f>+Carga_datos!K7</f>
        <v>222.27204</v>
      </c>
      <c r="L95" s="284">
        <f>+Carga_datos!L7</f>
        <v>27790.642039999999</v>
      </c>
      <c r="M95" s="284">
        <f>+Carga_datos!M7</f>
        <v>30561.541519999999</v>
      </c>
      <c r="N95" s="284">
        <f>+Carga_datos!N7</f>
        <v>224.10561999999999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548.56023000000005</v>
      </c>
      <c r="E96" s="284">
        <f>+Carga_datos!E8</f>
        <v>1933.56375</v>
      </c>
      <c r="F96" s="284">
        <f>+Carga_datos!F8</f>
        <v>2542.8154199999999</v>
      </c>
      <c r="G96" s="284">
        <f>+Carga_datos!G8</f>
        <v>1358.2109800000001</v>
      </c>
      <c r="H96" s="284">
        <f>+Carga_datos!H8</f>
        <v>1259.85123</v>
      </c>
      <c r="I96" s="284">
        <f>+Carga_datos!I8</f>
        <v>1325.4183499999999</v>
      </c>
      <c r="J96" s="284">
        <f>+Carga_datos!J8</f>
        <v>1653.31059</v>
      </c>
      <c r="K96" s="284">
        <f>+Carga_datos!K8</f>
        <v>1252.8958500000001</v>
      </c>
      <c r="L96" s="284">
        <f>+Carga_datos!L8</f>
        <v>982.44919000000004</v>
      </c>
      <c r="M96" s="284">
        <f>+Carga_datos!M8</f>
        <v>898.93546000000003</v>
      </c>
      <c r="N96" s="284">
        <f>+Carga_datos!N8</f>
        <v>725.72504000000004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26645.421090000003</v>
      </c>
      <c r="E98" s="269">
        <f t="shared" ref="E98:G98" si="59">E99+E100+E107+E108+E109+E110+E111</f>
        <v>29428.398519999999</v>
      </c>
      <c r="F98" s="269">
        <f t="shared" si="59"/>
        <v>29702.28528</v>
      </c>
      <c r="G98" s="269">
        <f t="shared" si="59"/>
        <v>26166.702120000002</v>
      </c>
      <c r="H98" s="269">
        <f t="shared" ref="H98:N98" si="60">H99+H100+H107+H108+H109+H110+H111</f>
        <v>25672.205959999999</v>
      </c>
      <c r="I98" s="269">
        <f t="shared" si="60"/>
        <v>34626.573669999998</v>
      </c>
      <c r="J98" s="269">
        <f t="shared" si="60"/>
        <v>36845.988870000001</v>
      </c>
      <c r="K98" s="269">
        <f t="shared" si="60"/>
        <v>48882.899919999996</v>
      </c>
      <c r="L98" s="269">
        <f t="shared" si="60"/>
        <v>75746.586749999988</v>
      </c>
      <c r="M98" s="269">
        <f t="shared" si="60"/>
        <v>82434.251420000001</v>
      </c>
      <c r="N98" s="269">
        <f t="shared" si="60"/>
        <v>52686.199209999999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3716.6318300000003</v>
      </c>
      <c r="E100" s="284">
        <f t="shared" ref="E100:G100" si="61">SUM(E101:E106)</f>
        <v>3639.5751399999999</v>
      </c>
      <c r="F100" s="284">
        <f t="shared" si="61"/>
        <v>3622.3937799999999</v>
      </c>
      <c r="G100" s="284">
        <f t="shared" si="61"/>
        <v>3710.1439799999998</v>
      </c>
      <c r="H100" s="284">
        <f t="shared" ref="H100:N100" si="62">SUM(H101:H106)</f>
        <v>3481.8404500000001</v>
      </c>
      <c r="I100" s="284">
        <f t="shared" si="62"/>
        <v>3581.5272599999998</v>
      </c>
      <c r="J100" s="284">
        <f t="shared" si="62"/>
        <v>3587.53233</v>
      </c>
      <c r="K100" s="284">
        <f t="shared" si="62"/>
        <v>3568.0061900000001</v>
      </c>
      <c r="L100" s="284">
        <f t="shared" si="62"/>
        <v>3538.4591599999999</v>
      </c>
      <c r="M100" s="284">
        <f t="shared" si="62"/>
        <v>3463.01269</v>
      </c>
      <c r="N100" s="284">
        <f t="shared" si="62"/>
        <v>3528.78476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3553.6505200000001</v>
      </c>
      <c r="E101" s="284">
        <f>+Carga_datos!E13</f>
        <v>3476.5938299999998</v>
      </c>
      <c r="F101" s="284">
        <f>+Carga_datos!F13</f>
        <v>3602.4702299999999</v>
      </c>
      <c r="G101" s="284">
        <f>+Carga_datos!G13</f>
        <v>3690.2204299999999</v>
      </c>
      <c r="H101" s="284">
        <f>+Carga_datos!H13</f>
        <v>3461.9169000000002</v>
      </c>
      <c r="I101" s="284">
        <f>+Carga_datos!I13</f>
        <v>3561.6037099999999</v>
      </c>
      <c r="J101" s="284">
        <f>+Carga_datos!J13</f>
        <v>3567.60878</v>
      </c>
      <c r="K101" s="284">
        <f>+Carga_datos!K13</f>
        <v>3548.0826400000001</v>
      </c>
      <c r="L101" s="284">
        <f>+Carga_datos!L13</f>
        <v>3518.5356099999999</v>
      </c>
      <c r="M101" s="284">
        <f>+Carga_datos!M13</f>
        <v>3463.01269</v>
      </c>
      <c r="N101" s="284">
        <f>+Carga_datos!N13</f>
        <v>3508.86121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0</v>
      </c>
      <c r="F102" s="284">
        <f>+Carga_datos!F14</f>
        <v>0</v>
      </c>
      <c r="G102" s="284">
        <f>+Carga_datos!G14</f>
        <v>0</v>
      </c>
      <c r="H102" s="284">
        <f>+Carga_datos!H14</f>
        <v>0</v>
      </c>
      <c r="I102" s="284">
        <f>+Carga_datos!I14</f>
        <v>0</v>
      </c>
      <c r="J102" s="284">
        <f>+Carga_datos!J14</f>
        <v>0</v>
      </c>
      <c r="K102" s="284">
        <f>+Carga_datos!K14</f>
        <v>0</v>
      </c>
      <c r="L102" s="284">
        <f>+Carga_datos!L14</f>
        <v>0</v>
      </c>
      <c r="M102" s="284">
        <f>+Carga_datos!M14</f>
        <v>0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162.98131000000001</v>
      </c>
      <c r="E106" s="284">
        <f>+Carga_datos!E18</f>
        <v>162.98131000000001</v>
      </c>
      <c r="F106" s="284">
        <f>+Carga_datos!F18</f>
        <v>19.923549999999999</v>
      </c>
      <c r="G106" s="284">
        <f>+Carga_datos!G18</f>
        <v>19.923549999999999</v>
      </c>
      <c r="H106" s="284">
        <f>+Carga_datos!H18</f>
        <v>19.923549999999999</v>
      </c>
      <c r="I106" s="284">
        <f>+Carga_datos!I18</f>
        <v>19.923549999999999</v>
      </c>
      <c r="J106" s="284">
        <f>+Carga_datos!J18</f>
        <v>19.923549999999999</v>
      </c>
      <c r="K106" s="284">
        <f>+Carga_datos!K18</f>
        <v>19.923549999999999</v>
      </c>
      <c r="L106" s="284">
        <f>+Carga_datos!L18</f>
        <v>19.923549999999999</v>
      </c>
      <c r="M106" s="284">
        <f>+Carga_datos!M18</f>
        <v>0</v>
      </c>
      <c r="N106" s="284">
        <f>+Carga_datos!N18</f>
        <v>19.923549999999999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13672.77881</v>
      </c>
      <c r="E107" s="284">
        <f>+Carga_datos!E19</f>
        <v>12881.885410000001</v>
      </c>
      <c r="F107" s="284">
        <f>+Carga_datos!F19</f>
        <v>12925.43583</v>
      </c>
      <c r="G107" s="284">
        <f>+Carga_datos!G19</f>
        <v>14237.42669</v>
      </c>
      <c r="H107" s="284">
        <f>+Carga_datos!H19</f>
        <v>21981.52607</v>
      </c>
      <c r="I107" s="284">
        <f>+Carga_datos!I19</f>
        <v>21813.136849999999</v>
      </c>
      <c r="J107" s="284">
        <f>+Carga_datos!J19</f>
        <v>27165.098480000001</v>
      </c>
      <c r="K107" s="284">
        <f>+Carga_datos!K19</f>
        <v>41902.124949999998</v>
      </c>
      <c r="L107" s="284">
        <f>+Carga_datos!L19</f>
        <v>47484.149239999999</v>
      </c>
      <c r="M107" s="284">
        <f>+Carga_datos!M19</f>
        <v>37733.295760000001</v>
      </c>
      <c r="N107" s="284">
        <f>+Carga_datos!N19</f>
        <v>23402.82804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0</v>
      </c>
      <c r="F108" s="284">
        <f>+Carga_datos!F20</f>
        <v>0</v>
      </c>
      <c r="G108" s="284">
        <f>+Carga_datos!G20</f>
        <v>0</v>
      </c>
      <c r="H108" s="284">
        <f>+Carga_datos!H20</f>
        <v>0</v>
      </c>
      <c r="I108" s="284">
        <f>+Carga_datos!I20</f>
        <v>0</v>
      </c>
      <c r="J108" s="284">
        <f>+Carga_datos!J20</f>
        <v>0</v>
      </c>
      <c r="K108" s="284">
        <f>+Carga_datos!K20</f>
        <v>0</v>
      </c>
      <c r="L108" s="284">
        <f>+Carga_datos!L20</f>
        <v>0</v>
      </c>
      <c r="M108" s="284">
        <f>+Carga_datos!M20</f>
        <v>0</v>
      </c>
      <c r="N108" s="284">
        <f>+Carga_datos!N20</f>
        <v>0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7733.9331000000002</v>
      </c>
      <c r="E109" s="284">
        <f>+Carga_datos!E21</f>
        <v>7734.9331000000002</v>
      </c>
      <c r="F109" s="284">
        <f>+Carga_datos!F21</f>
        <v>7653.7318999999998</v>
      </c>
      <c r="G109" s="284">
        <f>+Carga_datos!G21</f>
        <v>7655.6847600000001</v>
      </c>
      <c r="H109" s="284">
        <f>+Carga_datos!H21</f>
        <v>5.3860900000000003</v>
      </c>
      <c r="I109" s="284">
        <f>+Carga_datos!I21</f>
        <v>28.628039999999999</v>
      </c>
      <c r="J109" s="284">
        <f>+Carga_datos!J21</f>
        <v>30.272500000000001</v>
      </c>
      <c r="K109" s="284">
        <f>+Carga_datos!K21</f>
        <v>24.086189999999998</v>
      </c>
      <c r="L109" s="284">
        <f>+Carga_datos!L21</f>
        <v>299.59098999999998</v>
      </c>
      <c r="M109" s="284">
        <f>+Carga_datos!M21</f>
        <v>17.642150000000001</v>
      </c>
      <c r="N109" s="284">
        <f>+Carga_datos!N21</f>
        <v>18.242909999999998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0</v>
      </c>
      <c r="F110" s="284">
        <f>+Carga_datos!F22</f>
        <v>4335.8261700000003</v>
      </c>
      <c r="G110" s="284">
        <f>+Carga_datos!G22</f>
        <v>531.55561999999998</v>
      </c>
      <c r="H110" s="284">
        <f>+Carga_datos!H22</f>
        <v>0</v>
      </c>
      <c r="I110" s="284">
        <f>+Carga_datos!I22</f>
        <v>4442.7918799999998</v>
      </c>
      <c r="J110" s="284">
        <f>+Carga_datos!J22</f>
        <v>0</v>
      </c>
      <c r="K110" s="284">
        <f>+Carga_datos!K22</f>
        <v>0</v>
      </c>
      <c r="L110" s="284">
        <f>+Carga_datos!L22</f>
        <v>0</v>
      </c>
      <c r="M110" s="284">
        <f>+Carga_datos!M22</f>
        <v>0</v>
      </c>
      <c r="N110" s="284">
        <f>+Carga_datos!N22</f>
        <v>0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1522.07735</v>
      </c>
      <c r="E111" s="284">
        <f>+Carga_datos!E23</f>
        <v>5172.0048699999998</v>
      </c>
      <c r="F111" s="284">
        <f>+Carga_datos!F23</f>
        <v>1164.8976</v>
      </c>
      <c r="G111" s="284">
        <f>+Carga_datos!G23</f>
        <v>31.891069999999999</v>
      </c>
      <c r="H111" s="284">
        <f>+Carga_datos!H23</f>
        <v>203.45335</v>
      </c>
      <c r="I111" s="284">
        <f>+Carga_datos!I23</f>
        <v>4760.4896399999998</v>
      </c>
      <c r="J111" s="284">
        <f>+Carga_datos!J23</f>
        <v>6063.0855600000004</v>
      </c>
      <c r="K111" s="284">
        <f>+Carga_datos!K23</f>
        <v>3388.6825899999999</v>
      </c>
      <c r="L111" s="284">
        <f>+Carga_datos!L23</f>
        <v>24424.387360000001</v>
      </c>
      <c r="M111" s="284">
        <f>+Carga_datos!M23</f>
        <v>41220.300819999997</v>
      </c>
      <c r="N111" s="284">
        <f>+Carga_datos!N23</f>
        <v>25736.343499999999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243702.55190000002</v>
      </c>
      <c r="E112" s="269">
        <f t="shared" ref="E112:G112" si="63">+E98+E90</f>
        <v>242009.11758999998</v>
      </c>
      <c r="F112" s="269">
        <f t="shared" si="63"/>
        <v>236794.19318999999</v>
      </c>
      <c r="G112" s="269">
        <f t="shared" si="63"/>
        <v>225380.67690999998</v>
      </c>
      <c r="H112" s="269">
        <f t="shared" ref="H112:N112" si="64">+H98+H90</f>
        <v>218522.04311000003</v>
      </c>
      <c r="I112" s="269">
        <f t="shared" si="64"/>
        <v>219912.48090000002</v>
      </c>
      <c r="J112" s="269">
        <f t="shared" si="64"/>
        <v>215076.49755000003</v>
      </c>
      <c r="K112" s="269">
        <f t="shared" si="64"/>
        <v>229786.62789</v>
      </c>
      <c r="L112" s="269">
        <f t="shared" si="64"/>
        <v>278513.45033000002</v>
      </c>
      <c r="M112" s="269">
        <f t="shared" si="64"/>
        <v>283233.66528800002</v>
      </c>
      <c r="N112" s="269">
        <f t="shared" si="64"/>
        <v>275715.18273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1.9999570213258266E-6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106475.27084</v>
      </c>
      <c r="E116" s="251">
        <f t="shared" ref="E116:G116" si="67">+E117+E129+E130</f>
        <v>105083.417</v>
      </c>
      <c r="F116" s="251">
        <f t="shared" si="67"/>
        <v>105112.55071</v>
      </c>
      <c r="G116" s="251">
        <f t="shared" si="67"/>
        <v>106247.27291999999</v>
      </c>
      <c r="H116" s="251">
        <f t="shared" ref="H116:N116" si="68">+H117+H129+H130</f>
        <v>112212.31103</v>
      </c>
      <c r="I116" s="251">
        <f t="shared" si="68"/>
        <v>114365.46510000002</v>
      </c>
      <c r="J116" s="251">
        <f t="shared" si="68"/>
        <v>120336.96149000002</v>
      </c>
      <c r="K116" s="251">
        <f t="shared" si="68"/>
        <v>130224.72289</v>
      </c>
      <c r="L116" s="251">
        <f t="shared" si="68"/>
        <v>150564.19404999996</v>
      </c>
      <c r="M116" s="251">
        <f t="shared" si="68"/>
        <v>161441.19795999999</v>
      </c>
      <c r="N116" s="251">
        <f t="shared" si="68"/>
        <v>172903.90946999998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106475.27084</v>
      </c>
      <c r="E117" s="259">
        <f t="shared" ref="E117:G117" si="69">+E118+E119+E120+E121+E125+E126+E127+E128+E122</f>
        <v>105083.417</v>
      </c>
      <c r="F117" s="259">
        <f t="shared" si="69"/>
        <v>105112.55071</v>
      </c>
      <c r="G117" s="259">
        <f t="shared" si="69"/>
        <v>106247.27291999999</v>
      </c>
      <c r="H117" s="259">
        <f t="shared" ref="H117:N117" si="70">+H118+H119+H120+H121+H125+H126+H127+H128+H122</f>
        <v>112212.31103</v>
      </c>
      <c r="I117" s="259">
        <f t="shared" si="70"/>
        <v>114365.46510000002</v>
      </c>
      <c r="J117" s="259">
        <f t="shared" si="70"/>
        <v>120336.96149000002</v>
      </c>
      <c r="K117" s="259">
        <f t="shared" si="70"/>
        <v>130224.72289</v>
      </c>
      <c r="L117" s="259">
        <f t="shared" si="70"/>
        <v>150564.19404999996</v>
      </c>
      <c r="M117" s="259">
        <f t="shared" si="70"/>
        <v>161441.19795999999</v>
      </c>
      <c r="N117" s="259">
        <f t="shared" si="70"/>
        <v>172903.90946999998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14.02018</v>
      </c>
      <c r="E118" s="259">
        <f>+Carga_datos!E27</f>
        <v>14.02</v>
      </c>
      <c r="F118" s="259">
        <f>+Carga_datos!F27</f>
        <v>14.02</v>
      </c>
      <c r="G118" s="259">
        <f>+Carga_datos!G27</f>
        <v>14.02</v>
      </c>
      <c r="H118" s="259">
        <f>+Carga_datos!H27</f>
        <v>14.02</v>
      </c>
      <c r="I118" s="259">
        <f>+Carga_datos!I27</f>
        <v>14.02</v>
      </c>
      <c r="J118" s="259">
        <f>+Carga_datos!J27</f>
        <v>14.02</v>
      </c>
      <c r="K118" s="259">
        <f>+Carga_datos!K27</f>
        <v>14.02</v>
      </c>
      <c r="L118" s="259">
        <f>+Carga_datos!L27</f>
        <v>14.02</v>
      </c>
      <c r="M118" s="259">
        <f>+Carga_datos!M27</f>
        <v>14.02</v>
      </c>
      <c r="N118" s="259">
        <f>+Carga_datos!N27</f>
        <v>14.02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105743.40046999999</v>
      </c>
      <c r="E120" s="259">
        <f>+Carga_datos!E29</f>
        <v>106461.25083999999</v>
      </c>
      <c r="F120" s="259">
        <f>+Carga_datos!F29</f>
        <v>106461.25083999999</v>
      </c>
      <c r="G120" s="259">
        <f>+Carga_datos!G29</f>
        <v>106461.25083999999</v>
      </c>
      <c r="H120" s="259">
        <f>+Carga_datos!H29</f>
        <v>106461.25083999999</v>
      </c>
      <c r="I120" s="259">
        <f>+Carga_datos!I29</f>
        <v>112066.03672</v>
      </c>
      <c r="J120" s="259">
        <f>+Carga_datos!J29</f>
        <v>113936.65114</v>
      </c>
      <c r="K120" s="259">
        <f>+Carga_datos!K29</f>
        <v>124350.93941000001</v>
      </c>
      <c r="L120" s="259">
        <f>+Carga_datos!L29</f>
        <v>131573.16162999999</v>
      </c>
      <c r="M120" s="259">
        <f>+Carga_datos!M29</f>
        <v>151912.63279</v>
      </c>
      <c r="N120" s="259">
        <f>+Carga_datos!N29</f>
        <v>161484.20866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0</v>
      </c>
      <c r="F122" s="259">
        <f t="shared" si="71"/>
        <v>-3416.8538400000002</v>
      </c>
      <c r="G122" s="259">
        <f t="shared" si="71"/>
        <v>-6112.7201299999997</v>
      </c>
      <c r="H122" s="259">
        <f t="shared" ref="H122:N122" si="72">+H123+H124</f>
        <v>-4027.9979199999998</v>
      </c>
      <c r="I122" s="259">
        <f t="shared" si="72"/>
        <v>-4027.9979199999998</v>
      </c>
      <c r="J122" s="259">
        <f t="shared" si="72"/>
        <v>-4027.9979199999998</v>
      </c>
      <c r="K122" s="259">
        <f t="shared" si="72"/>
        <v>-4027.9979199999998</v>
      </c>
      <c r="L122" s="259">
        <f t="shared" si="72"/>
        <v>-1362.45874</v>
      </c>
      <c r="M122" s="259">
        <f t="shared" si="72"/>
        <v>-1362.45874</v>
      </c>
      <c r="N122" s="259">
        <f t="shared" si="72"/>
        <v>-1362.45874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-3416.8538400000002</v>
      </c>
      <c r="G124" s="259">
        <f>+Carga_datos!G33</f>
        <v>-6112.7201299999997</v>
      </c>
      <c r="H124" s="259">
        <f>+Carga_datos!H33</f>
        <v>-4027.9979199999998</v>
      </c>
      <c r="I124" s="259">
        <f>+Carga_datos!I33</f>
        <v>-4027.9979199999998</v>
      </c>
      <c r="J124" s="259">
        <f>+Carga_datos!J33</f>
        <v>-4027.9979199999998</v>
      </c>
      <c r="K124" s="259">
        <f>+Carga_datos!K33</f>
        <v>-4027.9979199999998</v>
      </c>
      <c r="L124" s="259">
        <f>+Carga_datos!L33</f>
        <v>-1362.45874</v>
      </c>
      <c r="M124" s="259">
        <f>+Carga_datos!M33</f>
        <v>-1362.45874</v>
      </c>
      <c r="N124" s="259">
        <f>+Carga_datos!N33</f>
        <v>-1362.45874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2025</v>
      </c>
      <c r="F125" s="259">
        <f>+Carga_datos!F34</f>
        <v>4750</v>
      </c>
      <c r="G125" s="259">
        <f>+Carga_datos!G34</f>
        <v>3800</v>
      </c>
      <c r="H125" s="259">
        <f>+Carga_datos!H34</f>
        <v>3800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717.85019</v>
      </c>
      <c r="E126" s="259">
        <f>+Carga_datos!E35</f>
        <v>-3416.8538400000002</v>
      </c>
      <c r="F126" s="259">
        <f>+Carga_datos!F35</f>
        <v>-2695.8662899999999</v>
      </c>
      <c r="G126" s="259">
        <f>+Carga_datos!G35</f>
        <v>2084.7222099999999</v>
      </c>
      <c r="H126" s="259">
        <f>+Carga_datos!H35</f>
        <v>5965.0381100000004</v>
      </c>
      <c r="I126" s="259">
        <f>+Carga_datos!I35</f>
        <v>6313.4062999999996</v>
      </c>
      <c r="J126" s="259">
        <f>+Carga_datos!J35</f>
        <v>10414.288269999999</v>
      </c>
      <c r="K126" s="259">
        <f>+Carga_datos!K35</f>
        <v>9887.7613999999994</v>
      </c>
      <c r="L126" s="259">
        <f>+Carga_datos!L35</f>
        <v>20339.471160000001</v>
      </c>
      <c r="M126" s="259">
        <f>+Carga_datos!M35</f>
        <v>10877.003909999999</v>
      </c>
      <c r="N126" s="259">
        <f>+Carga_datos!N35</f>
        <v>12768.13955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110488.44110000001</v>
      </c>
      <c r="E131" s="251">
        <f t="shared" ref="E131:G131" si="73">SUM(E132:E138)</f>
        <v>117451.03298999999</v>
      </c>
      <c r="F131" s="251">
        <f t="shared" si="73"/>
        <v>110475.56117999999</v>
      </c>
      <c r="G131" s="251">
        <f t="shared" si="73"/>
        <v>97397.782269999996</v>
      </c>
      <c r="H131" s="251">
        <f t="shared" ref="H131:N131" si="74">SUM(H132:H138)</f>
        <v>86558.665910000011</v>
      </c>
      <c r="I131" s="251">
        <f t="shared" si="74"/>
        <v>89777.578309999997</v>
      </c>
      <c r="J131" s="251">
        <f t="shared" si="74"/>
        <v>81094.076660000006</v>
      </c>
      <c r="K131" s="251">
        <f t="shared" si="74"/>
        <v>83423.060649999999</v>
      </c>
      <c r="L131" s="251">
        <f t="shared" si="74"/>
        <v>111185.2978</v>
      </c>
      <c r="M131" s="251">
        <f t="shared" si="74"/>
        <v>102138.70017</v>
      </c>
      <c r="N131" s="251">
        <f t="shared" si="74"/>
        <v>70892.509959999996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0</v>
      </c>
      <c r="H132" s="259">
        <f>+Carga_datos!H41</f>
        <v>0</v>
      </c>
      <c r="I132" s="259">
        <f>+Carga_datos!I41</f>
        <v>0</v>
      </c>
      <c r="J132" s="259">
        <f>+Carga_datos!J41</f>
        <v>0</v>
      </c>
      <c r="K132" s="259">
        <f>+Carga_datos!K41</f>
        <v>0</v>
      </c>
      <c r="L132" s="259">
        <f>+Carga_datos!L41</f>
        <v>0</v>
      </c>
      <c r="M132" s="259">
        <f>+Carga_datos!M41</f>
        <v>0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110484.98510000001</v>
      </c>
      <c r="E133" s="259">
        <f>+Carga_datos!E42</f>
        <v>117446.42499</v>
      </c>
      <c r="F133" s="259">
        <f>+Carga_datos!F42</f>
        <v>110469.80117999999</v>
      </c>
      <c r="G133" s="259">
        <f>+Carga_datos!G42</f>
        <v>97393.174270000003</v>
      </c>
      <c r="H133" s="259">
        <f>+Carga_datos!H42</f>
        <v>86555.209910000005</v>
      </c>
      <c r="I133" s="259">
        <f>+Carga_datos!I42</f>
        <v>89775.274309999993</v>
      </c>
      <c r="J133" s="259">
        <f>+Carga_datos!J42</f>
        <v>81092.924660000004</v>
      </c>
      <c r="K133" s="259">
        <f>+Carga_datos!K42</f>
        <v>83423.060649999999</v>
      </c>
      <c r="L133" s="259">
        <f>+Carga_datos!L42</f>
        <v>111185.2978</v>
      </c>
      <c r="M133" s="259">
        <f>+Carga_datos!M42</f>
        <v>102138.70017</v>
      </c>
      <c r="N133" s="259">
        <f>+Carga_datos!N42</f>
        <v>70892.509959999996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3.456</v>
      </c>
      <c r="E135" s="259">
        <f>+Carga_datos!E44</f>
        <v>4.6079999999999997</v>
      </c>
      <c r="F135" s="259">
        <f>+Carga_datos!F44</f>
        <v>5.76</v>
      </c>
      <c r="G135" s="259">
        <f>+Carga_datos!G44</f>
        <v>4.6079999999999997</v>
      </c>
      <c r="H135" s="259">
        <f>+Carga_datos!H44</f>
        <v>3.456</v>
      </c>
      <c r="I135" s="259">
        <f>+Carga_datos!I44</f>
        <v>2.3039999999999998</v>
      </c>
      <c r="J135" s="259">
        <f>+Carga_datos!J44</f>
        <v>1.1519999999999999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26738.839960000001</v>
      </c>
      <c r="E139" s="251">
        <f t="shared" ref="E139:G139" si="75">SUM(E140:E146)</f>
        <v>19474.667600000001</v>
      </c>
      <c r="F139" s="251">
        <f t="shared" si="75"/>
        <v>21206.081299999998</v>
      </c>
      <c r="G139" s="251">
        <f t="shared" si="75"/>
        <v>21735.621720000003</v>
      </c>
      <c r="H139" s="251">
        <f t="shared" ref="H139:N139" si="76">SUM(H140:H146)</f>
        <v>19751.066169999998</v>
      </c>
      <c r="I139" s="251">
        <f t="shared" si="76"/>
        <v>15769.43749</v>
      </c>
      <c r="J139" s="251">
        <f t="shared" si="76"/>
        <v>13645.4594</v>
      </c>
      <c r="K139" s="251">
        <f t="shared" si="76"/>
        <v>16138.844349999999</v>
      </c>
      <c r="L139" s="251">
        <f t="shared" si="76"/>
        <v>16763.958480000001</v>
      </c>
      <c r="M139" s="251">
        <f t="shared" si="76"/>
        <v>19653.767159999999</v>
      </c>
      <c r="N139" s="251">
        <f t="shared" si="76"/>
        <v>31918.763299999999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17754.37283</v>
      </c>
      <c r="E142" s="259">
        <f>+Carga_datos!E51</f>
        <v>11104.404619999999</v>
      </c>
      <c r="F142" s="259">
        <f>+Carga_datos!F51</f>
        <v>8867.9468099999995</v>
      </c>
      <c r="G142" s="259">
        <f>+Carga_datos!G51</f>
        <v>8744.3019100000001</v>
      </c>
      <c r="H142" s="259">
        <f>+Carga_datos!H51</f>
        <v>2450.3777700000001</v>
      </c>
      <c r="I142" s="259">
        <f>+Carga_datos!I51</f>
        <v>282.97368999999998</v>
      </c>
      <c r="J142" s="259">
        <f>+Carga_datos!J51</f>
        <v>241.02246</v>
      </c>
      <c r="K142" s="259">
        <f>+Carga_datos!K51</f>
        <v>248.68418</v>
      </c>
      <c r="L142" s="259">
        <f>+Carga_datos!L51</f>
        <v>0</v>
      </c>
      <c r="M142" s="259">
        <f>+Carga_datos!M51</f>
        <v>5516.6142300000001</v>
      </c>
      <c r="N142" s="259">
        <f>+Carga_datos!N51</f>
        <v>17265.691009999999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0</v>
      </c>
      <c r="F143" s="259">
        <f>+Carga_datos!F52</f>
        <v>0</v>
      </c>
      <c r="G143" s="259">
        <f>+Carga_datos!G52</f>
        <v>0</v>
      </c>
      <c r="H143" s="259">
        <f>+Carga_datos!H52</f>
        <v>0</v>
      </c>
      <c r="I143" s="259">
        <f>+Carga_datos!I52</f>
        <v>0</v>
      </c>
      <c r="J143" s="259">
        <f>+Carga_datos!J52</f>
        <v>0</v>
      </c>
      <c r="K143" s="259">
        <f>+Carga_datos!K52</f>
        <v>0</v>
      </c>
      <c r="L143" s="259">
        <f>+Carga_datos!L52</f>
        <v>0</v>
      </c>
      <c r="M143" s="259">
        <f>+Carga_datos!M52</f>
        <v>0</v>
      </c>
      <c r="N143" s="259">
        <f>+Carga_datos!N52</f>
        <v>0.70942000000000005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8984.4671300000009</v>
      </c>
      <c r="E144" s="259">
        <f>+Carga_datos!E53</f>
        <v>8370.2629799999995</v>
      </c>
      <c r="F144" s="259">
        <f>+Carga_datos!F53</f>
        <v>12338.13449</v>
      </c>
      <c r="G144" s="259">
        <f>+Carga_datos!G53</f>
        <v>12991.319810000001</v>
      </c>
      <c r="H144" s="259">
        <f>+Carga_datos!H53</f>
        <v>17300.688399999999</v>
      </c>
      <c r="I144" s="259">
        <f>+Carga_datos!I53</f>
        <v>15486.4638</v>
      </c>
      <c r="J144" s="259">
        <f>+Carga_datos!J53</f>
        <v>13404.43694</v>
      </c>
      <c r="K144" s="259">
        <f>+Carga_datos!K53</f>
        <v>15890.160169999999</v>
      </c>
      <c r="L144" s="259">
        <f>+Carga_datos!L53</f>
        <v>16763.958480000001</v>
      </c>
      <c r="M144" s="259">
        <f>+Carga_datos!M53</f>
        <v>14137.15293</v>
      </c>
      <c r="N144" s="259">
        <f>+Carga_datos!N53</f>
        <v>14652.362870000001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243702.55190000002</v>
      </c>
      <c r="E147" s="251">
        <f t="shared" ref="E147:G147" si="77">+E116+E131+E139</f>
        <v>242009.11758999998</v>
      </c>
      <c r="F147" s="251">
        <f t="shared" si="77"/>
        <v>236794.19318999999</v>
      </c>
      <c r="G147" s="251">
        <f t="shared" si="77"/>
        <v>225380.67690999998</v>
      </c>
      <c r="H147" s="251">
        <f t="shared" ref="H147:N147" si="78">+H116+H131+H139</f>
        <v>218522.04311000003</v>
      </c>
      <c r="I147" s="251">
        <f t="shared" si="78"/>
        <v>219912.48090000002</v>
      </c>
      <c r="J147" s="251">
        <f t="shared" si="78"/>
        <v>215076.49755000003</v>
      </c>
      <c r="K147" s="251">
        <f t="shared" si="78"/>
        <v>229786.62789</v>
      </c>
      <c r="L147" s="251">
        <f t="shared" si="78"/>
        <v>278513.45032999996</v>
      </c>
      <c r="M147" s="251">
        <f t="shared" si="78"/>
        <v>283233.66528999998</v>
      </c>
      <c r="N147" s="251">
        <f t="shared" si="78"/>
        <v>275715.18273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-1.9999570213258266E-6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-6.9348971010185778E-12</v>
      </c>
      <c r="E150" s="196">
        <f t="shared" ref="E150:G150" si="80">+E65-E126</f>
        <v>1.0000035217672121E-6</v>
      </c>
      <c r="F150" s="197">
        <f t="shared" si="80"/>
        <v>8.1854523159563541E-12</v>
      </c>
      <c r="G150" s="197">
        <f t="shared" si="80"/>
        <v>4.5474735088646412E-12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717.85018999999306</v>
      </c>
      <c r="E155" s="233">
        <f>+E65</f>
        <v>-3416.8538389999967</v>
      </c>
      <c r="F155" s="233">
        <f>+F65</f>
        <v>-2695.8662899999917</v>
      </c>
      <c r="G155" s="233">
        <f>+G65</f>
        <v>2084.7222100000045</v>
      </c>
      <c r="H155" s="233">
        <f t="shared" ref="H155:N155" si="86">+H65</f>
        <v>5965.0381100000004</v>
      </c>
      <c r="I155" s="233">
        <f t="shared" si="86"/>
        <v>6313.4062999999978</v>
      </c>
      <c r="J155" s="233">
        <f t="shared" si="86"/>
        <v>10414.288269999994</v>
      </c>
      <c r="K155" s="233">
        <f t="shared" si="86"/>
        <v>9887.7614000000049</v>
      </c>
      <c r="L155" s="233">
        <f t="shared" si="86"/>
        <v>20339.471160000008</v>
      </c>
      <c r="M155" s="233">
        <f t="shared" si="86"/>
        <v>10877.003910000005</v>
      </c>
      <c r="N155" s="233">
        <f t="shared" si="86"/>
        <v>12768.139549999998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717.85018999999306</v>
      </c>
      <c r="E171" s="233">
        <f t="shared" ref="E171:G171" si="91">+E155+E163+E170</f>
        <v>-3416.8538389999967</v>
      </c>
      <c r="F171" s="233">
        <f t="shared" si="91"/>
        <v>-2695.8662899999917</v>
      </c>
      <c r="G171" s="233">
        <f t="shared" si="91"/>
        <v>2084.7222100000045</v>
      </c>
      <c r="H171" s="233">
        <f t="shared" ref="H171:N171" si="92">+H155+H163+H170</f>
        <v>5965.0381100000004</v>
      </c>
      <c r="I171" s="233">
        <f t="shared" si="92"/>
        <v>6313.4062999999978</v>
      </c>
      <c r="J171" s="233">
        <f t="shared" si="92"/>
        <v>10414.288269999994</v>
      </c>
      <c r="K171" s="233">
        <f t="shared" si="92"/>
        <v>9887.7614000000049</v>
      </c>
      <c r="L171" s="233">
        <f t="shared" si="92"/>
        <v>20339.471160000008</v>
      </c>
      <c r="M171" s="233">
        <f t="shared" si="92"/>
        <v>10877.003910000005</v>
      </c>
      <c r="N171" s="233">
        <f t="shared" si="92"/>
        <v>12768.139549999998</v>
      </c>
      <c r="O171" s="335">
        <f>+Carga_datos!D122-Data!D171</f>
        <v>-717.85018999999306</v>
      </c>
      <c r="P171" s="335">
        <f>+Carga_datos!E122-Data!E171</f>
        <v>-1.0000035217672121E-6</v>
      </c>
      <c r="Q171" s="335">
        <f>+Carga_datos!F122-Data!F171</f>
        <v>-8.1854523159563541E-12</v>
      </c>
      <c r="R171" s="335">
        <f>+Carga_datos!G122-Data!G171</f>
        <v>-4.5474735088646412E-12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-1.8000000000029104E-4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-1391.8536599999934</v>
      </c>
      <c r="F185" s="228">
        <f t="shared" si="102"/>
        <v>29.133709999994608</v>
      </c>
      <c r="G185" s="228">
        <f t="shared" si="102"/>
        <v>1134.7222100000072</v>
      </c>
      <c r="H185" s="228">
        <f t="shared" si="102"/>
        <v>5965.038109999994</v>
      </c>
      <c r="I185" s="228">
        <f t="shared" si="102"/>
        <v>2153.1540700000187</v>
      </c>
      <c r="J185" s="228">
        <f t="shared" si="102"/>
        <v>5971.4963900000002</v>
      </c>
      <c r="K185" s="228">
        <f t="shared" si="102"/>
        <v>9887.7614000000031</v>
      </c>
      <c r="L185" s="228">
        <f t="shared" si="102"/>
        <v>20339.471159999957</v>
      </c>
      <c r="M185" s="228">
        <f t="shared" si="102"/>
        <v>10877.003910000029</v>
      </c>
      <c r="N185" s="228">
        <f t="shared" si="102"/>
        <v>11462.711509999994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-1391.8538399999934</v>
      </c>
      <c r="F186" s="251">
        <f>SUM(F184:F185)</f>
        <v>29.133709999994608</v>
      </c>
      <c r="G186" s="251">
        <f>SUM(G184:G185)</f>
        <v>1134.7222100000072</v>
      </c>
      <c r="H186" s="251">
        <f t="shared" ref="H186:N186" si="103">SUM(H184:H185)</f>
        <v>5965.038109999994</v>
      </c>
      <c r="I186" s="251">
        <f t="shared" si="103"/>
        <v>2153.1540700000187</v>
      </c>
      <c r="J186" s="251">
        <f t="shared" si="103"/>
        <v>5971.4963900000002</v>
      </c>
      <c r="K186" s="251">
        <f t="shared" si="103"/>
        <v>9887.7614000000031</v>
      </c>
      <c r="L186" s="251">
        <f t="shared" si="103"/>
        <v>20339.471159999957</v>
      </c>
      <c r="M186" s="251">
        <f t="shared" si="103"/>
        <v>10877.003910000029</v>
      </c>
      <c r="N186" s="251">
        <f t="shared" si="103"/>
        <v>11462.711509999994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-1.8000000000029104E-4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-3416.8538400000002</v>
      </c>
      <c r="F194" s="259">
        <f t="shared" si="105"/>
        <v>-2695.8662899999999</v>
      </c>
      <c r="G194" s="259">
        <f t="shared" si="105"/>
        <v>2084.7222099999999</v>
      </c>
      <c r="H194" s="259">
        <f t="shared" si="105"/>
        <v>5965.0381100000004</v>
      </c>
      <c r="I194" s="259">
        <f t="shared" si="105"/>
        <v>6313.4062999999996</v>
      </c>
      <c r="J194" s="259">
        <f t="shared" si="105"/>
        <v>10414.288269999999</v>
      </c>
      <c r="K194" s="259">
        <f t="shared" si="105"/>
        <v>9887.7613999999994</v>
      </c>
      <c r="L194" s="259">
        <f t="shared" si="105"/>
        <v>20339.471160000001</v>
      </c>
      <c r="M194" s="259">
        <f t="shared" si="105"/>
        <v>10877.003909999999</v>
      </c>
      <c r="N194" s="259">
        <f t="shared" si="105"/>
        <v>12768.13955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2025.0001800000068</v>
      </c>
      <c r="F200" s="205">
        <f>+F185-F194-F195-F196-F197-F198</f>
        <v>2724.9999999999945</v>
      </c>
      <c r="G200" s="205">
        <f>+G185-G194-G195-G196-G197-G198</f>
        <v>-949.99999999999272</v>
      </c>
      <c r="H200" s="205">
        <f t="shared" ref="H200:N200" si="107">+H185-H194-H195-H196-H197-H198</f>
        <v>-6.3664629124104977E-12</v>
      </c>
      <c r="I200" s="205">
        <f t="shared" si="107"/>
        <v>-4160.252229999981</v>
      </c>
      <c r="J200" s="205">
        <f t="shared" si="107"/>
        <v>-4442.7918799999989</v>
      </c>
      <c r="K200" s="205">
        <f t="shared" si="107"/>
        <v>3.637978807091713E-12</v>
      </c>
      <c r="L200" s="205">
        <f t="shared" si="107"/>
        <v>-4.3655745685100555E-11</v>
      </c>
      <c r="M200" s="205">
        <f t="shared" si="107"/>
        <v>2.9103830456733704E-11</v>
      </c>
      <c r="N200" s="205">
        <f t="shared" si="107"/>
        <v>-1305.4280400000061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2394.0954700000002</v>
      </c>
      <c r="F208" s="228">
        <f t="shared" si="110"/>
        <v>2819.92643</v>
      </c>
      <c r="G208" s="228">
        <f t="shared" si="110"/>
        <v>2647.7298500000002</v>
      </c>
      <c r="H208" s="228">
        <f t="shared" si="110"/>
        <v>2334.8385899999998</v>
      </c>
      <c r="I208" s="228">
        <f t="shared" si="110"/>
        <v>2396.49386</v>
      </c>
      <c r="J208" s="228">
        <f t="shared" si="110"/>
        <v>2567.5825399999999</v>
      </c>
      <c r="K208" s="228">
        <f t="shared" si="110"/>
        <v>2591.2867999999999</v>
      </c>
      <c r="L208" s="228">
        <f t="shared" si="110"/>
        <v>2810.85619</v>
      </c>
      <c r="M208" s="228">
        <f t="shared" si="110"/>
        <v>3046.25513</v>
      </c>
      <c r="N208" s="228">
        <f t="shared" si="110"/>
        <v>3070.6136999999999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44028.689740000002</v>
      </c>
      <c r="F209" s="228">
        <f t="shared" si="111"/>
        <v>47169.47408</v>
      </c>
      <c r="G209" s="228">
        <f t="shared" si="111"/>
        <v>59157.163780000003</v>
      </c>
      <c r="H209" s="228">
        <f t="shared" si="111"/>
        <v>56970.943050000002</v>
      </c>
      <c r="I209" s="228">
        <f t="shared" si="111"/>
        <v>57791.41059</v>
      </c>
      <c r="J209" s="228">
        <f t="shared" si="111"/>
        <v>64938.432840000001</v>
      </c>
      <c r="K209" s="228">
        <f t="shared" si="111"/>
        <v>58917.87268</v>
      </c>
      <c r="L209" s="228">
        <f t="shared" si="111"/>
        <v>79873.756829999998</v>
      </c>
      <c r="M209" s="228">
        <f t="shared" si="111"/>
        <v>77337.261620000005</v>
      </c>
      <c r="N209" s="228">
        <f t="shared" si="111"/>
        <v>78992.690340000001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141.30511000000001</v>
      </c>
      <c r="G210" s="228">
        <f t="shared" si="112"/>
        <v>87.978409999999997</v>
      </c>
      <c r="H210" s="228">
        <f t="shared" si="112"/>
        <v>0</v>
      </c>
      <c r="I210" s="228">
        <f t="shared" si="112"/>
        <v>101.00476</v>
      </c>
      <c r="J210" s="228">
        <f t="shared" si="112"/>
        <v>34.976190000000003</v>
      </c>
      <c r="K210" s="228">
        <f t="shared" si="112"/>
        <v>13.89442</v>
      </c>
      <c r="L210" s="228">
        <f t="shared" si="112"/>
        <v>13.55495</v>
      </c>
      <c r="M210" s="228">
        <f t="shared" si="112"/>
        <v>10.097910000000001</v>
      </c>
      <c r="N210" s="228">
        <f t="shared" si="112"/>
        <v>39.692689999999999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430.36795999999998</v>
      </c>
      <c r="F211" s="228">
        <f t="shared" si="113"/>
        <v>379.92160000000001</v>
      </c>
      <c r="G211" s="228">
        <f t="shared" si="113"/>
        <v>437.06862000000001</v>
      </c>
      <c r="H211" s="228">
        <f t="shared" si="113"/>
        <v>409.15649999999999</v>
      </c>
      <c r="I211" s="228">
        <f t="shared" si="113"/>
        <v>397.55842999999999</v>
      </c>
      <c r="J211" s="228">
        <f t="shared" si="113"/>
        <v>370.07549999999998</v>
      </c>
      <c r="K211" s="228">
        <f t="shared" si="113"/>
        <v>364.69918999999999</v>
      </c>
      <c r="L211" s="228">
        <f t="shared" si="113"/>
        <v>639.29156999999998</v>
      </c>
      <c r="M211" s="228">
        <f t="shared" si="113"/>
        <v>654.30700999999999</v>
      </c>
      <c r="N211" s="228">
        <f t="shared" si="113"/>
        <v>826.93444999999997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9.25</v>
      </c>
      <c r="G212" s="228">
        <f t="shared" si="114"/>
        <v>23.22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95.367590000000007</v>
      </c>
      <c r="N212" s="228">
        <f t="shared" si="114"/>
        <v>116.64688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0</v>
      </c>
      <c r="K213" s="228">
        <f t="shared" si="115"/>
        <v>0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46853.153170000005</v>
      </c>
      <c r="F214" s="251">
        <f>SUM(F208:F213)</f>
        <v>50519.877220000002</v>
      </c>
      <c r="G214" s="251">
        <f>SUM(G208:G213)</f>
        <v>62353.160660000009</v>
      </c>
      <c r="H214" s="251">
        <f t="shared" ref="H214:N214" si="116">SUM(H208:H213)</f>
        <v>59714.938139999998</v>
      </c>
      <c r="I214" s="251">
        <f t="shared" si="116"/>
        <v>60686.467640000003</v>
      </c>
      <c r="J214" s="251">
        <f t="shared" si="116"/>
        <v>67911.067070000005</v>
      </c>
      <c r="K214" s="251">
        <f t="shared" si="116"/>
        <v>61887.753089999998</v>
      </c>
      <c r="L214" s="251">
        <f t="shared" si="116"/>
        <v>83337.459540000011</v>
      </c>
      <c r="M214" s="251">
        <f t="shared" si="116"/>
        <v>81143.289260000005</v>
      </c>
      <c r="N214" s="251">
        <f t="shared" si="116"/>
        <v>83046.57806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-9575.9234799999995</v>
      </c>
      <c r="F217" s="228">
        <f t="shared" si="118"/>
        <v>-10429.803529999999</v>
      </c>
      <c r="G217" s="228">
        <f t="shared" si="118"/>
        <v>-12928.443370000001</v>
      </c>
      <c r="H217" s="228">
        <f t="shared" si="118"/>
        <v>-9813.5915499999992</v>
      </c>
      <c r="I217" s="228">
        <f t="shared" si="118"/>
        <v>-9601.9592599999996</v>
      </c>
      <c r="J217" s="228">
        <f t="shared" si="118"/>
        <v>-11721.974759999999</v>
      </c>
      <c r="K217" s="228">
        <f t="shared" si="118"/>
        <v>-10562.38161</v>
      </c>
      <c r="L217" s="228">
        <f t="shared" si="118"/>
        <v>-13062.16836</v>
      </c>
      <c r="M217" s="228">
        <f t="shared" si="118"/>
        <v>-12642.017599999999</v>
      </c>
      <c r="N217" s="228">
        <f t="shared" si="118"/>
        <v>-10749.780510000001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21.47024</v>
      </c>
      <c r="F218" s="228">
        <f t="shared" si="119"/>
        <v>30.899290000000001</v>
      </c>
      <c r="G218" s="228">
        <f t="shared" si="119"/>
        <v>-0.84260000000000002</v>
      </c>
      <c r="H218" s="228">
        <f t="shared" si="119"/>
        <v>-1827.55855</v>
      </c>
      <c r="I218" s="228">
        <f t="shared" si="119"/>
        <v>-1527.3767800000001</v>
      </c>
      <c r="J218" s="228">
        <f t="shared" si="119"/>
        <v>-909.79917999999998</v>
      </c>
      <c r="K218" s="228">
        <f t="shared" si="119"/>
        <v>-9.7767800000000005</v>
      </c>
      <c r="L218" s="228">
        <f t="shared" si="119"/>
        <v>-10.36637</v>
      </c>
      <c r="M218" s="228">
        <f t="shared" si="119"/>
        <v>-12.19065</v>
      </c>
      <c r="N218" s="228">
        <f t="shared" si="119"/>
        <v>-672.20397000000003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-7556.3658699999996</v>
      </c>
      <c r="F221" s="228">
        <f t="shared" si="122"/>
        <v>-7531.0219999999999</v>
      </c>
      <c r="G221" s="228">
        <f t="shared" si="122"/>
        <v>-8281.6400099999992</v>
      </c>
      <c r="H221" s="228">
        <f t="shared" si="122"/>
        <v>-9035.5224199999993</v>
      </c>
      <c r="I221" s="228">
        <f t="shared" si="122"/>
        <v>-8911.1313499999997</v>
      </c>
      <c r="J221" s="228">
        <f t="shared" si="122"/>
        <v>-11711.76453</v>
      </c>
      <c r="K221" s="228">
        <f t="shared" si="122"/>
        <v>-9119.1518400000004</v>
      </c>
      <c r="L221" s="228">
        <f t="shared" si="122"/>
        <v>-13860.819670000001</v>
      </c>
      <c r="M221" s="228">
        <f t="shared" si="122"/>
        <v>-18606.83698</v>
      </c>
      <c r="N221" s="228">
        <f t="shared" si="122"/>
        <v>-19678.569449999999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0</v>
      </c>
      <c r="K222" s="236">
        <f t="shared" si="123"/>
        <v>-181.01983000000001</v>
      </c>
      <c r="L222" s="236">
        <f t="shared" si="123"/>
        <v>-169.03896</v>
      </c>
      <c r="M222" s="236">
        <f t="shared" si="123"/>
        <v>-357.15543000000002</v>
      </c>
      <c r="N222" s="236">
        <f t="shared" si="123"/>
        <v>-354.35829999999999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-17110.819109999997</v>
      </c>
      <c r="F224" s="253">
        <f>SUM(F217:F223)</f>
        <v>-17929.926240000001</v>
      </c>
      <c r="G224" s="253">
        <f>SUM(G217:G223)</f>
        <v>-21210.92598</v>
      </c>
      <c r="H224" s="253">
        <f t="shared" ref="H224:N224" si="125">SUM(H217:H223)</f>
        <v>-20676.67252</v>
      </c>
      <c r="I224" s="253">
        <f t="shared" si="125"/>
        <v>-20040.467389999998</v>
      </c>
      <c r="J224" s="253">
        <f t="shared" si="125"/>
        <v>-24343.53847</v>
      </c>
      <c r="K224" s="253">
        <f t="shared" si="125"/>
        <v>-19872.330060000004</v>
      </c>
      <c r="L224" s="253">
        <f t="shared" si="125"/>
        <v>-27102.393360000002</v>
      </c>
      <c r="M224" s="253">
        <f t="shared" si="125"/>
        <v>-31618.200659999999</v>
      </c>
      <c r="N224" s="253">
        <f t="shared" si="125"/>
        <v>-31454.912230000002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-17110.819109999997</v>
      </c>
      <c r="F227" s="240">
        <f t="shared" ref="F227:G227" si="126">+F224</f>
        <v>-17929.926240000001</v>
      </c>
      <c r="G227" s="240">
        <f t="shared" si="126"/>
        <v>-21210.92598</v>
      </c>
      <c r="H227" s="240">
        <f t="shared" ref="H227:N227" si="127">+H224</f>
        <v>-20676.67252</v>
      </c>
      <c r="I227" s="240">
        <f t="shared" si="127"/>
        <v>-20040.467389999998</v>
      </c>
      <c r="J227" s="240">
        <f t="shared" si="127"/>
        <v>-24343.53847</v>
      </c>
      <c r="K227" s="240">
        <f t="shared" si="127"/>
        <v>-19872.330060000004</v>
      </c>
      <c r="L227" s="240">
        <f t="shared" si="127"/>
        <v>-27102.393360000002</v>
      </c>
      <c r="M227" s="240">
        <f t="shared" si="127"/>
        <v>-31618.200659999999</v>
      </c>
      <c r="N227" s="240">
        <f t="shared" si="127"/>
        <v>-31454.912230000002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77.056690000000344</v>
      </c>
      <c r="F228" s="240">
        <f t="shared" si="128"/>
        <v>-125.8764000000001</v>
      </c>
      <c r="G228" s="240">
        <f t="shared" si="128"/>
        <v>-87.75019999999995</v>
      </c>
      <c r="H228" s="240">
        <f t="shared" si="128"/>
        <v>228.30352999999968</v>
      </c>
      <c r="I228" s="240">
        <f t="shared" si="128"/>
        <v>-99.686809999999696</v>
      </c>
      <c r="J228" s="240">
        <f t="shared" si="128"/>
        <v>-6.0050700000001598</v>
      </c>
      <c r="K228" s="240">
        <f t="shared" si="128"/>
        <v>19.526139999999941</v>
      </c>
      <c r="L228" s="240">
        <f t="shared" si="128"/>
        <v>29.547030000000177</v>
      </c>
      <c r="M228" s="240">
        <f t="shared" si="128"/>
        <v>55.522919999999885</v>
      </c>
      <c r="N228" s="240">
        <f t="shared" si="128"/>
        <v>-45.848520000000008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0</v>
      </c>
      <c r="F229" s="240">
        <f t="shared" si="129"/>
        <v>0</v>
      </c>
      <c r="G229" s="240">
        <f t="shared" si="129"/>
        <v>0</v>
      </c>
      <c r="H229" s="240">
        <f t="shared" si="129"/>
        <v>0</v>
      </c>
      <c r="I229" s="240">
        <f t="shared" si="129"/>
        <v>0</v>
      </c>
      <c r="J229" s="240">
        <f t="shared" si="129"/>
        <v>0</v>
      </c>
      <c r="K229" s="240">
        <f t="shared" si="129"/>
        <v>0</v>
      </c>
      <c r="L229" s="240">
        <f t="shared" si="129"/>
        <v>0</v>
      </c>
      <c r="M229" s="240">
        <f t="shared" si="129"/>
        <v>0</v>
      </c>
      <c r="N229" s="240">
        <f t="shared" si="129"/>
        <v>0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-17033.762419999995</v>
      </c>
      <c r="F230" s="242">
        <f>SUM(F227:F229)</f>
        <v>-18055.802640000002</v>
      </c>
      <c r="G230" s="242">
        <f>SUM(G227:G229)</f>
        <v>-21298.676179999999</v>
      </c>
      <c r="H230" s="242">
        <f t="shared" ref="H230:N230" si="130">SUM(H227:H229)</f>
        <v>-20448.368989999999</v>
      </c>
      <c r="I230" s="242">
        <f t="shared" si="130"/>
        <v>-20140.154199999997</v>
      </c>
      <c r="J230" s="242">
        <f t="shared" si="130"/>
        <v>-24349.543539999999</v>
      </c>
      <c r="K230" s="242">
        <f t="shared" si="130"/>
        <v>-19852.803920000006</v>
      </c>
      <c r="L230" s="242">
        <f t="shared" si="130"/>
        <v>-27072.84633</v>
      </c>
      <c r="M230" s="242">
        <f t="shared" si="130"/>
        <v>-31562.677739999999</v>
      </c>
      <c r="N230" s="242">
        <f t="shared" si="130"/>
        <v>-31500.760750000001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-7870.0004799999997</v>
      </c>
      <c r="F233" s="228">
        <f t="shared" si="132"/>
        <v>-7693.7226499999997</v>
      </c>
      <c r="G233" s="228">
        <f t="shared" si="132"/>
        <v>-7443.1040700000003</v>
      </c>
      <c r="H233" s="228">
        <f t="shared" si="132"/>
        <v>-6911.0694400000002</v>
      </c>
      <c r="I233" s="228">
        <f t="shared" si="132"/>
        <v>-6735.5823200000004</v>
      </c>
      <c r="J233" s="228">
        <f t="shared" si="132"/>
        <v>-6654.7391100000004</v>
      </c>
      <c r="K233" s="228">
        <f t="shared" si="132"/>
        <v>-6745.2743</v>
      </c>
      <c r="L233" s="228">
        <f t="shared" si="132"/>
        <v>-6918.8631699999996</v>
      </c>
      <c r="M233" s="228">
        <f t="shared" si="132"/>
        <v>-6807.0801799999999</v>
      </c>
      <c r="N233" s="228">
        <f t="shared" si="132"/>
        <v>-7260.4691899999998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-7870.0004799999997</v>
      </c>
      <c r="F235" s="251">
        <f>SUM(F233:F234)</f>
        <v>-7693.7226499999997</v>
      </c>
      <c r="G235" s="251">
        <f>SUM(G233:G234)</f>
        <v>-7443.1040700000003</v>
      </c>
      <c r="H235" s="251">
        <f t="shared" ref="H235:N235" si="134">SUM(H233:H234)</f>
        <v>-6911.0694400000002</v>
      </c>
      <c r="I235" s="251">
        <f t="shared" si="134"/>
        <v>-6735.5823200000004</v>
      </c>
      <c r="J235" s="251">
        <f t="shared" si="134"/>
        <v>-6654.7391100000004</v>
      </c>
      <c r="K235" s="251">
        <f t="shared" si="134"/>
        <v>-6745.2743</v>
      </c>
      <c r="L235" s="251">
        <f t="shared" si="134"/>
        <v>-6918.8631699999996</v>
      </c>
      <c r="M235" s="251">
        <f t="shared" si="134"/>
        <v>-6807.0801799999999</v>
      </c>
      <c r="N235" s="251">
        <f t="shared" si="134"/>
        <v>-7260.4691899999998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46853.153170000005</v>
      </c>
      <c r="F238" s="228">
        <f>+F214</f>
        <v>50519.877220000002</v>
      </c>
      <c r="G238" s="228">
        <f>+G214</f>
        <v>62353.160660000009</v>
      </c>
      <c r="H238" s="228">
        <f t="shared" ref="H238:N238" si="136">+H214</f>
        <v>59714.938139999998</v>
      </c>
      <c r="I238" s="228">
        <f t="shared" si="136"/>
        <v>60686.467640000003</v>
      </c>
      <c r="J238" s="228">
        <f t="shared" si="136"/>
        <v>67911.067070000005</v>
      </c>
      <c r="K238" s="228">
        <f t="shared" si="136"/>
        <v>61887.753089999998</v>
      </c>
      <c r="L238" s="228">
        <f t="shared" si="136"/>
        <v>83337.459540000011</v>
      </c>
      <c r="M238" s="228">
        <f t="shared" si="136"/>
        <v>81143.289260000005</v>
      </c>
      <c r="N238" s="228">
        <f t="shared" si="136"/>
        <v>83046.57806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-17110.819109999997</v>
      </c>
      <c r="F239" s="228">
        <f>+F224</f>
        <v>-17929.926240000001</v>
      </c>
      <c r="G239" s="228">
        <f>+G224</f>
        <v>-21210.92598</v>
      </c>
      <c r="H239" s="228">
        <f t="shared" ref="H239:N239" si="137">+H224</f>
        <v>-20676.67252</v>
      </c>
      <c r="I239" s="228">
        <f t="shared" si="137"/>
        <v>-20040.467389999998</v>
      </c>
      <c r="J239" s="228">
        <f t="shared" si="137"/>
        <v>-24343.53847</v>
      </c>
      <c r="K239" s="228">
        <f t="shared" si="137"/>
        <v>-19872.330060000004</v>
      </c>
      <c r="L239" s="228">
        <f t="shared" si="137"/>
        <v>-27102.393360000002</v>
      </c>
      <c r="M239" s="228">
        <f t="shared" si="137"/>
        <v>-31618.200659999999</v>
      </c>
      <c r="N239" s="228">
        <f t="shared" si="137"/>
        <v>-31454.912230000002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-7870.0004799999997</v>
      </c>
      <c r="F240" s="228">
        <f t="shared" ref="F240:G240" si="138">+F235</f>
        <v>-7693.7226499999997</v>
      </c>
      <c r="G240" s="228">
        <f t="shared" si="138"/>
        <v>-7443.1040700000003</v>
      </c>
      <c r="H240" s="228">
        <f t="shared" ref="H240:N240" si="139">+H235</f>
        <v>-6911.0694400000002</v>
      </c>
      <c r="I240" s="228">
        <f t="shared" si="139"/>
        <v>-6735.5823200000004</v>
      </c>
      <c r="J240" s="228">
        <f t="shared" si="139"/>
        <v>-6654.7391100000004</v>
      </c>
      <c r="K240" s="228">
        <f t="shared" si="139"/>
        <v>-6745.2743</v>
      </c>
      <c r="L240" s="228">
        <f t="shared" si="139"/>
        <v>-6918.8631699999996</v>
      </c>
      <c r="M240" s="228">
        <f t="shared" si="139"/>
        <v>-6807.0801799999999</v>
      </c>
      <c r="N240" s="228">
        <f t="shared" si="139"/>
        <v>-7260.4691899999998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21872.33358000001</v>
      </c>
      <c r="F241" s="251">
        <f t="shared" ref="F241:G241" si="140">SUM(F238:F240)</f>
        <v>24896.228330000002</v>
      </c>
      <c r="G241" s="251">
        <f t="shared" si="140"/>
        <v>33699.130610000007</v>
      </c>
      <c r="H241" s="251">
        <f t="shared" ref="H241:N241" si="141">SUM(H238:H240)</f>
        <v>32127.196179999999</v>
      </c>
      <c r="I241" s="251">
        <f t="shared" si="141"/>
        <v>33910.417930000003</v>
      </c>
      <c r="J241" s="251">
        <f t="shared" si="141"/>
        <v>36912.789490000003</v>
      </c>
      <c r="K241" s="251">
        <f t="shared" si="141"/>
        <v>35270.148729999994</v>
      </c>
      <c r="L241" s="251">
        <f t="shared" si="141"/>
        <v>49316.203010000012</v>
      </c>
      <c r="M241" s="251">
        <f t="shared" si="141"/>
        <v>42718.008420000006</v>
      </c>
      <c r="N241" s="251">
        <f t="shared" si="141"/>
        <v>44331.196639999995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21872.33358000001</v>
      </c>
      <c r="F244" s="228">
        <f t="shared" ref="F244:G244" si="143">F241</f>
        <v>24896.228330000002</v>
      </c>
      <c r="G244" s="228">
        <f t="shared" si="143"/>
        <v>33699.130610000007</v>
      </c>
      <c r="H244" s="228">
        <f t="shared" ref="H244:N244" si="144">H241</f>
        <v>32127.196179999999</v>
      </c>
      <c r="I244" s="228">
        <f t="shared" si="144"/>
        <v>33910.417930000003</v>
      </c>
      <c r="J244" s="228">
        <f t="shared" si="144"/>
        <v>36912.789490000003</v>
      </c>
      <c r="K244" s="228">
        <f t="shared" si="144"/>
        <v>35270.148729999994</v>
      </c>
      <c r="L244" s="228">
        <f t="shared" si="144"/>
        <v>49316.203010000012</v>
      </c>
      <c r="M244" s="228">
        <f t="shared" si="144"/>
        <v>42718.008420000006</v>
      </c>
      <c r="N244" s="228">
        <f t="shared" si="144"/>
        <v>44331.196639999995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-13475.014020000001</v>
      </c>
      <c r="F245" s="228">
        <f t="shared" si="145"/>
        <v>-14490.6513</v>
      </c>
      <c r="G245" s="228">
        <f t="shared" si="145"/>
        <v>-15833.92635</v>
      </c>
      <c r="H245" s="228">
        <f t="shared" si="145"/>
        <v>-15261.19548</v>
      </c>
      <c r="I245" s="228">
        <f t="shared" si="145"/>
        <v>-14955.58387</v>
      </c>
      <c r="J245" s="228">
        <f t="shared" si="145"/>
        <v>-15820.364530000001</v>
      </c>
      <c r="K245" s="228">
        <f t="shared" si="145"/>
        <v>-14607.1569</v>
      </c>
      <c r="L245" s="228">
        <f t="shared" si="145"/>
        <v>-18029.501850000001</v>
      </c>
      <c r="M245" s="228">
        <f t="shared" si="145"/>
        <v>-19973.489519999999</v>
      </c>
      <c r="N245" s="228">
        <f t="shared" si="145"/>
        <v>-20752.55257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-3892.02369</v>
      </c>
      <c r="F246" s="228">
        <f t="shared" si="146"/>
        <v>-4196.8686600000001</v>
      </c>
      <c r="G246" s="228">
        <f t="shared" si="146"/>
        <v>-4627.7316099999998</v>
      </c>
      <c r="H246" s="228">
        <f t="shared" si="146"/>
        <v>-4512.5282399999996</v>
      </c>
      <c r="I246" s="228">
        <f t="shared" si="146"/>
        <v>-4395.0619399999996</v>
      </c>
      <c r="J246" s="228">
        <f t="shared" si="146"/>
        <v>-4747.29648</v>
      </c>
      <c r="K246" s="228">
        <f t="shared" si="146"/>
        <v>-4243.6769999999997</v>
      </c>
      <c r="L246" s="228">
        <f t="shared" si="146"/>
        <v>-4792.6021099999998</v>
      </c>
      <c r="M246" s="228">
        <f t="shared" si="146"/>
        <v>-5191.71785</v>
      </c>
      <c r="N246" s="228">
        <f t="shared" si="146"/>
        <v>-5485.2915499999999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-2128.6574900000001</v>
      </c>
      <c r="F248" s="228">
        <f t="shared" si="148"/>
        <v>-2101.8909399999998</v>
      </c>
      <c r="G248" s="228">
        <f t="shared" si="148"/>
        <v>-1934.78838</v>
      </c>
      <c r="H248" s="228">
        <f t="shared" si="148"/>
        <v>-1950.00873</v>
      </c>
      <c r="I248" s="228">
        <f t="shared" si="148"/>
        <v>-2474.2366499999998</v>
      </c>
      <c r="J248" s="228">
        <f t="shared" si="148"/>
        <v>-2295.8493199999998</v>
      </c>
      <c r="K248" s="228">
        <f t="shared" si="148"/>
        <v>-2539.0353799999998</v>
      </c>
      <c r="L248" s="228">
        <f t="shared" si="148"/>
        <v>-2851.0996300000002</v>
      </c>
      <c r="M248" s="228">
        <f t="shared" si="148"/>
        <v>-3146.8170399999999</v>
      </c>
      <c r="N248" s="228">
        <f t="shared" si="148"/>
        <v>-2530.82917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2376.638380000009</v>
      </c>
      <c r="F249" s="251">
        <f>SUM(F244:F248)</f>
        <v>4106.8174300000028</v>
      </c>
      <c r="G249" s="251">
        <f>SUM(G244:G248)</f>
        <v>11302.684270000007</v>
      </c>
      <c r="H249" s="251">
        <f t="shared" ref="H249:N249" si="149">SUM(H244:H248)</f>
        <v>10403.463729999998</v>
      </c>
      <c r="I249" s="251">
        <f t="shared" si="149"/>
        <v>12085.535470000003</v>
      </c>
      <c r="J249" s="251">
        <f t="shared" si="149"/>
        <v>14049.279160000004</v>
      </c>
      <c r="K249" s="251">
        <f t="shared" si="149"/>
        <v>13880.279449999993</v>
      </c>
      <c r="L249" s="251">
        <f t="shared" si="149"/>
        <v>23642.999420000011</v>
      </c>
      <c r="M249" s="251">
        <f t="shared" si="149"/>
        <v>14405.984010000006</v>
      </c>
      <c r="N249" s="251">
        <f t="shared" si="149"/>
        <v>15562.523349999992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2376.638380000009</v>
      </c>
      <c r="F252" s="228">
        <f t="shared" ref="F252:G252" si="151">+F249</f>
        <v>4106.8174300000028</v>
      </c>
      <c r="G252" s="228">
        <f t="shared" si="151"/>
        <v>11302.684270000007</v>
      </c>
      <c r="H252" s="228">
        <f t="shared" ref="H252:N252" si="152">+H249</f>
        <v>10403.463729999998</v>
      </c>
      <c r="I252" s="228">
        <f t="shared" si="152"/>
        <v>12085.535470000003</v>
      </c>
      <c r="J252" s="228">
        <f t="shared" si="152"/>
        <v>14049.279160000004</v>
      </c>
      <c r="K252" s="228">
        <f t="shared" si="152"/>
        <v>13880.279449999993</v>
      </c>
      <c r="L252" s="228">
        <f t="shared" si="152"/>
        <v>23642.999420000011</v>
      </c>
      <c r="M252" s="228">
        <f t="shared" si="152"/>
        <v>14405.984010000006</v>
      </c>
      <c r="N252" s="228">
        <f t="shared" si="152"/>
        <v>15562.523349999992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95.564970000000002</v>
      </c>
      <c r="F254" s="228">
        <f t="shared" si="154"/>
        <v>37.030670000000001</v>
      </c>
      <c r="G254" s="228">
        <f t="shared" si="154"/>
        <v>40.92915</v>
      </c>
      <c r="H254" s="228">
        <f t="shared" si="154"/>
        <v>30.252939999999999</v>
      </c>
      <c r="I254" s="228">
        <f t="shared" si="154"/>
        <v>33.438760000000002</v>
      </c>
      <c r="J254" s="228">
        <f t="shared" si="154"/>
        <v>12.5349</v>
      </c>
      <c r="K254" s="228">
        <f t="shared" si="154"/>
        <v>96.582499999999996</v>
      </c>
      <c r="L254" s="228">
        <f t="shared" si="154"/>
        <v>2.4416899999999999</v>
      </c>
      <c r="M254" s="228">
        <f t="shared" si="154"/>
        <v>2.0775100000000002</v>
      </c>
      <c r="N254" s="228">
        <f t="shared" si="154"/>
        <v>0.77185999999999999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-4985.4359599999998</v>
      </c>
      <c r="F256" s="228">
        <f t="shared" si="156"/>
        <v>-3077.2417500000001</v>
      </c>
      <c r="G256" s="228">
        <f t="shared" si="156"/>
        <v>-3464.1351399999999</v>
      </c>
      <c r="H256" s="228">
        <f t="shared" si="156"/>
        <v>-3146.37592</v>
      </c>
      <c r="I256" s="228">
        <f t="shared" si="156"/>
        <v>-4872.4488899999997</v>
      </c>
      <c r="J256" s="228">
        <f t="shared" si="156"/>
        <v>-2902.46306</v>
      </c>
      <c r="K256" s="228">
        <f t="shared" si="156"/>
        <v>-2705.98533</v>
      </c>
      <c r="L256" s="228">
        <f t="shared" si="156"/>
        <v>-2470.51586</v>
      </c>
      <c r="M256" s="228">
        <f t="shared" si="156"/>
        <v>-3170.62102</v>
      </c>
      <c r="N256" s="228">
        <f t="shared" si="156"/>
        <v>-2277.64662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-2513.2326099999909</v>
      </c>
      <c r="F257" s="251">
        <f>SUM(F252:F256)</f>
        <v>1066.6063500000027</v>
      </c>
      <c r="G257" s="251">
        <f>SUM(G252:G256)</f>
        <v>7879.4782800000066</v>
      </c>
      <c r="H257" s="251">
        <f t="shared" ref="H257:N257" si="157">SUM(H252:H256)</f>
        <v>7287.3407499999976</v>
      </c>
      <c r="I257" s="251">
        <f t="shared" si="157"/>
        <v>7246.5253400000038</v>
      </c>
      <c r="J257" s="251">
        <f t="shared" si="157"/>
        <v>11159.351000000004</v>
      </c>
      <c r="K257" s="251">
        <f t="shared" si="157"/>
        <v>11270.876619999994</v>
      </c>
      <c r="L257" s="251">
        <f t="shared" si="157"/>
        <v>21174.925250000011</v>
      </c>
      <c r="M257" s="251">
        <f t="shared" si="157"/>
        <v>11237.440500000004</v>
      </c>
      <c r="N257" s="251">
        <f t="shared" si="157"/>
        <v>13285.648589999993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-2513.2326099999909</v>
      </c>
      <c r="F260" s="228">
        <f>+F257</f>
        <v>1066.6063500000027</v>
      </c>
      <c r="G260" s="228">
        <f>+G257</f>
        <v>7879.4782800000066</v>
      </c>
      <c r="H260" s="228">
        <f t="shared" ref="H260:N260" si="159">+H257</f>
        <v>7287.3407499999976</v>
      </c>
      <c r="I260" s="228">
        <f t="shared" si="159"/>
        <v>7246.5253400000038</v>
      </c>
      <c r="J260" s="228">
        <f t="shared" si="159"/>
        <v>11159.351000000004</v>
      </c>
      <c r="K260" s="228">
        <f t="shared" si="159"/>
        <v>11270.876619999994</v>
      </c>
      <c r="L260" s="228">
        <f t="shared" si="159"/>
        <v>21174.925250000011</v>
      </c>
      <c r="M260" s="228">
        <f t="shared" si="159"/>
        <v>11237.440500000004</v>
      </c>
      <c r="N260" s="228">
        <f t="shared" si="159"/>
        <v>13285.648589999993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-147.17397</v>
      </c>
      <c r="F261" s="228">
        <f t="shared" si="160"/>
        <v>-165.67394999999999</v>
      </c>
      <c r="G261" s="228">
        <f t="shared" si="160"/>
        <v>-372.35626000000002</v>
      </c>
      <c r="H261" s="228">
        <f t="shared" si="160"/>
        <v>-382.72611999999998</v>
      </c>
      <c r="I261" s="228">
        <f t="shared" si="160"/>
        <v>-228.86114000000001</v>
      </c>
      <c r="J261" s="228">
        <f t="shared" si="160"/>
        <v>-358.70551999999998</v>
      </c>
      <c r="K261" s="228">
        <f t="shared" si="160"/>
        <v>-177.07337999999999</v>
      </c>
      <c r="L261" s="228">
        <f t="shared" si="160"/>
        <v>2.9605600000000001</v>
      </c>
      <c r="M261" s="228">
        <f t="shared" si="160"/>
        <v>9.7815300000000001</v>
      </c>
      <c r="N261" s="228">
        <f t="shared" si="160"/>
        <v>110.79492999999999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1383.8515199999999</v>
      </c>
      <c r="F262" s="228">
        <f t="shared" si="161"/>
        <v>608.09966999999995</v>
      </c>
      <c r="G262" s="228">
        <f t="shared" si="161"/>
        <v>-1183.45244</v>
      </c>
      <c r="H262" s="228">
        <f t="shared" si="161"/>
        <v>-234.8417</v>
      </c>
      <c r="I262" s="228">
        <f t="shared" si="161"/>
        <v>-473.91617000000002</v>
      </c>
      <c r="J262" s="228">
        <f t="shared" si="161"/>
        <v>-388.01965999999999</v>
      </c>
      <c r="K262" s="228">
        <f t="shared" si="161"/>
        <v>-1199.8698899999999</v>
      </c>
      <c r="L262" s="228">
        <f t="shared" si="161"/>
        <v>-838.41465000000005</v>
      </c>
      <c r="M262" s="228">
        <f t="shared" si="161"/>
        <v>-370.21812</v>
      </c>
      <c r="N262" s="228">
        <f t="shared" si="161"/>
        <v>-628.30397000000005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-1276.5550599999908</v>
      </c>
      <c r="F263" s="251">
        <f>SUM(F260:F262)</f>
        <v>1509.0320700000027</v>
      </c>
      <c r="G263" s="251">
        <f>SUM(G260:G262)</f>
        <v>6323.6695800000061</v>
      </c>
      <c r="H263" s="251">
        <f t="shared" ref="H263:N263" si="162">SUM(H260:H262)</f>
        <v>6669.7729299999974</v>
      </c>
      <c r="I263" s="251">
        <f t="shared" si="162"/>
        <v>6543.7480300000034</v>
      </c>
      <c r="J263" s="251">
        <f t="shared" si="162"/>
        <v>10412.625820000005</v>
      </c>
      <c r="K263" s="251">
        <f t="shared" si="162"/>
        <v>9893.9333499999939</v>
      </c>
      <c r="L263" s="251">
        <f t="shared" si="162"/>
        <v>20339.471160000012</v>
      </c>
      <c r="M263" s="251">
        <f t="shared" si="162"/>
        <v>10877.003910000005</v>
      </c>
      <c r="N263" s="251">
        <f t="shared" si="162"/>
        <v>12768.139549999993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-1276.5550599999908</v>
      </c>
      <c r="F266" s="228">
        <f t="shared" ref="F266:G266" si="164">+F263</f>
        <v>1509.0320700000027</v>
      </c>
      <c r="G266" s="228">
        <f t="shared" si="164"/>
        <v>6323.6695800000061</v>
      </c>
      <c r="H266" s="228">
        <f t="shared" ref="H266:N266" si="165">+H263</f>
        <v>6669.7729299999974</v>
      </c>
      <c r="I266" s="228">
        <f t="shared" si="165"/>
        <v>6543.7480300000034</v>
      </c>
      <c r="J266" s="228">
        <f t="shared" si="165"/>
        <v>10412.625820000005</v>
      </c>
      <c r="K266" s="228">
        <f t="shared" si="165"/>
        <v>9893.9333499999939</v>
      </c>
      <c r="L266" s="228">
        <f t="shared" si="165"/>
        <v>20339.471160000012</v>
      </c>
      <c r="M266" s="228">
        <f t="shared" si="165"/>
        <v>10877.003910000005</v>
      </c>
      <c r="N266" s="228">
        <f t="shared" si="165"/>
        <v>12768.139549999993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-1276.5550599999908</v>
      </c>
      <c r="F268" s="251">
        <f>SUM(F266:F267)</f>
        <v>1509.0320700000027</v>
      </c>
      <c r="G268" s="251">
        <f>SUM(G266:G267)</f>
        <v>6323.6695800000061</v>
      </c>
      <c r="H268" s="251">
        <f t="shared" ref="H268:N268" si="167">SUM(H266:H267)</f>
        <v>6669.7729299999974</v>
      </c>
      <c r="I268" s="251">
        <f t="shared" si="167"/>
        <v>6543.7480300000034</v>
      </c>
      <c r="J268" s="251">
        <f t="shared" si="167"/>
        <v>10412.625820000005</v>
      </c>
      <c r="K268" s="251">
        <f t="shared" si="167"/>
        <v>9893.9333499999939</v>
      </c>
      <c r="L268" s="251">
        <f t="shared" si="167"/>
        <v>20339.471160000012</v>
      </c>
      <c r="M268" s="251">
        <f t="shared" si="167"/>
        <v>10877.003910000005</v>
      </c>
      <c r="N268" s="251">
        <f t="shared" si="167"/>
        <v>12768.139549999993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-1391.8538399999934</v>
      </c>
      <c r="F273" s="259">
        <f>+F186</f>
        <v>29.133709999994608</v>
      </c>
      <c r="G273" s="259">
        <f>+G186</f>
        <v>1134.7222100000072</v>
      </c>
      <c r="H273" s="259">
        <f t="shared" ref="H273:N273" si="170">+H186</f>
        <v>5965.038109999994</v>
      </c>
      <c r="I273" s="259">
        <f t="shared" si="170"/>
        <v>2153.1540700000187</v>
      </c>
      <c r="J273" s="259">
        <f t="shared" si="170"/>
        <v>5971.4963900000002</v>
      </c>
      <c r="K273" s="259">
        <f t="shared" si="170"/>
        <v>9887.7614000000031</v>
      </c>
      <c r="L273" s="259">
        <f t="shared" si="170"/>
        <v>20339.471159999957</v>
      </c>
      <c r="M273" s="259">
        <f t="shared" si="170"/>
        <v>10877.003910000029</v>
      </c>
      <c r="N273" s="259">
        <f t="shared" si="170"/>
        <v>11462.711509999994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3416.8538400000002</v>
      </c>
      <c r="F274" s="259">
        <f t="shared" si="171"/>
        <v>2695.8662899999999</v>
      </c>
      <c r="G274" s="259">
        <f t="shared" si="171"/>
        <v>-2084.7222099999999</v>
      </c>
      <c r="H274" s="259">
        <f t="shared" ref="H274:N274" si="172">-H194</f>
        <v>-5965.0381100000004</v>
      </c>
      <c r="I274" s="259">
        <f t="shared" si="172"/>
        <v>-6313.4062999999996</v>
      </c>
      <c r="J274" s="259">
        <f t="shared" si="172"/>
        <v>-10414.288269999999</v>
      </c>
      <c r="K274" s="259">
        <f t="shared" si="172"/>
        <v>-9887.7613999999994</v>
      </c>
      <c r="L274" s="259">
        <f t="shared" si="172"/>
        <v>-20339.471160000001</v>
      </c>
      <c r="M274" s="259">
        <f t="shared" si="172"/>
        <v>-10877.003909999999</v>
      </c>
      <c r="N274" s="259">
        <f t="shared" si="172"/>
        <v>-12768.13955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2025.0000000000068</v>
      </c>
      <c r="F276" s="259">
        <f t="shared" ref="F276:G276" si="174">SUM(F273:F275)</f>
        <v>2724.9999999999945</v>
      </c>
      <c r="G276" s="259">
        <f t="shared" si="174"/>
        <v>-949.99999999999272</v>
      </c>
      <c r="H276" s="259">
        <f t="shared" ref="H276:N276" si="175">SUM(H273:H275)</f>
        <v>-6.3664629124104977E-12</v>
      </c>
      <c r="I276" s="259">
        <f t="shared" si="175"/>
        <v>-4160.252229999981</v>
      </c>
      <c r="J276" s="259">
        <f t="shared" si="175"/>
        <v>-4442.7918799999989</v>
      </c>
      <c r="K276" s="259">
        <f t="shared" si="175"/>
        <v>3.637978807091713E-12</v>
      </c>
      <c r="L276" s="259">
        <f t="shared" si="175"/>
        <v>-4.3655745685100555E-11</v>
      </c>
      <c r="M276" s="259">
        <f t="shared" si="175"/>
        <v>2.9103830456733704E-11</v>
      </c>
      <c r="N276" s="259">
        <f t="shared" si="175"/>
        <v>-1305.4280400000061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2025.0000000000068</v>
      </c>
      <c r="F277" s="251">
        <f t="shared" ref="F277:G277" si="176">+F276</f>
        <v>2724.9999999999945</v>
      </c>
      <c r="G277" s="251">
        <f t="shared" si="176"/>
        <v>-949.99999999999272</v>
      </c>
      <c r="H277" s="251">
        <f t="shared" ref="H277:N277" si="177">+H276</f>
        <v>-6.3664629124104977E-12</v>
      </c>
      <c r="I277" s="251">
        <f t="shared" si="177"/>
        <v>-4160.252229999981</v>
      </c>
      <c r="J277" s="251">
        <f t="shared" si="177"/>
        <v>-4442.7918799999989</v>
      </c>
      <c r="K277" s="251">
        <f t="shared" si="177"/>
        <v>3.637978807091713E-12</v>
      </c>
      <c r="L277" s="251">
        <f t="shared" si="177"/>
        <v>-4.3655745685100555E-11</v>
      </c>
      <c r="M277" s="251">
        <f t="shared" si="177"/>
        <v>2.9103830456733704E-11</v>
      </c>
      <c r="N277" s="251">
        <f t="shared" si="177"/>
        <v>-1305.4280400000061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-1276.5550599999908</v>
      </c>
      <c r="F291" s="228">
        <f t="shared" si="188"/>
        <v>1509.0320700000027</v>
      </c>
      <c r="G291" s="228">
        <f t="shared" si="188"/>
        <v>6323.6695800000061</v>
      </c>
      <c r="H291" s="228">
        <f t="shared" si="188"/>
        <v>6669.7729299999974</v>
      </c>
      <c r="I291" s="228">
        <f t="shared" si="188"/>
        <v>6543.7480300000034</v>
      </c>
      <c r="J291" s="228">
        <f t="shared" si="188"/>
        <v>10412.625820000005</v>
      </c>
      <c r="K291" s="228">
        <f t="shared" si="188"/>
        <v>9893.9333499999939</v>
      </c>
      <c r="L291" s="228">
        <f t="shared" si="188"/>
        <v>20339.471160000012</v>
      </c>
      <c r="M291" s="228">
        <f t="shared" si="188"/>
        <v>10877.003910000005</v>
      </c>
      <c r="N291" s="228">
        <f t="shared" si="188"/>
        <v>12768.139549999993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2025.0000000000068</v>
      </c>
      <c r="F292" s="228">
        <f t="shared" si="189"/>
        <v>2724.9999999999945</v>
      </c>
      <c r="G292" s="228">
        <f t="shared" si="189"/>
        <v>-949.99999999999272</v>
      </c>
      <c r="H292" s="228">
        <f t="shared" si="189"/>
        <v>-6.3664629124104977E-12</v>
      </c>
      <c r="I292" s="228">
        <f t="shared" si="189"/>
        <v>-4160.252229999981</v>
      </c>
      <c r="J292" s="228">
        <f t="shared" si="189"/>
        <v>-4442.7918799999989</v>
      </c>
      <c r="K292" s="228">
        <f t="shared" si="189"/>
        <v>3.637978807091713E-12</v>
      </c>
      <c r="L292" s="228">
        <f t="shared" si="189"/>
        <v>-4.3655745685100555E-11</v>
      </c>
      <c r="M292" s="228">
        <f t="shared" si="189"/>
        <v>2.9103830456733704E-11</v>
      </c>
      <c r="N292" s="228">
        <f t="shared" si="189"/>
        <v>-1305.4280400000061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748.444940000016</v>
      </c>
      <c r="F295" s="233">
        <f t="shared" ref="F295:G295" si="193">SUM(F291:F294)</f>
        <v>4234.0320699999975</v>
      </c>
      <c r="G295" s="233">
        <f t="shared" si="193"/>
        <v>5373.6695800000134</v>
      </c>
      <c r="H295" s="233">
        <f t="shared" ref="H295:N295" si="194">SUM(H291:H294)</f>
        <v>6669.772929999991</v>
      </c>
      <c r="I295" s="233">
        <f t="shared" si="194"/>
        <v>2383.4958000000224</v>
      </c>
      <c r="J295" s="233">
        <f t="shared" si="194"/>
        <v>5969.8339400000059</v>
      </c>
      <c r="K295" s="233">
        <f t="shared" si="194"/>
        <v>9893.9333499999975</v>
      </c>
      <c r="L295" s="233">
        <f t="shared" si="194"/>
        <v>20339.471159999968</v>
      </c>
      <c r="M295" s="233">
        <f t="shared" si="194"/>
        <v>10877.003910000034</v>
      </c>
      <c r="N295" s="233">
        <f t="shared" si="194"/>
        <v>11462.711509999986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748.444940000016</v>
      </c>
      <c r="F298" s="228">
        <f t="shared" ref="F298:G298" si="196">F295</f>
        <v>4234.0320699999975</v>
      </c>
      <c r="G298" s="228">
        <f t="shared" si="196"/>
        <v>5373.6695800000134</v>
      </c>
      <c r="H298" s="228">
        <f t="shared" ref="H298:N298" si="197">H295</f>
        <v>6669.772929999991</v>
      </c>
      <c r="I298" s="228">
        <f t="shared" si="197"/>
        <v>2383.4958000000224</v>
      </c>
      <c r="J298" s="228">
        <f t="shared" si="197"/>
        <v>5969.8339400000059</v>
      </c>
      <c r="K298" s="228">
        <f t="shared" si="197"/>
        <v>9893.9333499999975</v>
      </c>
      <c r="L298" s="228">
        <f t="shared" si="197"/>
        <v>20339.471159999968</v>
      </c>
      <c r="M298" s="228">
        <f t="shared" si="197"/>
        <v>10877.003910000034</v>
      </c>
      <c r="N298" s="228">
        <f t="shared" si="197"/>
        <v>11462.711509999986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0</v>
      </c>
      <c r="H300" s="228">
        <f t="shared" si="199"/>
        <v>0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0</v>
      </c>
      <c r="M300" s="228">
        <f t="shared" si="199"/>
        <v>0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-2140.2987790000002</v>
      </c>
      <c r="F305" s="233">
        <f t="shared" si="204"/>
        <v>-4204.8983600000001</v>
      </c>
      <c r="G305" s="233">
        <f t="shared" si="204"/>
        <v>-4238.9473699999999</v>
      </c>
      <c r="H305" s="233">
        <f t="shared" si="204"/>
        <v>-704.73482000000001</v>
      </c>
      <c r="I305" s="233">
        <f t="shared" si="204"/>
        <v>-230.34172999999998</v>
      </c>
      <c r="J305" s="233">
        <f t="shared" si="204"/>
        <v>1.66245</v>
      </c>
      <c r="K305" s="233">
        <f t="shared" si="204"/>
        <v>-6.1719499999999998</v>
      </c>
      <c r="L305" s="233">
        <f t="shared" si="204"/>
        <v>0</v>
      </c>
      <c r="M305" s="233">
        <f t="shared" si="204"/>
        <v>0</v>
      </c>
      <c r="N305" s="233">
        <f t="shared" si="204"/>
        <v>0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0</v>
      </c>
      <c r="H306" s="228">
        <f t="shared" si="205"/>
        <v>0</v>
      </c>
      <c r="I306" s="228">
        <f t="shared" si="205"/>
        <v>0</v>
      </c>
      <c r="J306" s="228">
        <f t="shared" si="205"/>
        <v>0</v>
      </c>
      <c r="K306" s="228">
        <f t="shared" si="205"/>
        <v>0</v>
      </c>
      <c r="L306" s="228">
        <f t="shared" si="205"/>
        <v>0</v>
      </c>
      <c r="M306" s="228">
        <f t="shared" si="205"/>
        <v>0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-2140.2987790000002</v>
      </c>
      <c r="F307" s="228">
        <f t="shared" si="206"/>
        <v>-4204.8983600000001</v>
      </c>
      <c r="G307" s="228">
        <f t="shared" si="206"/>
        <v>-4238.9473699999999</v>
      </c>
      <c r="H307" s="228">
        <f t="shared" si="206"/>
        <v>-704.73482000000001</v>
      </c>
      <c r="I307" s="228">
        <f t="shared" si="206"/>
        <v>-230.34183999999999</v>
      </c>
      <c r="J307" s="228">
        <f t="shared" si="206"/>
        <v>1.66245</v>
      </c>
      <c r="K307" s="228">
        <f t="shared" si="206"/>
        <v>-6.1719499999999998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1.1E-4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0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-1391.8538389999842</v>
      </c>
      <c r="F319" s="233">
        <f t="shared" si="218"/>
        <v>29.133709999997336</v>
      </c>
      <c r="G319" s="233">
        <f t="shared" si="218"/>
        <v>1134.7222100000135</v>
      </c>
      <c r="H319" s="233">
        <f t="shared" si="218"/>
        <v>5965.0381099999913</v>
      </c>
      <c r="I319" s="233">
        <f t="shared" si="218"/>
        <v>2153.1540700000223</v>
      </c>
      <c r="J319" s="233">
        <f t="shared" si="218"/>
        <v>5971.4963900000057</v>
      </c>
      <c r="K319" s="233">
        <f t="shared" si="218"/>
        <v>9887.7613999999976</v>
      </c>
      <c r="L319" s="233">
        <f t="shared" si="218"/>
        <v>20339.471159999968</v>
      </c>
      <c r="M319" s="233">
        <f t="shared" si="218"/>
        <v>10877.003910000034</v>
      </c>
      <c r="N319" s="233">
        <f t="shared" si="218"/>
        <v>11462.711509999986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-77.056690000000344</v>
      </c>
      <c r="F322" s="228">
        <f t="shared" si="220"/>
        <v>125.8764000000001</v>
      </c>
      <c r="G322" s="228">
        <f t="shared" si="220"/>
        <v>87.75019999999995</v>
      </c>
      <c r="H322" s="228">
        <f t="shared" si="220"/>
        <v>-228.30352999999968</v>
      </c>
      <c r="I322" s="228">
        <f t="shared" si="220"/>
        <v>99.686809999999696</v>
      </c>
      <c r="J322" s="228">
        <f t="shared" si="220"/>
        <v>6.0050700000001598</v>
      </c>
      <c r="K322" s="228">
        <f t="shared" si="220"/>
        <v>-19.526139999999941</v>
      </c>
      <c r="L322" s="228">
        <f t="shared" si="220"/>
        <v>-29.547030000000177</v>
      </c>
      <c r="M322" s="228">
        <f t="shared" si="220"/>
        <v>-55.522919999999885</v>
      </c>
      <c r="N322" s="228">
        <f t="shared" si="220"/>
        <v>45.848520000000008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0</v>
      </c>
      <c r="F323" s="228">
        <f t="shared" si="221"/>
        <v>0</v>
      </c>
      <c r="G323" s="228">
        <f t="shared" si="221"/>
        <v>0</v>
      </c>
      <c r="H323" s="228">
        <f t="shared" si="221"/>
        <v>0</v>
      </c>
      <c r="I323" s="228">
        <f t="shared" si="221"/>
        <v>0</v>
      </c>
      <c r="J323" s="228">
        <f t="shared" si="221"/>
        <v>0</v>
      </c>
      <c r="K323" s="228">
        <f t="shared" si="221"/>
        <v>0</v>
      </c>
      <c r="L323" s="228">
        <f t="shared" si="221"/>
        <v>0</v>
      </c>
      <c r="M323" s="228">
        <f t="shared" si="221"/>
        <v>0</v>
      </c>
      <c r="N323" s="228">
        <f t="shared" si="221"/>
        <v>0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-77.056690000000344</v>
      </c>
      <c r="F327" s="233">
        <f>SUM(F322:F326)</f>
        <v>125.8764000000001</v>
      </c>
      <c r="G327" s="233">
        <f>SUM(G322:G326)</f>
        <v>87.75019999999995</v>
      </c>
      <c r="H327" s="233">
        <f t="shared" ref="H327:N327" si="225">SUM(H322:H326)</f>
        <v>-228.30352999999968</v>
      </c>
      <c r="I327" s="233">
        <f t="shared" si="225"/>
        <v>99.686809999999696</v>
      </c>
      <c r="J327" s="233">
        <f t="shared" si="225"/>
        <v>6.0050700000001598</v>
      </c>
      <c r="K327" s="233">
        <f t="shared" si="225"/>
        <v>-19.526139999999941</v>
      </c>
      <c r="L327" s="233">
        <f t="shared" si="225"/>
        <v>-29.547030000000177</v>
      </c>
      <c r="M327" s="233">
        <f t="shared" si="225"/>
        <v>-55.522919999999885</v>
      </c>
      <c r="N327" s="233">
        <f t="shared" si="225"/>
        <v>45.848520000000008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141.30511000000001</v>
      </c>
      <c r="G330" s="228">
        <f t="shared" si="226"/>
        <v>87.978409999999997</v>
      </c>
      <c r="H330" s="228">
        <f t="shared" si="226"/>
        <v>0</v>
      </c>
      <c r="I330" s="228">
        <f t="shared" si="226"/>
        <v>101.00476</v>
      </c>
      <c r="J330" s="228">
        <f t="shared" si="226"/>
        <v>34.976190000000003</v>
      </c>
      <c r="K330" s="228">
        <f t="shared" si="226"/>
        <v>13.89442</v>
      </c>
      <c r="L330" s="228">
        <f t="shared" si="226"/>
        <v>13.55495</v>
      </c>
      <c r="M330" s="228">
        <f t="shared" si="226"/>
        <v>10.097910000000001</v>
      </c>
      <c r="N330" s="228">
        <f t="shared" si="226"/>
        <v>39.692689999999999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141.30511000000001</v>
      </c>
      <c r="G334" s="228">
        <f t="shared" si="229"/>
        <v>87.978409999999997</v>
      </c>
      <c r="H334" s="228">
        <f t="shared" si="229"/>
        <v>0</v>
      </c>
      <c r="I334" s="228">
        <f t="shared" si="229"/>
        <v>101.00476</v>
      </c>
      <c r="J334" s="228">
        <f t="shared" si="229"/>
        <v>34.976190000000003</v>
      </c>
      <c r="K334" s="228">
        <f t="shared" si="229"/>
        <v>13.89442</v>
      </c>
      <c r="L334" s="228">
        <f t="shared" si="229"/>
        <v>13.55495</v>
      </c>
      <c r="M334" s="228">
        <f t="shared" si="229"/>
        <v>10.097910000000001</v>
      </c>
      <c r="N334" s="228">
        <f t="shared" si="229"/>
        <v>39.692689999999999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-6660.2987800000101</v>
      </c>
      <c r="F338" s="233">
        <f t="shared" ref="F338:G338" si="231">SUM(F339:F342)</f>
        <v>-5989.2929699999995</v>
      </c>
      <c r="G338" s="233">
        <f t="shared" si="231"/>
        <v>-6502.7396800000033</v>
      </c>
      <c r="H338" s="233">
        <f t="shared" ref="H338:N338" si="232">SUM(H339:H342)</f>
        <v>-6270.7852999999732</v>
      </c>
      <c r="I338" s="233">
        <f t="shared" si="232"/>
        <v>-5981.3632800000269</v>
      </c>
      <c r="J338" s="233">
        <f t="shared" si="232"/>
        <v>-6242.343649999988</v>
      </c>
      <c r="K338" s="233">
        <f t="shared" si="232"/>
        <v>3073.6340299999865</v>
      </c>
      <c r="L338" s="233">
        <f t="shared" si="232"/>
        <v>-5434.7877299999891</v>
      </c>
      <c r="M338" s="233">
        <f t="shared" si="232"/>
        <v>-4654.8354620000027</v>
      </c>
      <c r="N338" s="233">
        <f t="shared" si="232"/>
        <v>52740.215972000013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12.77252</v>
      </c>
      <c r="F339" s="228">
        <f t="shared" si="233"/>
        <v>-5.3829599999999997</v>
      </c>
      <c r="G339" s="228">
        <f t="shared" si="233"/>
        <v>-5.3829600000000006</v>
      </c>
      <c r="H339" s="228">
        <f t="shared" si="233"/>
        <v>-2.0066000000000002</v>
      </c>
      <c r="I339" s="228">
        <f t="shared" si="233"/>
        <v>0</v>
      </c>
      <c r="J339" s="228">
        <f t="shared" si="233"/>
        <v>0</v>
      </c>
      <c r="K339" s="228">
        <f t="shared" si="233"/>
        <v>0</v>
      </c>
      <c r="L339" s="228">
        <f t="shared" si="233"/>
        <v>0</v>
      </c>
      <c r="M339" s="228">
        <f t="shared" si="233"/>
        <v>0</v>
      </c>
      <c r="N339" s="228">
        <f t="shared" si="233"/>
        <v>29532.829760000001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-1215.4226199999976</v>
      </c>
      <c r="F340" s="228">
        <f t="shared" si="234"/>
        <v>-1330.7505000000019</v>
      </c>
      <c r="G340" s="228">
        <f t="shared" si="234"/>
        <v>-1120.2292999999991</v>
      </c>
      <c r="H340" s="228">
        <f t="shared" si="234"/>
        <v>-859.68437999999878</v>
      </c>
      <c r="I340" s="228">
        <f t="shared" si="234"/>
        <v>-593.7615500000029</v>
      </c>
      <c r="J340" s="228">
        <f t="shared" si="234"/>
        <v>-862.51748000000225</v>
      </c>
      <c r="K340" s="228">
        <f t="shared" si="234"/>
        <v>1711.5309899999993</v>
      </c>
      <c r="L340" s="228">
        <f t="shared" si="234"/>
        <v>-417.62646999999561</v>
      </c>
      <c r="M340" s="228">
        <f t="shared" si="234"/>
        <v>-464.39071100000001</v>
      </c>
      <c r="N340" s="228">
        <f t="shared" si="234"/>
        <v>10474.056280999997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-5457.648680000013</v>
      </c>
      <c r="F341" s="228">
        <f t="shared" si="235"/>
        <v>-4653.1595099999977</v>
      </c>
      <c r="G341" s="228">
        <f t="shared" si="235"/>
        <v>-5377.1274200000043</v>
      </c>
      <c r="H341" s="228">
        <f t="shared" si="235"/>
        <v>-5409.0943199999747</v>
      </c>
      <c r="I341" s="228">
        <f t="shared" si="235"/>
        <v>-5387.601730000024</v>
      </c>
      <c r="J341" s="228">
        <f t="shared" si="235"/>
        <v>-5379.8261699999857</v>
      </c>
      <c r="K341" s="228">
        <f t="shared" si="235"/>
        <v>1362.1030399999872</v>
      </c>
      <c r="L341" s="228">
        <f t="shared" si="235"/>
        <v>-5017.1612599999935</v>
      </c>
      <c r="M341" s="228">
        <f t="shared" si="235"/>
        <v>-4190.4447510000027</v>
      </c>
      <c r="N341" s="228">
        <f t="shared" si="235"/>
        <v>12733.329931000015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7870.0004799999997</v>
      </c>
      <c r="F343" s="233">
        <f>SUM(F344:F345)</f>
        <v>7693.7226499999997</v>
      </c>
      <c r="G343" s="233">
        <f>SUM(G344:G345)</f>
        <v>7443.1040700000003</v>
      </c>
      <c r="H343" s="233">
        <f t="shared" ref="H343:N343" si="237">SUM(H344:H345)</f>
        <v>6911.0694400000002</v>
      </c>
      <c r="I343" s="233">
        <f t="shared" si="237"/>
        <v>6735.5823200000004</v>
      </c>
      <c r="J343" s="233">
        <f t="shared" si="237"/>
        <v>6654.7391100000004</v>
      </c>
      <c r="K343" s="233">
        <f t="shared" si="237"/>
        <v>6745.2743</v>
      </c>
      <c r="L343" s="233">
        <f t="shared" si="237"/>
        <v>6918.8631699999996</v>
      </c>
      <c r="M343" s="233">
        <f t="shared" si="237"/>
        <v>6807.0801799999999</v>
      </c>
      <c r="N343" s="233">
        <f t="shared" si="237"/>
        <v>7260.4691899999998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7870.0004799999997</v>
      </c>
      <c r="F344" s="228">
        <f t="shared" si="238"/>
        <v>7693.7226499999997</v>
      </c>
      <c r="G344" s="228">
        <f t="shared" si="238"/>
        <v>7443.1040700000003</v>
      </c>
      <c r="H344" s="228">
        <f t="shared" si="238"/>
        <v>6911.0694400000002</v>
      </c>
      <c r="I344" s="228">
        <f t="shared" si="238"/>
        <v>6735.5823200000004</v>
      </c>
      <c r="J344" s="228">
        <f t="shared" si="238"/>
        <v>6654.7391100000004</v>
      </c>
      <c r="K344" s="228">
        <f t="shared" si="238"/>
        <v>6745.2743</v>
      </c>
      <c r="L344" s="228">
        <f t="shared" si="238"/>
        <v>6918.8631699999996</v>
      </c>
      <c r="M344" s="228">
        <f t="shared" si="238"/>
        <v>6807.0801799999999</v>
      </c>
      <c r="N344" s="228">
        <f t="shared" si="238"/>
        <v>7260.4691899999998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1209.7016999999896</v>
      </c>
      <c r="F346" s="233">
        <f>+F338+F343</f>
        <v>1704.4296800000002</v>
      </c>
      <c r="G346" s="233">
        <f>+G338+G343</f>
        <v>940.364389999997</v>
      </c>
      <c r="H346" s="233">
        <f t="shared" ref="H346:N346" si="240">+H338+H343</f>
        <v>640.28414000002704</v>
      </c>
      <c r="I346" s="233">
        <f t="shared" si="240"/>
        <v>754.21903999997357</v>
      </c>
      <c r="J346" s="233">
        <f t="shared" si="240"/>
        <v>412.39546000001246</v>
      </c>
      <c r="K346" s="233">
        <f t="shared" si="240"/>
        <v>9818.9083299999875</v>
      </c>
      <c r="L346" s="233">
        <f t="shared" si="240"/>
        <v>1484.0754400000105</v>
      </c>
      <c r="M346" s="233">
        <f t="shared" si="240"/>
        <v>2152.2447179999972</v>
      </c>
      <c r="N346" s="233">
        <f t="shared" si="240"/>
        <v>60000.685162000009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1209.7016999999896</v>
      </c>
      <c r="F349" s="228">
        <f t="shared" ref="F349:G349" si="241">+F346</f>
        <v>1704.4296800000002</v>
      </c>
      <c r="G349" s="228">
        <f t="shared" si="241"/>
        <v>940.364389999997</v>
      </c>
      <c r="H349" s="228">
        <f t="shared" ref="H349:N349" si="242">+H346</f>
        <v>640.28414000002704</v>
      </c>
      <c r="I349" s="228">
        <f t="shared" si="242"/>
        <v>754.21903999997357</v>
      </c>
      <c r="J349" s="228">
        <f t="shared" si="242"/>
        <v>412.39546000001246</v>
      </c>
      <c r="K349" s="228">
        <f t="shared" si="242"/>
        <v>9818.9083299999875</v>
      </c>
      <c r="L349" s="228">
        <f t="shared" si="242"/>
        <v>1484.0754400000105</v>
      </c>
      <c r="M349" s="228">
        <f t="shared" si="242"/>
        <v>2152.2447179999972</v>
      </c>
      <c r="N349" s="228">
        <f t="shared" si="242"/>
        <v>60000.685162000009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-9.25</v>
      </c>
      <c r="G350" s="228">
        <f t="shared" si="243"/>
        <v>-23.22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-95.367590000000007</v>
      </c>
      <c r="N350" s="228">
        <f t="shared" si="243"/>
        <v>-116.64688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1209.7016999999896</v>
      </c>
      <c r="F351" s="233">
        <f t="shared" ref="F351:G351" si="244">F349+F350</f>
        <v>1695.1796800000002</v>
      </c>
      <c r="G351" s="233">
        <f t="shared" si="244"/>
        <v>917.14438999999697</v>
      </c>
      <c r="H351" s="233">
        <f t="shared" ref="H351:N351" si="245">H349+H350</f>
        <v>640.28414000002704</v>
      </c>
      <c r="I351" s="233">
        <f t="shared" si="245"/>
        <v>754.21903999997357</v>
      </c>
      <c r="J351" s="233">
        <f t="shared" si="245"/>
        <v>412.39546000001246</v>
      </c>
      <c r="K351" s="233">
        <f t="shared" si="245"/>
        <v>9818.9083299999875</v>
      </c>
      <c r="L351" s="233">
        <f t="shared" si="245"/>
        <v>1484.0754400000105</v>
      </c>
      <c r="M351" s="233">
        <f t="shared" si="245"/>
        <v>2056.8771279999974</v>
      </c>
      <c r="N351" s="233">
        <f t="shared" si="245"/>
        <v>59884.038282000009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1209.7016999999896</v>
      </c>
      <c r="F353" s="228">
        <f t="shared" ref="F353:G353" si="246">+F351</f>
        <v>1695.1796800000002</v>
      </c>
      <c r="G353" s="228">
        <f t="shared" si="246"/>
        <v>917.14438999999697</v>
      </c>
      <c r="H353" s="228">
        <f t="shared" ref="H353:N353" si="247">+H351</f>
        <v>640.28414000002704</v>
      </c>
      <c r="I353" s="228">
        <f t="shared" si="247"/>
        <v>754.21903999997357</v>
      </c>
      <c r="J353" s="228">
        <f t="shared" si="247"/>
        <v>412.39546000001246</v>
      </c>
      <c r="K353" s="228">
        <f t="shared" si="247"/>
        <v>9818.9083299999875</v>
      </c>
      <c r="L353" s="228">
        <f t="shared" si="247"/>
        <v>1484.0754400000105</v>
      </c>
      <c r="M353" s="228">
        <f t="shared" si="247"/>
        <v>2056.8771279999974</v>
      </c>
      <c r="N353" s="228">
        <f t="shared" si="247"/>
        <v>59884.038282000009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0</v>
      </c>
      <c r="H354" s="228">
        <f t="shared" si="248"/>
        <v>0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0</v>
      </c>
      <c r="M354" s="228">
        <f t="shared" si="248"/>
        <v>0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1209.7016999999896</v>
      </c>
      <c r="F355" s="233">
        <f t="shared" ref="F355:G355" si="249">F353+F354</f>
        <v>1695.1796800000002</v>
      </c>
      <c r="G355" s="233">
        <f t="shared" si="249"/>
        <v>917.14438999999697</v>
      </c>
      <c r="H355" s="233">
        <f t="shared" ref="H355:N355" si="250">H353+H354</f>
        <v>640.28414000002704</v>
      </c>
      <c r="I355" s="233">
        <f t="shared" si="250"/>
        <v>754.21903999997357</v>
      </c>
      <c r="J355" s="233">
        <f t="shared" si="250"/>
        <v>412.39546000001246</v>
      </c>
      <c r="K355" s="233">
        <f t="shared" si="250"/>
        <v>9818.9083299999875</v>
      </c>
      <c r="L355" s="233">
        <f t="shared" si="250"/>
        <v>1484.0754400000105</v>
      </c>
      <c r="M355" s="233">
        <f t="shared" si="250"/>
        <v>2056.8771279999974</v>
      </c>
      <c r="N355" s="233">
        <f t="shared" si="250"/>
        <v>59884.038282000009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-1391.8538389999842</v>
      </c>
      <c r="F363" s="228">
        <f t="shared" si="256"/>
        <v>29.133709999997336</v>
      </c>
      <c r="G363" s="228">
        <f t="shared" si="256"/>
        <v>1134.7222100000135</v>
      </c>
      <c r="H363" s="228">
        <f t="shared" si="256"/>
        <v>5965.0381099999913</v>
      </c>
      <c r="I363" s="228">
        <f t="shared" si="256"/>
        <v>2153.1540700000223</v>
      </c>
      <c r="J363" s="228">
        <f t="shared" si="256"/>
        <v>5971.4963900000057</v>
      </c>
      <c r="K363" s="228">
        <f t="shared" si="256"/>
        <v>9887.7613999999976</v>
      </c>
      <c r="L363" s="228">
        <f t="shared" si="256"/>
        <v>20339.471159999968</v>
      </c>
      <c r="M363" s="228">
        <f t="shared" si="256"/>
        <v>10877.003910000034</v>
      </c>
      <c r="N363" s="228">
        <f t="shared" si="256"/>
        <v>11462.711509999986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77.056690000000344</v>
      </c>
      <c r="F364" s="228">
        <f t="shared" si="257"/>
        <v>-125.8764000000001</v>
      </c>
      <c r="G364" s="228">
        <f t="shared" si="257"/>
        <v>-87.75019999999995</v>
      </c>
      <c r="H364" s="228">
        <f t="shared" si="257"/>
        <v>228.30352999999968</v>
      </c>
      <c r="I364" s="228">
        <f t="shared" si="257"/>
        <v>-99.686809999999696</v>
      </c>
      <c r="J364" s="228">
        <f t="shared" si="257"/>
        <v>-6.0050700000001598</v>
      </c>
      <c r="K364" s="228">
        <f t="shared" si="257"/>
        <v>19.526139999999941</v>
      </c>
      <c r="L364" s="228">
        <f t="shared" si="257"/>
        <v>29.547030000000177</v>
      </c>
      <c r="M364" s="228">
        <f t="shared" si="257"/>
        <v>55.522919999999885</v>
      </c>
      <c r="N364" s="228">
        <f t="shared" si="257"/>
        <v>-45.848520000000008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-1209.7016999999896</v>
      </c>
      <c r="F365" s="228">
        <f t="shared" si="258"/>
        <v>-1704.4296800000002</v>
      </c>
      <c r="G365" s="228">
        <f t="shared" si="258"/>
        <v>-940.364389999997</v>
      </c>
      <c r="H365" s="228">
        <f t="shared" si="258"/>
        <v>-640.28414000002704</v>
      </c>
      <c r="I365" s="228">
        <f t="shared" si="258"/>
        <v>-754.21903999997357</v>
      </c>
      <c r="J365" s="228">
        <f t="shared" si="258"/>
        <v>-412.39546000001246</v>
      </c>
      <c r="K365" s="228">
        <f t="shared" si="258"/>
        <v>-9818.9083299999875</v>
      </c>
      <c r="L365" s="228">
        <f t="shared" si="258"/>
        <v>-1484.0754400000105</v>
      </c>
      <c r="M365" s="228">
        <f t="shared" si="258"/>
        <v>-2152.2447179999972</v>
      </c>
      <c r="N365" s="228">
        <f t="shared" si="258"/>
        <v>-60000.685162000009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7870.0004799999997</v>
      </c>
      <c r="F366" s="228">
        <f t="shared" si="259"/>
        <v>7693.7226499999997</v>
      </c>
      <c r="G366" s="228">
        <f t="shared" si="259"/>
        <v>7443.1040700000003</v>
      </c>
      <c r="H366" s="228">
        <f t="shared" si="259"/>
        <v>6911.0694400000002</v>
      </c>
      <c r="I366" s="228">
        <f t="shared" si="259"/>
        <v>6735.5823200000004</v>
      </c>
      <c r="J366" s="228">
        <f t="shared" si="259"/>
        <v>6654.7391100000004</v>
      </c>
      <c r="K366" s="228">
        <f t="shared" si="259"/>
        <v>6745.2743</v>
      </c>
      <c r="L366" s="228">
        <f t="shared" si="259"/>
        <v>6918.8631699999996</v>
      </c>
      <c r="M366" s="228">
        <f t="shared" si="259"/>
        <v>6807.0801799999999</v>
      </c>
      <c r="N366" s="228">
        <f t="shared" si="259"/>
        <v>7260.4691899999998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5345.5016310000265</v>
      </c>
      <c r="F368" s="233">
        <f t="shared" ref="F368:N368" si="261">SUM(F363:F367)</f>
        <v>5892.5502799999967</v>
      </c>
      <c r="G368" s="233">
        <f t="shared" si="261"/>
        <v>7549.7116900000165</v>
      </c>
      <c r="H368" s="233">
        <f t="shared" si="261"/>
        <v>12464.126939999966</v>
      </c>
      <c r="I368" s="233">
        <f t="shared" si="261"/>
        <v>8034.83054000005</v>
      </c>
      <c r="J368" s="233">
        <f t="shared" si="261"/>
        <v>12207.834969999993</v>
      </c>
      <c r="K368" s="233">
        <f t="shared" si="261"/>
        <v>6833.6535100000101</v>
      </c>
      <c r="L368" s="233">
        <f t="shared" si="261"/>
        <v>25803.805919999959</v>
      </c>
      <c r="M368" s="233">
        <f t="shared" si="261"/>
        <v>15587.362292000038</v>
      </c>
      <c r="N368" s="233">
        <f t="shared" si="261"/>
        <v>-41323.352982000026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0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0</v>
      </c>
      <c r="M373" s="228">
        <f t="shared" si="264"/>
        <v>0</v>
      </c>
      <c r="N373" s="228">
        <f t="shared" si="264"/>
        <v>0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798.88351999999986</v>
      </c>
      <c r="F374" s="228">
        <f t="shared" si="265"/>
        <v>-108.76985999999988</v>
      </c>
      <c r="G374" s="228">
        <f t="shared" si="265"/>
        <v>-190.58899999999994</v>
      </c>
      <c r="H374" s="228">
        <f t="shared" si="265"/>
        <v>5.0074100000001636</v>
      </c>
      <c r="I374" s="228">
        <f t="shared" si="265"/>
        <v>-1648.1337600000002</v>
      </c>
      <c r="J374" s="228">
        <f t="shared" si="265"/>
        <v>-1140.94714</v>
      </c>
      <c r="K374" s="228">
        <f t="shared" si="265"/>
        <v>0</v>
      </c>
      <c r="L374" s="228">
        <f t="shared" si="265"/>
        <v>27568.37</v>
      </c>
      <c r="M374" s="228">
        <f t="shared" si="265"/>
        <v>2770.89948</v>
      </c>
      <c r="N374" s="228">
        <f t="shared" si="265"/>
        <v>-30337.4359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0</v>
      </c>
      <c r="F375" s="228">
        <f t="shared" si="266"/>
        <v>0</v>
      </c>
      <c r="G375" s="228">
        <f t="shared" si="266"/>
        <v>0</v>
      </c>
      <c r="H375" s="228">
        <f t="shared" si="266"/>
        <v>0</v>
      </c>
      <c r="I375" s="228">
        <f t="shared" si="266"/>
        <v>0</v>
      </c>
      <c r="J375" s="228">
        <f t="shared" si="266"/>
        <v>0</v>
      </c>
      <c r="K375" s="228">
        <f t="shared" si="266"/>
        <v>0</v>
      </c>
      <c r="L375" s="228">
        <f t="shared" si="266"/>
        <v>0</v>
      </c>
      <c r="M375" s="228">
        <f t="shared" si="266"/>
        <v>0</v>
      </c>
      <c r="N375" s="228">
        <f t="shared" si="266"/>
        <v>0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1</v>
      </c>
      <c r="F376" s="228">
        <f t="shared" si="267"/>
        <v>-81.201200000000426</v>
      </c>
      <c r="G376" s="228">
        <f t="shared" si="267"/>
        <v>1.952860000000328</v>
      </c>
      <c r="H376" s="228">
        <f t="shared" si="267"/>
        <v>-7650.2986700000001</v>
      </c>
      <c r="I376" s="228">
        <f t="shared" si="267"/>
        <v>23.241949999999999</v>
      </c>
      <c r="J376" s="228">
        <f t="shared" si="267"/>
        <v>1.6444600000000023</v>
      </c>
      <c r="K376" s="228">
        <f t="shared" si="267"/>
        <v>-6.1863100000000024</v>
      </c>
      <c r="L376" s="228">
        <f t="shared" si="267"/>
        <v>275.50479999999999</v>
      </c>
      <c r="M376" s="228">
        <f t="shared" si="267"/>
        <v>-281.94883999999996</v>
      </c>
      <c r="N376" s="228">
        <f t="shared" si="267"/>
        <v>0.60075999999999752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3649.9275199999997</v>
      </c>
      <c r="F377" s="228">
        <f t="shared" si="268"/>
        <v>-4007.1072699999995</v>
      </c>
      <c r="G377" s="228">
        <f t="shared" si="268"/>
        <v>-1133.0065300000001</v>
      </c>
      <c r="H377" s="228">
        <f t="shared" si="268"/>
        <v>171.56227999999999</v>
      </c>
      <c r="I377" s="228">
        <f t="shared" si="268"/>
        <v>4557.03629</v>
      </c>
      <c r="J377" s="228">
        <f t="shared" si="268"/>
        <v>1302.5959200000007</v>
      </c>
      <c r="K377" s="228">
        <f t="shared" si="268"/>
        <v>-2674.4029700000006</v>
      </c>
      <c r="L377" s="228">
        <f t="shared" si="268"/>
        <v>21035.70477</v>
      </c>
      <c r="M377" s="228">
        <f t="shared" si="268"/>
        <v>16795.913459999996</v>
      </c>
      <c r="N377" s="228">
        <f t="shared" si="268"/>
        <v>-15483.957319999998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4449.8110399999996</v>
      </c>
      <c r="F378" s="233">
        <f>SUM(F373:F377)</f>
        <v>-4197.0783300000003</v>
      </c>
      <c r="G378" s="233">
        <f>SUM(G373:G377)</f>
        <v>-1321.6426699999997</v>
      </c>
      <c r="H378" s="233">
        <f t="shared" ref="H378:N378" si="269">SUM(H373:H377)</f>
        <v>-7473.7289799999999</v>
      </c>
      <c r="I378" s="233">
        <f t="shared" si="269"/>
        <v>2932.1444799999999</v>
      </c>
      <c r="J378" s="233">
        <f t="shared" si="269"/>
        <v>163.29324000000065</v>
      </c>
      <c r="K378" s="233">
        <f t="shared" si="269"/>
        <v>-2680.5892800000006</v>
      </c>
      <c r="L378" s="233">
        <f t="shared" si="269"/>
        <v>48879.579570000002</v>
      </c>
      <c r="M378" s="233">
        <f t="shared" si="269"/>
        <v>19284.864099999995</v>
      </c>
      <c r="N378" s="233">
        <f t="shared" si="269"/>
        <v>-45820.792459999997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1385.00352</v>
      </c>
      <c r="F379" s="228">
        <f t="shared" si="270"/>
        <v>609.25166999999988</v>
      </c>
      <c r="G379" s="228">
        <f t="shared" si="270"/>
        <v>-1184.6044399999998</v>
      </c>
      <c r="H379" s="228">
        <f t="shared" si="270"/>
        <v>-98.359750000000076</v>
      </c>
      <c r="I379" s="228">
        <f t="shared" si="270"/>
        <v>65.567119999999932</v>
      </c>
      <c r="J379" s="228">
        <f t="shared" si="270"/>
        <v>327.89224000000013</v>
      </c>
      <c r="K379" s="228">
        <f t="shared" si="270"/>
        <v>-400.41473999999994</v>
      </c>
      <c r="L379" s="228">
        <f t="shared" si="270"/>
        <v>-270.44666000000007</v>
      </c>
      <c r="M379" s="228">
        <f t="shared" si="270"/>
        <v>-83.51373000000001</v>
      </c>
      <c r="N379" s="228">
        <f t="shared" si="270"/>
        <v>-173.21042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-143.05776</v>
      </c>
      <c r="G381" s="228">
        <f t="shared" si="272"/>
        <v>0</v>
      </c>
      <c r="H381" s="228">
        <f t="shared" si="272"/>
        <v>0</v>
      </c>
      <c r="I381" s="228">
        <f t="shared" si="272"/>
        <v>0</v>
      </c>
      <c r="J381" s="228">
        <f t="shared" si="272"/>
        <v>0</v>
      </c>
      <c r="K381" s="228">
        <f t="shared" si="272"/>
        <v>0</v>
      </c>
      <c r="L381" s="228">
        <f t="shared" si="272"/>
        <v>0</v>
      </c>
      <c r="M381" s="228">
        <f t="shared" si="272"/>
        <v>-19.923549999999999</v>
      </c>
      <c r="N381" s="228">
        <f t="shared" si="272"/>
        <v>19.923549999999999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-790.89339999999902</v>
      </c>
      <c r="F382" s="228">
        <f t="shared" si="273"/>
        <v>43.550419999999576</v>
      </c>
      <c r="G382" s="228">
        <f t="shared" si="273"/>
        <v>1311.9908599999999</v>
      </c>
      <c r="H382" s="228">
        <f t="shared" si="273"/>
        <v>7744.0993799999997</v>
      </c>
      <c r="I382" s="228">
        <f t="shared" si="273"/>
        <v>-168.38922000000093</v>
      </c>
      <c r="J382" s="228">
        <f t="shared" si="273"/>
        <v>5351.9616300000016</v>
      </c>
      <c r="K382" s="228">
        <f t="shared" si="273"/>
        <v>14737.026469999997</v>
      </c>
      <c r="L382" s="228">
        <f t="shared" si="273"/>
        <v>5582.0242900000012</v>
      </c>
      <c r="M382" s="228">
        <f t="shared" si="273"/>
        <v>-9750.8534799999979</v>
      </c>
      <c r="N382" s="228">
        <f t="shared" si="273"/>
        <v>-14330.467720000001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0</v>
      </c>
      <c r="F383" s="228">
        <f t="shared" si="274"/>
        <v>4335.8261700000003</v>
      </c>
      <c r="G383" s="228">
        <f t="shared" si="274"/>
        <v>-3804.2705500000002</v>
      </c>
      <c r="H383" s="228">
        <f t="shared" si="274"/>
        <v>-531.55561999999998</v>
      </c>
      <c r="I383" s="228">
        <f t="shared" si="274"/>
        <v>4442.7918799999998</v>
      </c>
      <c r="J383" s="228">
        <f t="shared" si="274"/>
        <v>-4442.7918799999998</v>
      </c>
      <c r="K383" s="228">
        <f t="shared" si="274"/>
        <v>0</v>
      </c>
      <c r="L383" s="228">
        <f t="shared" si="274"/>
        <v>0</v>
      </c>
      <c r="M383" s="228">
        <f t="shared" si="274"/>
        <v>0</v>
      </c>
      <c r="N383" s="228">
        <f t="shared" si="274"/>
        <v>0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594.11012000000096</v>
      </c>
      <c r="F384" s="233">
        <f t="shared" ref="F384:G384" si="275">SUM(F379:F383)</f>
        <v>4845.5704999999998</v>
      </c>
      <c r="G384" s="233">
        <f t="shared" si="275"/>
        <v>-3676.8841300000004</v>
      </c>
      <c r="H384" s="233">
        <f t="shared" ref="H384:N384" si="276">SUM(H379:H383)</f>
        <v>7114.1840099999999</v>
      </c>
      <c r="I384" s="233">
        <f t="shared" si="276"/>
        <v>4339.9697799999985</v>
      </c>
      <c r="J384" s="233">
        <f t="shared" si="276"/>
        <v>1237.061990000002</v>
      </c>
      <c r="K384" s="233">
        <f t="shared" si="276"/>
        <v>14336.611729999997</v>
      </c>
      <c r="L384" s="233">
        <f t="shared" si="276"/>
        <v>5311.5776300000016</v>
      </c>
      <c r="M384" s="233">
        <f t="shared" si="276"/>
        <v>-9854.290759999998</v>
      </c>
      <c r="N384" s="233">
        <f t="shared" si="276"/>
        <v>-14483.75459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5043.9211600000008</v>
      </c>
      <c r="F385" s="233">
        <f>+F378+F384</f>
        <v>648.49216999999953</v>
      </c>
      <c r="G385" s="233">
        <f>+G378+G384</f>
        <v>-4998.5267999999996</v>
      </c>
      <c r="H385" s="233">
        <f t="shared" ref="H385:N385" si="277">+H378+H384</f>
        <v>-359.54496999999992</v>
      </c>
      <c r="I385" s="233">
        <f t="shared" si="277"/>
        <v>7272.1142599999985</v>
      </c>
      <c r="J385" s="233">
        <f t="shared" si="277"/>
        <v>1400.3552300000026</v>
      </c>
      <c r="K385" s="233">
        <f t="shared" si="277"/>
        <v>11656.022449999997</v>
      </c>
      <c r="L385" s="233">
        <f t="shared" si="277"/>
        <v>54191.157200000001</v>
      </c>
      <c r="M385" s="233">
        <f t="shared" si="277"/>
        <v>9430.5733399999972</v>
      </c>
      <c r="N385" s="233">
        <f t="shared" si="277"/>
        <v>-60304.547049999994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6961.4398899999942</v>
      </c>
      <c r="F388" s="228">
        <f t="shared" si="279"/>
        <v>-6976.6238100000046</v>
      </c>
      <c r="G388" s="228">
        <f t="shared" si="279"/>
        <v>-13076.626909999992</v>
      </c>
      <c r="H388" s="228">
        <f t="shared" si="279"/>
        <v>-10837.964359999998</v>
      </c>
      <c r="I388" s="228">
        <f t="shared" si="279"/>
        <v>3220.0643999999884</v>
      </c>
      <c r="J388" s="228">
        <f t="shared" si="279"/>
        <v>-8682.3496499999892</v>
      </c>
      <c r="K388" s="228">
        <f t="shared" si="279"/>
        <v>2330.1359899999952</v>
      </c>
      <c r="L388" s="228">
        <f t="shared" si="279"/>
        <v>27762.237150000001</v>
      </c>
      <c r="M388" s="228">
        <f t="shared" si="279"/>
        <v>-9046.5976300000038</v>
      </c>
      <c r="N388" s="228">
        <f t="shared" si="279"/>
        <v>-31246.190210000001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-6649.9682100000009</v>
      </c>
      <c r="F392" s="228">
        <f t="shared" si="283"/>
        <v>-2236.4578099999999</v>
      </c>
      <c r="G392" s="228">
        <f t="shared" si="283"/>
        <v>-123.64489999999932</v>
      </c>
      <c r="H392" s="228">
        <f t="shared" si="283"/>
        <v>-6293.9241400000001</v>
      </c>
      <c r="I392" s="228">
        <f t="shared" si="283"/>
        <v>-2167.4040800000002</v>
      </c>
      <c r="J392" s="228">
        <f t="shared" si="283"/>
        <v>-41.951229999999981</v>
      </c>
      <c r="K392" s="228">
        <f t="shared" si="283"/>
        <v>7.6617200000000025</v>
      </c>
      <c r="L392" s="228">
        <f t="shared" si="283"/>
        <v>-248.68418</v>
      </c>
      <c r="M392" s="228">
        <f t="shared" si="283"/>
        <v>5516.6142300000001</v>
      </c>
      <c r="N392" s="228">
        <f t="shared" si="283"/>
        <v>11749.076779999999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0</v>
      </c>
      <c r="F393" s="228">
        <f t="shared" si="284"/>
        <v>0</v>
      </c>
      <c r="G393" s="228">
        <f t="shared" si="284"/>
        <v>0</v>
      </c>
      <c r="H393" s="228">
        <f t="shared" si="284"/>
        <v>0</v>
      </c>
      <c r="I393" s="228">
        <f t="shared" si="284"/>
        <v>0</v>
      </c>
      <c r="J393" s="228">
        <f t="shared" si="284"/>
        <v>0</v>
      </c>
      <c r="K393" s="228">
        <f t="shared" si="284"/>
        <v>0</v>
      </c>
      <c r="L393" s="228">
        <f t="shared" si="284"/>
        <v>0</v>
      </c>
      <c r="M393" s="228">
        <f t="shared" si="284"/>
        <v>0</v>
      </c>
      <c r="N393" s="228">
        <f t="shared" si="284"/>
        <v>0.70942000000000005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311.47167999999328</v>
      </c>
      <c r="F395" s="233">
        <f t="shared" si="286"/>
        <v>-9213.0816200000045</v>
      </c>
      <c r="G395" s="233">
        <f t="shared" si="286"/>
        <v>-13200.271809999991</v>
      </c>
      <c r="H395" s="233">
        <f t="shared" si="286"/>
        <v>-17131.888499999997</v>
      </c>
      <c r="I395" s="233">
        <f t="shared" si="286"/>
        <v>1052.6603199999881</v>
      </c>
      <c r="J395" s="233">
        <f t="shared" si="286"/>
        <v>-8724.3008799999898</v>
      </c>
      <c r="K395" s="233">
        <f t="shared" si="286"/>
        <v>2337.7977099999953</v>
      </c>
      <c r="L395" s="233">
        <f t="shared" si="286"/>
        <v>27513.552970000001</v>
      </c>
      <c r="M395" s="233">
        <f t="shared" si="286"/>
        <v>-3529.9834000000037</v>
      </c>
      <c r="N395" s="233">
        <f t="shared" si="286"/>
        <v>-19496.404010000002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0</v>
      </c>
      <c r="H396" s="228">
        <f t="shared" si="287"/>
        <v>0</v>
      </c>
      <c r="I396" s="228">
        <f t="shared" si="287"/>
        <v>0</v>
      </c>
      <c r="J396" s="228">
        <f t="shared" si="287"/>
        <v>0</v>
      </c>
      <c r="K396" s="228">
        <f t="shared" si="287"/>
        <v>0</v>
      </c>
      <c r="L396" s="228">
        <f t="shared" si="287"/>
        <v>0</v>
      </c>
      <c r="M396" s="228">
        <f t="shared" si="287"/>
        <v>0</v>
      </c>
      <c r="N396" s="228">
        <f t="shared" si="287"/>
        <v>0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1.1519999999999997</v>
      </c>
      <c r="F397" s="228">
        <f t="shared" si="288"/>
        <v>1.1520000000000001</v>
      </c>
      <c r="G397" s="228">
        <f t="shared" si="288"/>
        <v>-1.1520000000000001</v>
      </c>
      <c r="H397" s="228">
        <f t="shared" si="288"/>
        <v>-1.1519999999999997</v>
      </c>
      <c r="I397" s="228">
        <f t="shared" si="288"/>
        <v>-1.1520000000000001</v>
      </c>
      <c r="J397" s="228">
        <f t="shared" si="288"/>
        <v>-1.1519999999999999</v>
      </c>
      <c r="K397" s="228">
        <f t="shared" si="288"/>
        <v>-1.1519999999999999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-614.20415000000139</v>
      </c>
      <c r="F401" s="228">
        <f t="shared" si="292"/>
        <v>3967.8715100000009</v>
      </c>
      <c r="G401" s="228">
        <f t="shared" si="292"/>
        <v>653.1853200000005</v>
      </c>
      <c r="H401" s="228">
        <f t="shared" si="292"/>
        <v>4309.3685899999982</v>
      </c>
      <c r="I401" s="228">
        <f t="shared" si="292"/>
        <v>-1814.2245999999996</v>
      </c>
      <c r="J401" s="228">
        <f t="shared" si="292"/>
        <v>-2082.0268599999999</v>
      </c>
      <c r="K401" s="228">
        <f t="shared" si="292"/>
        <v>2485.7232299999996</v>
      </c>
      <c r="L401" s="228">
        <f t="shared" si="292"/>
        <v>873.79831000000195</v>
      </c>
      <c r="M401" s="228">
        <f t="shared" si="292"/>
        <v>-2626.8055500000009</v>
      </c>
      <c r="N401" s="228">
        <f t="shared" si="292"/>
        <v>515.20994000000064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-613.05215000000135</v>
      </c>
      <c r="F403" s="233">
        <f t="shared" ref="F403:N403" si="294">SUM(F396:F402)</f>
        <v>3969.0235100000009</v>
      </c>
      <c r="G403" s="233">
        <f t="shared" si="294"/>
        <v>652.03332000000046</v>
      </c>
      <c r="H403" s="233">
        <f t="shared" si="294"/>
        <v>4308.2165899999982</v>
      </c>
      <c r="I403" s="233">
        <f t="shared" si="294"/>
        <v>-1815.3765999999996</v>
      </c>
      <c r="J403" s="233">
        <f t="shared" si="294"/>
        <v>-2083.17886</v>
      </c>
      <c r="K403" s="233">
        <f t="shared" si="294"/>
        <v>2484.5712299999996</v>
      </c>
      <c r="L403" s="233">
        <f t="shared" si="294"/>
        <v>873.79831000000195</v>
      </c>
      <c r="M403" s="233">
        <f t="shared" si="294"/>
        <v>-2626.8055500000009</v>
      </c>
      <c r="N403" s="233">
        <f t="shared" si="294"/>
        <v>515.20994000000064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-301.58047000000806</v>
      </c>
      <c r="F404" s="233">
        <f t="shared" si="295"/>
        <v>-5244.0581100000036</v>
      </c>
      <c r="G404" s="233">
        <f t="shared" si="295"/>
        <v>-12548.238489999991</v>
      </c>
      <c r="H404" s="233">
        <f t="shared" si="295"/>
        <v>-12823.671909999999</v>
      </c>
      <c r="I404" s="233">
        <f t="shared" si="295"/>
        <v>-762.71628000001147</v>
      </c>
      <c r="J404" s="233">
        <f t="shared" si="295"/>
        <v>-10807.47973999999</v>
      </c>
      <c r="K404" s="233">
        <f t="shared" si="295"/>
        <v>4822.3689399999948</v>
      </c>
      <c r="L404" s="233">
        <f t="shared" si="295"/>
        <v>28387.351280000003</v>
      </c>
      <c r="M404" s="233">
        <f t="shared" si="295"/>
        <v>-6156.7889500000047</v>
      </c>
      <c r="N404" s="233">
        <f t="shared" si="295"/>
        <v>-18981.194070000001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5345.5016300000088</v>
      </c>
      <c r="F406" s="218">
        <f t="shared" si="296"/>
        <v>5892.5502800000031</v>
      </c>
      <c r="G406" s="218">
        <f t="shared" si="296"/>
        <v>7549.711689999991</v>
      </c>
      <c r="H406" s="218">
        <f t="shared" si="296"/>
        <v>12464.126939999998</v>
      </c>
      <c r="I406" s="218">
        <f t="shared" si="296"/>
        <v>8034.8305400000099</v>
      </c>
      <c r="J406" s="218">
        <f t="shared" si="296"/>
        <v>12207.834969999993</v>
      </c>
      <c r="K406" s="218">
        <f t="shared" si="296"/>
        <v>6833.6535100000019</v>
      </c>
      <c r="L406" s="218">
        <f t="shared" si="296"/>
        <v>25803.805919999999</v>
      </c>
      <c r="M406" s="218">
        <f t="shared" si="296"/>
        <v>15587.362290000001</v>
      </c>
      <c r="N406" s="218">
        <f t="shared" si="296"/>
        <v>-41323.352979999996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-1.0000176189350896E-6</v>
      </c>
      <c r="F408" s="220">
        <f t="shared" si="297"/>
        <v>0</v>
      </c>
      <c r="G408" s="221">
        <f t="shared" si="297"/>
        <v>-2.5465851649641991E-11</v>
      </c>
      <c r="H408" s="221">
        <f t="shared" si="297"/>
        <v>3.2741809263825417E-11</v>
      </c>
      <c r="I408" s="221">
        <f t="shared" si="297"/>
        <v>-4.0017766878008842E-11</v>
      </c>
      <c r="J408" s="221">
        <f t="shared" si="297"/>
        <v>0</v>
      </c>
      <c r="K408" s="221">
        <f t="shared" si="297"/>
        <v>-8.1854523159563541E-12</v>
      </c>
      <c r="L408" s="221">
        <f t="shared" si="297"/>
        <v>4.0017766878008842E-11</v>
      </c>
      <c r="M408" s="221">
        <f t="shared" si="297"/>
        <v>-2.0000370568595827E-6</v>
      </c>
      <c r="N408" s="221">
        <f t="shared" si="297"/>
        <v>2.0000297809019685E-6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workbookViewId="0">
      <selection activeCell="A12" sqref="A12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-1.9999570213258266E-6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-6.9348971010185778E-12</v>
      </c>
      <c r="C6" s="379">
        <f>+Data!E150</f>
        <v>1.0000035217672121E-6</v>
      </c>
      <c r="D6" s="379">
        <f>+Data!F150</f>
        <v>8.1854523159563541E-12</v>
      </c>
      <c r="E6" s="379">
        <f>+Data!G150</f>
        <v>4.5474735088646412E-12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141.30511000000001</v>
      </c>
      <c r="E8" s="380">
        <f>+Data!G334</f>
        <v>87.978409999999997</v>
      </c>
      <c r="F8" s="380">
        <f>+Data!H334</f>
        <v>0</v>
      </c>
      <c r="G8" s="380">
        <f>+Data!I334</f>
        <v>101.00476</v>
      </c>
      <c r="H8" s="380">
        <f>+Data!J334</f>
        <v>34.976190000000003</v>
      </c>
      <c r="I8" s="380">
        <f>+Data!K334</f>
        <v>13.89442</v>
      </c>
      <c r="J8" s="380">
        <f>+Data!L334</f>
        <v>13.55495</v>
      </c>
      <c r="K8" s="380">
        <f>+Data!M334</f>
        <v>10.097910000000001</v>
      </c>
      <c r="L8" s="380">
        <f>+Data!N334</f>
        <v>39.692689999999999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-1.0000176189350896E-6</v>
      </c>
      <c r="D10" s="380">
        <f>+Data!F408</f>
        <v>0</v>
      </c>
      <c r="E10" s="380">
        <f>+Data!G408</f>
        <v>-2.5465851649641991E-11</v>
      </c>
      <c r="F10" s="380">
        <f>+Data!H408</f>
        <v>3.2741809263825417E-11</v>
      </c>
      <c r="G10" s="380">
        <f>+Data!I408</f>
        <v>-4.0017766878008842E-11</v>
      </c>
      <c r="H10" s="380">
        <f>+Data!J408</f>
        <v>0</v>
      </c>
      <c r="I10" s="380">
        <f>+Data!K408</f>
        <v>-8.1854523159563541E-12</v>
      </c>
      <c r="J10" s="380">
        <f>+Data!L408</f>
        <v>4.0017766878008842E-11</v>
      </c>
      <c r="K10" s="380">
        <f>+Data!M408</f>
        <v>-2.0000370568595827E-6</v>
      </c>
      <c r="L10" s="380">
        <f>+Data!N408</f>
        <v>2.0000297809019685E-6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54">
        <f>+MdBAM_year1!E35</f>
        <v>0</v>
      </c>
      <c r="C18" s="454">
        <f>+MdBAM_year1!F35</f>
        <v>0</v>
      </c>
      <c r="D18" s="454">
        <f>+MdBAM_year1!G35</f>
        <v>0</v>
      </c>
      <c r="E18" s="454">
        <f>+MdBAM_year1!H35</f>
        <v>0</v>
      </c>
      <c r="F18" s="454">
        <f>+MdBAM_year1!I35</f>
        <v>0</v>
      </c>
      <c r="G18" s="454">
        <f>+MdBAM_year1!J35</f>
        <v>0</v>
      </c>
      <c r="H18" s="454">
        <f>+MdBAM_year1!K35</f>
        <v>0</v>
      </c>
      <c r="I18" s="454">
        <f>+MdBAM_year1!L35</f>
        <v>0</v>
      </c>
      <c r="J18" s="454">
        <f>+MdBAM_year1!M35</f>
        <v>0</v>
      </c>
      <c r="K18" s="454">
        <f>+MdBAM_year1!N35</f>
        <v>0</v>
      </c>
      <c r="L18" s="454">
        <f>+MdBAM_year1!O35</f>
        <v>0</v>
      </c>
      <c r="M18" s="454">
        <f>+MdBAM_year1!P35</f>
        <v>0</v>
      </c>
      <c r="N18" s="454">
        <f>+MdBAM_year1!Q35</f>
        <v>0</v>
      </c>
      <c r="O18" s="454">
        <f>+MdBAM_year1!R35</f>
        <v>0</v>
      </c>
      <c r="P18" s="454">
        <f>+MdBAM_year1!S35</f>
        <v>0</v>
      </c>
      <c r="Q18" s="454">
        <f>+MdBAM_year1!T35</f>
        <v>0</v>
      </c>
      <c r="R18" s="454">
        <f>+MdBAM_year1!U35</f>
        <v>0</v>
      </c>
      <c r="S18" s="454">
        <f>+MdBAM_year1!V35</f>
        <v>0</v>
      </c>
      <c r="T18" s="454">
        <f>+MdBAM_year1!W35</f>
        <v>0</v>
      </c>
      <c r="U18" s="454">
        <f>+MdBAM_year1!X35</f>
        <v>0</v>
      </c>
      <c r="V18" s="454">
        <f>+MdBAM_year1!Y35</f>
        <v>-1.000015799945686E-6</v>
      </c>
      <c r="W18" s="454">
        <f>+MdBAM_year1!Z35</f>
        <v>0</v>
      </c>
      <c r="X18" s="454">
        <f>+MdBAM_year1!AA35</f>
        <v>0</v>
      </c>
      <c r="Y18" s="454">
        <f>+MdBAM_year1!AB35</f>
        <v>0</v>
      </c>
      <c r="Z18" s="454">
        <f>+MdBAM_year1!AC35</f>
        <v>0</v>
      </c>
      <c r="AA18" s="454">
        <f>+MdBAM_year1!AD35</f>
        <v>0</v>
      </c>
      <c r="AB18" s="454">
        <f>+MdBAM_year1!AE35</f>
        <v>0</v>
      </c>
      <c r="AC18" s="454">
        <f>+MdBAM_year1!AF35</f>
        <v>1.0000130714615807E-6</v>
      </c>
    </row>
    <row r="19" spans="1:29" x14ac:dyDescent="0.2">
      <c r="A19" s="377" t="s">
        <v>625</v>
      </c>
      <c r="B19" s="454">
        <f>+MdBAM_year2!E35</f>
        <v>0</v>
      </c>
      <c r="C19" s="454">
        <f>+MdBAM_year2!F35</f>
        <v>0</v>
      </c>
      <c r="D19" s="454">
        <f>+MdBAM_year2!G35</f>
        <v>0</v>
      </c>
      <c r="E19" s="454">
        <f>+MdBAM_year2!H35</f>
        <v>0</v>
      </c>
      <c r="F19" s="454">
        <f>+MdBAM_year2!I35</f>
        <v>0</v>
      </c>
      <c r="G19" s="454">
        <f>+MdBAM_year2!J35</f>
        <v>0</v>
      </c>
      <c r="H19" s="454">
        <f>+MdBAM_year2!K35</f>
        <v>0</v>
      </c>
      <c r="I19" s="454">
        <f>+MdBAM_year2!L35</f>
        <v>0</v>
      </c>
      <c r="J19" s="454">
        <f>+MdBAM_year2!M35</f>
        <v>0</v>
      </c>
      <c r="K19" s="454">
        <f>+MdBAM_year2!N35</f>
        <v>0</v>
      </c>
      <c r="L19" s="454">
        <f>+MdBAM_year2!O35</f>
        <v>0</v>
      </c>
      <c r="M19" s="454">
        <f>+MdBAM_year2!P35</f>
        <v>0</v>
      </c>
      <c r="N19" s="454">
        <f>+MdBAM_year2!Q35</f>
        <v>0</v>
      </c>
      <c r="O19" s="454">
        <f>+MdBAM_year2!R35</f>
        <v>0</v>
      </c>
      <c r="P19" s="454">
        <f>+MdBAM_year2!S35</f>
        <v>0</v>
      </c>
      <c r="Q19" s="454">
        <f>+MdBAM_year2!T35</f>
        <v>0</v>
      </c>
      <c r="R19" s="454">
        <f>+MdBAM_year2!U35</f>
        <v>0</v>
      </c>
      <c r="S19" s="454">
        <f>+MdBAM_year2!V35</f>
        <v>141.30511000000001</v>
      </c>
      <c r="T19" s="454">
        <f>+MdBAM_year2!W35</f>
        <v>0</v>
      </c>
      <c r="U19" s="454">
        <f>+MdBAM_year2!X35</f>
        <v>0</v>
      </c>
      <c r="V19" s="454">
        <f>+MdBAM_year2!Y35</f>
        <v>5.4569682106375694E-12</v>
      </c>
      <c r="W19" s="454">
        <f>+MdBAM_year2!Z35</f>
        <v>0</v>
      </c>
      <c r="X19" s="454">
        <f>+MdBAM_year2!AA35</f>
        <v>0</v>
      </c>
      <c r="Y19" s="454">
        <f>+MdBAM_year2!AB35</f>
        <v>0</v>
      </c>
      <c r="Z19" s="454">
        <f>+MdBAM_year2!AC35</f>
        <v>0</v>
      </c>
      <c r="AA19" s="454">
        <f>+MdBAM_year2!AD35</f>
        <v>0</v>
      </c>
      <c r="AB19" s="454">
        <f>+MdBAM_year2!AE35</f>
        <v>0</v>
      </c>
      <c r="AC19" s="454">
        <f>+MdBAM_year2!AF35</f>
        <v>-141.30511000000479</v>
      </c>
    </row>
    <row r="20" spans="1:29" x14ac:dyDescent="0.2">
      <c r="A20" s="377" t="s">
        <v>626</v>
      </c>
      <c r="B20" s="454">
        <f>+MdBAM_year3!E35</f>
        <v>0</v>
      </c>
      <c r="C20" s="454">
        <f>+MdBAM_year3!F35</f>
        <v>0</v>
      </c>
      <c r="D20" s="454">
        <f>+MdBAM_year3!G35</f>
        <v>0</v>
      </c>
      <c r="E20" s="454">
        <f>+MdBAM_year3!H35</f>
        <v>0</v>
      </c>
      <c r="F20" s="454">
        <f>+MdBAM_year3!I35</f>
        <v>0</v>
      </c>
      <c r="G20" s="454">
        <f>+MdBAM_year3!J35</f>
        <v>0</v>
      </c>
      <c r="H20" s="454">
        <f>+MdBAM_year3!K35</f>
        <v>0</v>
      </c>
      <c r="I20" s="454">
        <f>+MdBAM_year3!L35</f>
        <v>0</v>
      </c>
      <c r="J20" s="454">
        <f>+MdBAM_year3!M35</f>
        <v>0</v>
      </c>
      <c r="K20" s="454">
        <f>+MdBAM_year3!N35</f>
        <v>0</v>
      </c>
      <c r="L20" s="454">
        <f>+MdBAM_year3!O35</f>
        <v>0</v>
      </c>
      <c r="M20" s="454">
        <f>+MdBAM_year3!P35</f>
        <v>0</v>
      </c>
      <c r="N20" s="454">
        <f>+MdBAM_year3!Q35</f>
        <v>0</v>
      </c>
      <c r="O20" s="454">
        <f>+MdBAM_year3!R35</f>
        <v>0</v>
      </c>
      <c r="P20" s="454">
        <f>+MdBAM_year3!S35</f>
        <v>0</v>
      </c>
      <c r="Q20" s="454">
        <f>+MdBAM_year3!T35</f>
        <v>0</v>
      </c>
      <c r="R20" s="454">
        <f>+MdBAM_year3!U35</f>
        <v>0</v>
      </c>
      <c r="S20" s="454">
        <f>+MdBAM_year3!V35</f>
        <v>87.978409999999997</v>
      </c>
      <c r="T20" s="454">
        <f>+MdBAM_year3!W35</f>
        <v>0</v>
      </c>
      <c r="U20" s="454">
        <f>+MdBAM_year3!X35</f>
        <v>0</v>
      </c>
      <c r="V20" s="454">
        <f>+MdBAM_year3!Y35</f>
        <v>-2.5465851649641991E-11</v>
      </c>
      <c r="W20" s="454">
        <f>+MdBAM_year3!Z35</f>
        <v>0</v>
      </c>
      <c r="X20" s="454">
        <f>+MdBAM_year3!AA35</f>
        <v>0</v>
      </c>
      <c r="Y20" s="454">
        <f>+MdBAM_year3!AB35</f>
        <v>0</v>
      </c>
      <c r="Z20" s="454">
        <f>+MdBAM_year3!AC35</f>
        <v>0</v>
      </c>
      <c r="AA20" s="454">
        <f>+MdBAM_year3!AD35</f>
        <v>0</v>
      </c>
      <c r="AB20" s="454">
        <f>+MdBAM_year3!AE35</f>
        <v>0</v>
      </c>
      <c r="AC20" s="454">
        <f>+MdBAM_year3!AF35</f>
        <v>-87.97840999996788</v>
      </c>
    </row>
    <row r="21" spans="1:29" x14ac:dyDescent="0.2">
      <c r="A21" s="377" t="s">
        <v>627</v>
      </c>
      <c r="B21" s="454">
        <f>+MdBAM_year4!E35</f>
        <v>0</v>
      </c>
      <c r="C21" s="454">
        <f>+MdBAM_year4!F35</f>
        <v>0</v>
      </c>
      <c r="D21" s="454">
        <f>+MdBAM_year4!G35</f>
        <v>0</v>
      </c>
      <c r="E21" s="454">
        <f>+MdBAM_year4!H35</f>
        <v>0</v>
      </c>
      <c r="F21" s="454">
        <f>+MdBAM_year4!I35</f>
        <v>0</v>
      </c>
      <c r="G21" s="454">
        <f>+MdBAM_year4!J35</f>
        <v>0</v>
      </c>
      <c r="H21" s="454">
        <f>+MdBAM_year4!K35</f>
        <v>0</v>
      </c>
      <c r="I21" s="454">
        <f>+MdBAM_year4!L35</f>
        <v>0</v>
      </c>
      <c r="J21" s="454">
        <f>+MdBAM_year4!M35</f>
        <v>0</v>
      </c>
      <c r="K21" s="454">
        <f>+MdBAM_year4!N35</f>
        <v>0</v>
      </c>
      <c r="L21" s="454">
        <f>+MdBAM_year4!O35</f>
        <v>0</v>
      </c>
      <c r="M21" s="454">
        <f>+MdBAM_year4!P35</f>
        <v>0</v>
      </c>
      <c r="N21" s="454">
        <f>+MdBAM_year4!Q35</f>
        <v>0</v>
      </c>
      <c r="O21" s="454">
        <f>+MdBAM_year4!R35</f>
        <v>0</v>
      </c>
      <c r="P21" s="454">
        <f>+MdBAM_year4!S35</f>
        <v>0</v>
      </c>
      <c r="Q21" s="454">
        <f>+MdBAM_year4!T35</f>
        <v>0</v>
      </c>
      <c r="R21" s="454">
        <f>+MdBAM_year4!U35</f>
        <v>0</v>
      </c>
      <c r="S21" s="454">
        <f>+MdBAM_year4!V35</f>
        <v>0</v>
      </c>
      <c r="T21" s="454">
        <f>+MdBAM_year4!W35</f>
        <v>0</v>
      </c>
      <c r="U21" s="454">
        <f>+MdBAM_year4!X35</f>
        <v>0</v>
      </c>
      <c r="V21" s="454">
        <f>+MdBAM_year4!Y35</f>
        <v>3.5470293369144201E-11</v>
      </c>
      <c r="W21" s="454">
        <f>+MdBAM_year4!Z35</f>
        <v>0</v>
      </c>
      <c r="X21" s="454">
        <f>+MdBAM_year4!AA35</f>
        <v>0</v>
      </c>
      <c r="Y21" s="454">
        <f>+MdBAM_year4!AB35</f>
        <v>0</v>
      </c>
      <c r="Z21" s="454">
        <f>+MdBAM_year4!AC35</f>
        <v>0</v>
      </c>
      <c r="AA21" s="454">
        <f>+MdBAM_year4!AD35</f>
        <v>0</v>
      </c>
      <c r="AB21" s="454">
        <f>+MdBAM_year4!AE35</f>
        <v>0</v>
      </c>
      <c r="AC21" s="454">
        <f>+MdBAM_year4!AF35</f>
        <v>-2.9103830456733704E-11</v>
      </c>
    </row>
    <row r="22" spans="1:29" x14ac:dyDescent="0.2">
      <c r="A22" s="377" t="s">
        <v>628</v>
      </c>
      <c r="B22" s="454">
        <f>+MdBAM_year5!E35</f>
        <v>0</v>
      </c>
      <c r="C22" s="454">
        <f>+MdBAM_year5!F35</f>
        <v>0</v>
      </c>
      <c r="D22" s="454">
        <f>+MdBAM_year5!G35</f>
        <v>0</v>
      </c>
      <c r="E22" s="454">
        <f>+MdBAM_year5!H35</f>
        <v>0</v>
      </c>
      <c r="F22" s="454">
        <f>+MdBAM_year5!I35</f>
        <v>0</v>
      </c>
      <c r="G22" s="454">
        <f>+MdBAM_year5!J35</f>
        <v>0</v>
      </c>
      <c r="H22" s="454">
        <f>+MdBAM_year5!K35</f>
        <v>0</v>
      </c>
      <c r="I22" s="454">
        <f>+MdBAM_year5!L35</f>
        <v>0</v>
      </c>
      <c r="J22" s="454">
        <f>+MdBAM_year5!M35</f>
        <v>0</v>
      </c>
      <c r="K22" s="454">
        <f>+MdBAM_year5!N35</f>
        <v>0</v>
      </c>
      <c r="L22" s="454">
        <f>+MdBAM_year5!O35</f>
        <v>0</v>
      </c>
      <c r="M22" s="454">
        <f>+MdBAM_year5!P35</f>
        <v>0</v>
      </c>
      <c r="N22" s="454">
        <f>+MdBAM_year5!Q35</f>
        <v>0</v>
      </c>
      <c r="O22" s="454">
        <f>+MdBAM_year5!R35</f>
        <v>0</v>
      </c>
      <c r="P22" s="454">
        <f>+MdBAM_year5!S35</f>
        <v>0</v>
      </c>
      <c r="Q22" s="454">
        <f>+MdBAM_year5!T35</f>
        <v>0</v>
      </c>
      <c r="R22" s="454">
        <f>+MdBAM_year5!U35</f>
        <v>0</v>
      </c>
      <c r="S22" s="454">
        <f>+MdBAM_year5!V35</f>
        <v>101.00476</v>
      </c>
      <c r="T22" s="454">
        <f>+MdBAM_year5!W35</f>
        <v>0</v>
      </c>
      <c r="U22" s="454">
        <f>+MdBAM_year5!X35</f>
        <v>0</v>
      </c>
      <c r="V22" s="454">
        <f>+MdBAM_year5!Y35</f>
        <v>-4.0017766878008842E-11</v>
      </c>
      <c r="W22" s="454">
        <f>+MdBAM_year5!Z35</f>
        <v>0</v>
      </c>
      <c r="X22" s="454">
        <f>+MdBAM_year5!AA35</f>
        <v>0</v>
      </c>
      <c r="Y22" s="454">
        <f>+MdBAM_year5!AB35</f>
        <v>0</v>
      </c>
      <c r="Z22" s="454">
        <f>+MdBAM_year5!AC35</f>
        <v>0</v>
      </c>
      <c r="AA22" s="454">
        <f>+MdBAM_year5!AD35</f>
        <v>0</v>
      </c>
      <c r="AB22" s="454">
        <f>+MdBAM_year5!AE35</f>
        <v>0</v>
      </c>
      <c r="AC22" s="454">
        <f>+MdBAM_year5!AF35</f>
        <v>-101.00475999996615</v>
      </c>
    </row>
    <row r="23" spans="1:29" x14ac:dyDescent="0.2">
      <c r="A23" s="377" t="s">
        <v>629</v>
      </c>
      <c r="B23" s="454">
        <f>+MdBAM_year6!E35</f>
        <v>0</v>
      </c>
      <c r="C23" s="454">
        <f>+MdBAM_year6!F35</f>
        <v>0</v>
      </c>
      <c r="D23" s="454">
        <f>+MdBAM_year6!G35</f>
        <v>0</v>
      </c>
      <c r="E23" s="454">
        <f>+MdBAM_year6!H35</f>
        <v>0</v>
      </c>
      <c r="F23" s="454">
        <f>+MdBAM_year6!I35</f>
        <v>0</v>
      </c>
      <c r="G23" s="454">
        <f>+MdBAM_year6!J35</f>
        <v>0</v>
      </c>
      <c r="H23" s="454">
        <f>+MdBAM_year6!K35</f>
        <v>0</v>
      </c>
      <c r="I23" s="454">
        <f>+MdBAM_year6!L35</f>
        <v>0</v>
      </c>
      <c r="J23" s="454">
        <f>+MdBAM_year6!M35</f>
        <v>0</v>
      </c>
      <c r="K23" s="454">
        <f>+MdBAM_year6!N35</f>
        <v>0</v>
      </c>
      <c r="L23" s="454">
        <f>+MdBAM_year6!O35</f>
        <v>0</v>
      </c>
      <c r="M23" s="454">
        <f>+MdBAM_year6!P35</f>
        <v>0</v>
      </c>
      <c r="N23" s="454">
        <f>+MdBAM_year6!Q35</f>
        <v>0</v>
      </c>
      <c r="O23" s="454">
        <f>+MdBAM_year6!R35</f>
        <v>0</v>
      </c>
      <c r="P23" s="454">
        <f>+MdBAM_year6!S35</f>
        <v>0</v>
      </c>
      <c r="Q23" s="454">
        <f>+MdBAM_year6!T35</f>
        <v>0</v>
      </c>
      <c r="R23" s="454">
        <f>+MdBAM_year6!U35</f>
        <v>0</v>
      </c>
      <c r="S23" s="454">
        <f>+MdBAM_year6!V35</f>
        <v>34.976190000000003</v>
      </c>
      <c r="T23" s="454">
        <f>+MdBAM_year6!W35</f>
        <v>0</v>
      </c>
      <c r="U23" s="454">
        <f>+MdBAM_year6!X35</f>
        <v>0</v>
      </c>
      <c r="V23" s="454">
        <f>+MdBAM_year6!Y35</f>
        <v>0</v>
      </c>
      <c r="W23" s="454">
        <f>+MdBAM_year6!Z35</f>
        <v>0</v>
      </c>
      <c r="X23" s="454">
        <f>+MdBAM_year6!AA35</f>
        <v>2.2737367544323206E-13</v>
      </c>
      <c r="Y23" s="454">
        <f>+MdBAM_year6!AB35</f>
        <v>0</v>
      </c>
      <c r="Z23" s="454">
        <f>+MdBAM_year6!AC35</f>
        <v>0</v>
      </c>
      <c r="AA23" s="454">
        <f>+MdBAM_year6!AD35</f>
        <v>0</v>
      </c>
      <c r="AB23" s="454">
        <f>+MdBAM_year6!AE35</f>
        <v>0</v>
      </c>
      <c r="AC23" s="454">
        <f>+MdBAM_year6!AF35</f>
        <v>-34.976190000004863</v>
      </c>
    </row>
    <row r="24" spans="1:29" x14ac:dyDescent="0.2">
      <c r="A24" s="377" t="s">
        <v>630</v>
      </c>
      <c r="B24" s="454">
        <f>+MdBAM_year7!E35</f>
        <v>0</v>
      </c>
      <c r="C24" s="454">
        <f>+MdBAM_year7!F35</f>
        <v>0</v>
      </c>
      <c r="D24" s="454">
        <f>+MdBAM_year7!G35</f>
        <v>0</v>
      </c>
      <c r="E24" s="454">
        <f>+MdBAM_year7!H35</f>
        <v>0</v>
      </c>
      <c r="F24" s="454">
        <f>+MdBAM_year7!I35</f>
        <v>0</v>
      </c>
      <c r="G24" s="454">
        <f>+MdBAM_year7!J35</f>
        <v>0</v>
      </c>
      <c r="H24" s="454">
        <f>+MdBAM_year7!K35</f>
        <v>0</v>
      </c>
      <c r="I24" s="454">
        <f>+MdBAM_year7!L35</f>
        <v>0</v>
      </c>
      <c r="J24" s="454">
        <f>+MdBAM_year7!M35</f>
        <v>0</v>
      </c>
      <c r="K24" s="454">
        <f>+MdBAM_year7!N35</f>
        <v>0</v>
      </c>
      <c r="L24" s="454">
        <f>+MdBAM_year7!O35</f>
        <v>0</v>
      </c>
      <c r="M24" s="454">
        <f>+MdBAM_year7!P35</f>
        <v>0</v>
      </c>
      <c r="N24" s="454">
        <f>+MdBAM_year7!Q35</f>
        <v>0</v>
      </c>
      <c r="O24" s="454">
        <f>+MdBAM_year7!R35</f>
        <v>0</v>
      </c>
      <c r="P24" s="454">
        <f>+MdBAM_year7!S35</f>
        <v>0</v>
      </c>
      <c r="Q24" s="454">
        <f>+MdBAM_year7!T35</f>
        <v>0</v>
      </c>
      <c r="R24" s="454">
        <f>+MdBAM_year7!U35</f>
        <v>0</v>
      </c>
      <c r="S24" s="454">
        <f>+MdBAM_year7!V35</f>
        <v>13.89442</v>
      </c>
      <c r="T24" s="454">
        <f>+MdBAM_year7!W35</f>
        <v>0</v>
      </c>
      <c r="U24" s="454">
        <f>+MdBAM_year7!X35</f>
        <v>0</v>
      </c>
      <c r="V24" s="454">
        <f>+MdBAM_year7!Y35</f>
        <v>0</v>
      </c>
      <c r="W24" s="454">
        <f>+MdBAM_year7!Z35</f>
        <v>0</v>
      </c>
      <c r="X24" s="454">
        <f>+MdBAM_year7!AA35</f>
        <v>0</v>
      </c>
      <c r="Y24" s="454">
        <f>+MdBAM_year7!AB35</f>
        <v>0</v>
      </c>
      <c r="Z24" s="454">
        <f>+MdBAM_year7!AC35</f>
        <v>0</v>
      </c>
      <c r="AA24" s="454">
        <f>+MdBAM_year7!AD35</f>
        <v>-7.5495165674510645E-14</v>
      </c>
      <c r="AB24" s="454">
        <f>+MdBAM_year7!AE35</f>
        <v>0</v>
      </c>
      <c r="AC24" s="454">
        <f>+MdBAM_year7!AF35</f>
        <v>-13.894419999998718</v>
      </c>
    </row>
    <row r="25" spans="1:29" x14ac:dyDescent="0.2">
      <c r="A25" s="377" t="s">
        <v>631</v>
      </c>
      <c r="B25" s="454">
        <f>+MdBAM_year8!E35</f>
        <v>0</v>
      </c>
      <c r="C25" s="454">
        <f>+MdBAM_year8!F35</f>
        <v>0</v>
      </c>
      <c r="D25" s="454">
        <f>+MdBAM_year8!G35</f>
        <v>0</v>
      </c>
      <c r="E25" s="454">
        <f>+MdBAM_year8!H35</f>
        <v>0</v>
      </c>
      <c r="F25" s="454">
        <f>+MdBAM_year8!I35</f>
        <v>0</v>
      </c>
      <c r="G25" s="454">
        <f>+MdBAM_year8!J35</f>
        <v>0</v>
      </c>
      <c r="H25" s="454">
        <f>+MdBAM_year8!K35</f>
        <v>0</v>
      </c>
      <c r="I25" s="454">
        <f>+MdBAM_year8!L35</f>
        <v>0</v>
      </c>
      <c r="J25" s="454">
        <f>+MdBAM_year8!M35</f>
        <v>0</v>
      </c>
      <c r="K25" s="454">
        <f>+MdBAM_year8!N35</f>
        <v>0</v>
      </c>
      <c r="L25" s="454">
        <f>+MdBAM_year8!O35</f>
        <v>0</v>
      </c>
      <c r="M25" s="454">
        <f>+MdBAM_year8!P35</f>
        <v>0</v>
      </c>
      <c r="N25" s="454">
        <f>+MdBAM_year8!Q35</f>
        <v>0</v>
      </c>
      <c r="O25" s="454">
        <f>+MdBAM_year8!R35</f>
        <v>0</v>
      </c>
      <c r="P25" s="454">
        <f>+MdBAM_year8!S35</f>
        <v>0</v>
      </c>
      <c r="Q25" s="454">
        <f>+MdBAM_year8!T35</f>
        <v>0</v>
      </c>
      <c r="R25" s="454">
        <f>+MdBAM_year8!U35</f>
        <v>0</v>
      </c>
      <c r="S25" s="454">
        <f>+MdBAM_year8!V35</f>
        <v>13.55495</v>
      </c>
      <c r="T25" s="454">
        <f>+MdBAM_year8!W35</f>
        <v>0</v>
      </c>
      <c r="U25" s="454">
        <f>+MdBAM_year8!X35</f>
        <v>0</v>
      </c>
      <c r="V25" s="454">
        <f>+MdBAM_year8!Y35</f>
        <v>0</v>
      </c>
      <c r="W25" s="454">
        <f>+MdBAM_year8!Z35</f>
        <v>0</v>
      </c>
      <c r="X25" s="454">
        <f>+MdBAM_year8!AA35</f>
        <v>0</v>
      </c>
      <c r="Y25" s="454">
        <f>+MdBAM_year8!AB35</f>
        <v>0</v>
      </c>
      <c r="Z25" s="454">
        <f>+MdBAM_year8!AC35</f>
        <v>0</v>
      </c>
      <c r="AA25" s="454">
        <f>+MdBAM_year8!AD35</f>
        <v>0</v>
      </c>
      <c r="AB25" s="454">
        <f>+MdBAM_year8!AE35</f>
        <v>0</v>
      </c>
      <c r="AC25" s="454">
        <f>+MdBAM_year8!AF35</f>
        <v>-13.55495000004521</v>
      </c>
    </row>
    <row r="26" spans="1:29" x14ac:dyDescent="0.2">
      <c r="A26" s="377" t="s">
        <v>632</v>
      </c>
      <c r="B26" s="454">
        <f>+MdBAM_year9!E35</f>
        <v>0</v>
      </c>
      <c r="C26" s="454">
        <f>+MdBAM_year9!F35</f>
        <v>0</v>
      </c>
      <c r="D26" s="454">
        <f>+MdBAM_year9!G35</f>
        <v>0</v>
      </c>
      <c r="E26" s="454">
        <f>+MdBAM_year9!H35</f>
        <v>0</v>
      </c>
      <c r="F26" s="454">
        <f>+MdBAM_year9!I35</f>
        <v>0</v>
      </c>
      <c r="G26" s="454">
        <f>+MdBAM_year9!J35</f>
        <v>0</v>
      </c>
      <c r="H26" s="454">
        <f>+MdBAM_year9!K35</f>
        <v>0</v>
      </c>
      <c r="I26" s="454">
        <f>+MdBAM_year9!L35</f>
        <v>0</v>
      </c>
      <c r="J26" s="454">
        <f>+MdBAM_year9!M35</f>
        <v>0</v>
      </c>
      <c r="K26" s="454">
        <f>+MdBAM_year9!N35</f>
        <v>0</v>
      </c>
      <c r="L26" s="454">
        <f>+MdBAM_year9!O35</f>
        <v>0</v>
      </c>
      <c r="M26" s="454">
        <f>+MdBAM_year9!P35</f>
        <v>0</v>
      </c>
      <c r="N26" s="454">
        <f>+MdBAM_year9!Q35</f>
        <v>0</v>
      </c>
      <c r="O26" s="454">
        <f>+MdBAM_year9!R35</f>
        <v>0</v>
      </c>
      <c r="P26" s="454">
        <f>+MdBAM_year9!S35</f>
        <v>0</v>
      </c>
      <c r="Q26" s="454">
        <f>+MdBAM_year9!T35</f>
        <v>0</v>
      </c>
      <c r="R26" s="454">
        <f>+MdBAM_year9!U35</f>
        <v>0</v>
      </c>
      <c r="S26" s="454">
        <f>+MdBAM_year9!V35</f>
        <v>10.097909999999999</v>
      </c>
      <c r="T26" s="454">
        <f>+MdBAM_year9!W35</f>
        <v>0</v>
      </c>
      <c r="U26" s="454">
        <f>+MdBAM_year9!X35</f>
        <v>0</v>
      </c>
      <c r="V26" s="454">
        <f>+MdBAM_year9!Y35</f>
        <v>-2.0000352378701791E-6</v>
      </c>
      <c r="W26" s="454">
        <f>+MdBAM_year9!Z35</f>
        <v>0</v>
      </c>
      <c r="X26" s="454">
        <f>+MdBAM_year9!AA35</f>
        <v>0</v>
      </c>
      <c r="Y26" s="454">
        <f>+MdBAM_year9!AB35</f>
        <v>0</v>
      </c>
      <c r="Z26" s="454">
        <f>+MdBAM_year9!AC35</f>
        <v>0</v>
      </c>
      <c r="AA26" s="454">
        <f>+MdBAM_year9!AD35</f>
        <v>0</v>
      </c>
      <c r="AB26" s="454">
        <f>+MdBAM_year9!AE35</f>
        <v>0</v>
      </c>
      <c r="AC26" s="454">
        <f>+MdBAM_year9!AF35</f>
        <v>-10.097907999954259</v>
      </c>
    </row>
    <row r="27" spans="1:29" x14ac:dyDescent="0.2">
      <c r="A27" s="377" t="s">
        <v>633</v>
      </c>
      <c r="B27" s="454">
        <f>+MdBAM_year10!E35</f>
        <v>0</v>
      </c>
      <c r="C27" s="454">
        <f>+MdBAM_year10!F35</f>
        <v>0</v>
      </c>
      <c r="D27" s="454">
        <f>+MdBAM_year10!G35</f>
        <v>0</v>
      </c>
      <c r="E27" s="454">
        <f>+MdBAM_year10!H35</f>
        <v>0</v>
      </c>
      <c r="F27" s="454">
        <f>+MdBAM_year10!I35</f>
        <v>0</v>
      </c>
      <c r="G27" s="454">
        <f>+MdBAM_year10!J35</f>
        <v>0</v>
      </c>
      <c r="H27" s="454">
        <f>+MdBAM_year10!K35</f>
        <v>0</v>
      </c>
      <c r="I27" s="454">
        <f>+MdBAM_year10!L35</f>
        <v>0</v>
      </c>
      <c r="J27" s="454">
        <f>+MdBAM_year10!M35</f>
        <v>0</v>
      </c>
      <c r="K27" s="454">
        <f>+MdBAM_year10!N35</f>
        <v>0</v>
      </c>
      <c r="L27" s="454">
        <f>+MdBAM_year10!O35</f>
        <v>0</v>
      </c>
      <c r="M27" s="454">
        <f>+MdBAM_year10!P35</f>
        <v>0</v>
      </c>
      <c r="N27" s="454">
        <f>+MdBAM_year10!Q35</f>
        <v>0</v>
      </c>
      <c r="O27" s="454">
        <f>+MdBAM_year10!R35</f>
        <v>0</v>
      </c>
      <c r="P27" s="454">
        <f>+MdBAM_year10!S35</f>
        <v>0</v>
      </c>
      <c r="Q27" s="454">
        <f>+MdBAM_year10!T35</f>
        <v>0</v>
      </c>
      <c r="R27" s="454">
        <f>+MdBAM_year10!U35</f>
        <v>0</v>
      </c>
      <c r="S27" s="454">
        <f>+MdBAM_year10!V35</f>
        <v>39.692689999999999</v>
      </c>
      <c r="T27" s="454">
        <f>+MdBAM_year10!W35</f>
        <v>0</v>
      </c>
      <c r="U27" s="454">
        <f>+MdBAM_year10!X35</f>
        <v>0</v>
      </c>
      <c r="V27" s="454">
        <f>+MdBAM_year10!Y35</f>
        <v>2.0000297809019685E-6</v>
      </c>
      <c r="W27" s="454">
        <f>+MdBAM_year10!Z35</f>
        <v>0</v>
      </c>
      <c r="X27" s="454">
        <f>+MdBAM_year10!AA35</f>
        <v>0</v>
      </c>
      <c r="Y27" s="454">
        <f>+MdBAM_year10!AB35</f>
        <v>0</v>
      </c>
      <c r="Z27" s="454">
        <f>+MdBAM_year10!AC35</f>
        <v>0</v>
      </c>
      <c r="AA27" s="454">
        <f>+MdBAM_year10!AD35</f>
        <v>0</v>
      </c>
      <c r="AB27" s="454">
        <f>+MdBAM_year10!AE35</f>
        <v>0</v>
      </c>
      <c r="AC27" s="454">
        <f>+MdBAM_year10!AF35</f>
        <v>-39.692692000026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166" t="s">
        <v>16</v>
      </c>
      <c r="J1" s="165" t="s">
        <v>143</v>
      </c>
      <c r="K1" s="416" t="s">
        <v>144</v>
      </c>
      <c r="L1" s="417"/>
      <c r="M1" s="417"/>
      <c r="N1" s="417"/>
      <c r="O1" s="418"/>
      <c r="P1" s="166" t="s">
        <v>151</v>
      </c>
      <c r="Q1" s="166" t="s">
        <v>152</v>
      </c>
      <c r="R1" s="170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9" t="s">
        <v>1</v>
      </c>
      <c r="G2" s="420"/>
      <c r="H2" s="326"/>
      <c r="I2" s="168" t="s">
        <v>2</v>
      </c>
      <c r="J2" s="164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4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46853.153170000005</v>
      </c>
      <c r="AC5" s="48"/>
      <c r="AD5" s="47"/>
      <c r="AE5" s="48"/>
      <c r="AF5" s="43"/>
      <c r="AG5" s="49">
        <f t="shared" ref="AG5:AG31" si="0">SUM(E5:AF5)</f>
        <v>46853.153170000005</v>
      </c>
    </row>
    <row r="6" spans="1:33" s="9" customFormat="1" ht="25.5" x14ac:dyDescent="0.25">
      <c r="A6" s="405"/>
      <c r="B6" s="421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17110.819109999997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-77.056690000000344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17033.762419999995</v>
      </c>
    </row>
    <row r="7" spans="1:33" s="9" customFormat="1" x14ac:dyDescent="0.25">
      <c r="A7" s="405"/>
      <c r="B7" s="422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1209.7016999999896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1209.7016999999896</v>
      </c>
    </row>
    <row r="8" spans="1:33" s="9" customFormat="1" ht="25.5" x14ac:dyDescent="0.25">
      <c r="A8" s="405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17110.819109999997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17110.819109999997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46853.153170000005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46853.153170000005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21872.33358000001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21872.33358000001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13475.014020000001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13475.014020000001</v>
      </c>
    </row>
    <row r="12" spans="1:33" s="9" customFormat="1" ht="25.5" x14ac:dyDescent="0.25">
      <c r="A12" s="417"/>
      <c r="B12" s="409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3892.02369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3892.02369</v>
      </c>
    </row>
    <row r="13" spans="1:33" s="9" customFormat="1" x14ac:dyDescent="0.25">
      <c r="A13" s="417"/>
      <c r="B13" s="409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2128.6574900000001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2128.6574900000001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2376.6383800000076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2376.6383800000076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2376.6383800000076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95.564970000000002</v>
      </c>
      <c r="AC16" s="297"/>
      <c r="AD16" s="47"/>
      <c r="AE16" s="48"/>
      <c r="AF16" s="43"/>
      <c r="AG16" s="49">
        <f t="shared" si="0"/>
        <v>2472.2033500000075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-2513.2326099999923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-2513.2326099999923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-1276.5550599999924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2025.0000000000068</v>
      </c>
      <c r="AE18" s="300"/>
      <c r="AF18" s="59"/>
      <c r="AG18" s="49">
        <f t="shared" si="0"/>
        <v>748.44494000001441</v>
      </c>
    </row>
    <row r="19" spans="1:35" s="9" customFormat="1" x14ac:dyDescent="0.25">
      <c r="A19" s="410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748.44494000001441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748.44494000001441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748.44494000001441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-2140.2987790000002</v>
      </c>
      <c r="AE20" s="304">
        <f>+Data!E303</f>
        <v>0</v>
      </c>
      <c r="AF20" s="63"/>
      <c r="AG20" s="49">
        <f t="shared" si="0"/>
        <v>-1391.8538389999858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-1391.8538389999858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-1391.8538389999858</v>
      </c>
    </row>
    <row r="22" spans="1:35" s="9" customFormat="1" ht="12.75" customHeight="1" x14ac:dyDescent="0.25">
      <c r="A22" s="413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-77.056690000000344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-77.056690000000344</v>
      </c>
    </row>
    <row r="23" spans="1:35" s="9" customFormat="1" ht="25.5" x14ac:dyDescent="0.25">
      <c r="A23" s="414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7870.0004799999997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-6660.2987800000101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1209.7016999999896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5345.5016310000246</v>
      </c>
      <c r="V25" s="43"/>
      <c r="W25" s="43"/>
      <c r="X25" s="43"/>
      <c r="Y25" s="48"/>
      <c r="Z25" s="293">
        <f>Data!E403</f>
        <v>-613.05215000000135</v>
      </c>
      <c r="AA25" s="305">
        <f>Data!E395</f>
        <v>311.47167999999328</v>
      </c>
      <c r="AB25" s="54"/>
      <c r="AC25" s="43"/>
      <c r="AD25" s="54"/>
      <c r="AE25" s="43"/>
      <c r="AF25" s="43"/>
      <c r="AG25" s="49">
        <f t="shared" si="0"/>
        <v>5043.9211610000166</v>
      </c>
    </row>
    <row r="26" spans="1:35" s="9" customFormat="1" x14ac:dyDescent="0.25">
      <c r="A26" s="406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594.11012000000096</v>
      </c>
      <c r="Z26" s="58"/>
      <c r="AA26" s="306"/>
      <c r="AB26" s="54"/>
      <c r="AC26" s="43"/>
      <c r="AD26" s="54"/>
      <c r="AE26" s="43"/>
      <c r="AF26" s="43"/>
      <c r="AG26" s="49">
        <f t="shared" si="0"/>
        <v>594.11012000000096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4449.8110399999996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4449.8110399999996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17033.762419999995</v>
      </c>
      <c r="G28" s="64"/>
      <c r="H28" s="64"/>
      <c r="I28" s="65"/>
      <c r="J28" s="65"/>
      <c r="K28" s="315">
        <f>-Data!E245</f>
        <v>13475.014020000001</v>
      </c>
      <c r="L28" s="64"/>
      <c r="M28" s="315">
        <f>-Data!E247</f>
        <v>0</v>
      </c>
      <c r="N28" s="64"/>
      <c r="O28" s="64"/>
      <c r="P28" s="316">
        <f>-(Data!E256+Data!E83)</f>
        <v>4985.4359599999998</v>
      </c>
      <c r="Q28" s="314">
        <f>-(Data!E261)</f>
        <v>147.17397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11307.331770000004</v>
      </c>
      <c r="AG28" s="49">
        <f t="shared" si="0"/>
        <v>46948.718140000004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3892.02369</v>
      </c>
      <c r="M29" s="44"/>
      <c r="N29" s="293">
        <f>-Data!E248</f>
        <v>2128.6574900000001</v>
      </c>
      <c r="O29" s="48"/>
      <c r="P29" s="320">
        <f>(Data!E81+Data!E83)</f>
        <v>0</v>
      </c>
      <c r="Q29" s="321">
        <f>-Data!E262</f>
        <v>-1383.8515199999999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-4636.8296599999994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1209.7016999999896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-1325.000478999983</v>
      </c>
      <c r="AG30" s="49">
        <f t="shared" si="0"/>
        <v>-115.29877899999337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1207.1622700000023</v>
      </c>
      <c r="AA32" s="317">
        <f>+Y27-AA25</f>
        <v>4138.3393600000063</v>
      </c>
      <c r="AB32" s="66"/>
      <c r="AC32" s="43"/>
      <c r="AD32" s="43"/>
      <c r="AE32" s="43"/>
      <c r="AF32" s="43"/>
      <c r="AG32" s="43">
        <f>SUM(E32:AE32)</f>
        <v>5345.5016300000088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46853.153170000005</v>
      </c>
      <c r="F33" s="46">
        <f t="shared" si="1"/>
        <v>17033.762419999995</v>
      </c>
      <c r="G33" s="46">
        <f t="shared" si="1"/>
        <v>1209.7016999999896</v>
      </c>
      <c r="H33" s="68">
        <f t="shared" si="1"/>
        <v>17110.819109999997</v>
      </c>
      <c r="I33" s="68">
        <f t="shared" si="1"/>
        <v>46853.153170000005</v>
      </c>
      <c r="J33" s="68">
        <f t="shared" si="1"/>
        <v>21872.33358000001</v>
      </c>
      <c r="K33" s="68">
        <f t="shared" si="1"/>
        <v>13475.014020000001</v>
      </c>
      <c r="L33" s="68">
        <f t="shared" si="1"/>
        <v>3892.02369</v>
      </c>
      <c r="M33" s="68">
        <f t="shared" si="1"/>
        <v>0</v>
      </c>
      <c r="N33" s="68">
        <f t="shared" si="1"/>
        <v>2128.6574900000001</v>
      </c>
      <c r="O33" s="68">
        <f t="shared" si="1"/>
        <v>2376.6383800000076</v>
      </c>
      <c r="P33" s="68">
        <f t="shared" si="1"/>
        <v>2472.2033500000075</v>
      </c>
      <c r="Q33" s="68">
        <f t="shared" si="1"/>
        <v>-2513.2326099999923</v>
      </c>
      <c r="R33" s="68">
        <f t="shared" si="1"/>
        <v>748.44494000001441</v>
      </c>
      <c r="S33" s="68">
        <f t="shared" si="1"/>
        <v>748.44494000001441</v>
      </c>
      <c r="T33" s="68">
        <f t="shared" si="1"/>
        <v>-1391.8538389999858</v>
      </c>
      <c r="U33" s="68">
        <f t="shared" si="1"/>
        <v>-1391.8538389999858</v>
      </c>
      <c r="V33" s="68">
        <f t="shared" si="1"/>
        <v>-77.056690000000344</v>
      </c>
      <c r="W33" s="68">
        <f t="shared" si="1"/>
        <v>1209.7016999999896</v>
      </c>
      <c r="X33" s="400">
        <f t="shared" si="1"/>
        <v>0</v>
      </c>
      <c r="Y33" s="68">
        <f t="shared" si="1"/>
        <v>5043.9211600000008</v>
      </c>
      <c r="Z33" s="69">
        <f t="shared" ref="Z33:AF33" si="2">SUM(Z5:Z32)</f>
        <v>594.11012000000096</v>
      </c>
      <c r="AA33" s="69">
        <f t="shared" si="2"/>
        <v>4449.8110399999996</v>
      </c>
      <c r="AB33" s="69">
        <f t="shared" si="2"/>
        <v>46948.718140000004</v>
      </c>
      <c r="AC33" s="69">
        <f t="shared" si="2"/>
        <v>0</v>
      </c>
      <c r="AD33" s="69">
        <f t="shared" si="2"/>
        <v>-115.29877899999337</v>
      </c>
      <c r="AE33" s="69">
        <f t="shared" si="2"/>
        <v>0</v>
      </c>
      <c r="AF33" s="69">
        <f t="shared" si="2"/>
        <v>5345.5016310000219</v>
      </c>
      <c r="AG33" s="43">
        <f>SUM(E33:AE33)</f>
        <v>229531.31636300008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-1.000015799945686E-6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1.0000130714615807E-6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Z1:AA1"/>
    <mergeCell ref="E1:H1"/>
    <mergeCell ref="K1:O1"/>
    <mergeCell ref="F2:G2"/>
    <mergeCell ref="B6:B7"/>
    <mergeCell ref="V1:Y1"/>
    <mergeCell ref="K2:M2"/>
    <mergeCell ref="A5:A8"/>
    <mergeCell ref="A26:A27"/>
    <mergeCell ref="B11:B13"/>
    <mergeCell ref="S1:U1"/>
    <mergeCell ref="A19:A21"/>
    <mergeCell ref="A22:A25"/>
    <mergeCell ref="A11:A15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141.30511000000001</v>
      </c>
      <c r="W5" s="289">
        <f>+Data!F212</f>
        <v>9.25</v>
      </c>
      <c r="X5" s="289"/>
      <c r="Y5" s="46"/>
      <c r="Z5" s="46"/>
      <c r="AA5" s="290"/>
      <c r="AB5" s="291">
        <f>Data!F208+Data!F209+Data!F211+Data!F80</f>
        <v>50369.322110000001</v>
      </c>
      <c r="AC5" s="48"/>
      <c r="AD5" s="47"/>
      <c r="AE5" s="48"/>
      <c r="AF5" s="43"/>
      <c r="AG5" s="49">
        <f t="shared" ref="AG5:AG31" si="0">SUM(E5:AF5)</f>
        <v>50519.877220000002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17929.926240000001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125.8764000000001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18055.802640000002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1695.1796800000002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1695.1796800000002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17929.926240000001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17929.926240000001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50519.877220000002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50519.877220000002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24896.228330000002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24896.228330000002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14490.6513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14490.6513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4196.8686600000001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4196.8686600000001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2101.8909399999998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2101.8909399999998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4106.8174300000028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4106.8174300000028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4106.8174300000028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37.030670000000001</v>
      </c>
      <c r="AC16" s="297"/>
      <c r="AD16" s="47"/>
      <c r="AE16" s="48"/>
      <c r="AF16" s="43"/>
      <c r="AG16" s="49">
        <f t="shared" si="0"/>
        <v>4143.8481000000029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1066.6063500000027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1066.6063500000027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1509.0320700000027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2724.9999999999945</v>
      </c>
      <c r="AE18" s="300"/>
      <c r="AF18" s="59"/>
      <c r="AG18" s="49">
        <f t="shared" si="0"/>
        <v>4234.0320699999975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4234.0320699999975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4234.0320699999975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4234.0320699999975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-4204.8983600000001</v>
      </c>
      <c r="AE20" s="304">
        <f>+Data!F303</f>
        <v>0</v>
      </c>
      <c r="AF20" s="63"/>
      <c r="AG20" s="49">
        <f t="shared" si="0"/>
        <v>29.133709999997336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29.133709999997336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29.133709999997336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125.8764000000001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125.8764000000001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7693.7226499999997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-5989.2929699999995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1704.4296800000002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5892.5502799999967</v>
      </c>
      <c r="V25" s="43"/>
      <c r="W25" s="43"/>
      <c r="X25" s="43"/>
      <c r="Y25" s="48"/>
      <c r="Z25" s="293">
        <f>Data!F403</f>
        <v>3969.0235100000009</v>
      </c>
      <c r="AA25" s="305">
        <f>Data!F395</f>
        <v>-9213.0816200000045</v>
      </c>
      <c r="AB25" s="54"/>
      <c r="AC25" s="43"/>
      <c r="AD25" s="54"/>
      <c r="AE25" s="43"/>
      <c r="AF25" s="43"/>
      <c r="AG25" s="49">
        <f t="shared" si="0"/>
        <v>648.49216999999408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4845.5704999999998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4845.5704999999998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-4197.0783300000003</v>
      </c>
      <c r="Z27" s="308"/>
      <c r="AA27" s="311"/>
      <c r="AB27" s="312"/>
      <c r="AC27" s="313"/>
      <c r="AD27" s="54"/>
      <c r="AE27" s="43"/>
      <c r="AF27" s="43"/>
      <c r="AG27" s="49">
        <f t="shared" si="0"/>
        <v>-4197.0783300000003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18055.802640000002</v>
      </c>
      <c r="G28" s="64"/>
      <c r="H28" s="64"/>
      <c r="I28" s="65"/>
      <c r="J28" s="65"/>
      <c r="K28" s="315">
        <f>-Data!F245</f>
        <v>14490.6513</v>
      </c>
      <c r="L28" s="64"/>
      <c r="M28" s="315">
        <f>-Data!F247</f>
        <v>0</v>
      </c>
      <c r="N28" s="64"/>
      <c r="O28" s="64"/>
      <c r="P28" s="316">
        <f>-(Data!F256+Data!F83)</f>
        <v>3077.2417500000001</v>
      </c>
      <c r="Q28" s="314">
        <f>-(Data!F261)</f>
        <v>165.67394999999999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14616.983140000004</v>
      </c>
      <c r="AG28" s="49">
        <f t="shared" si="0"/>
        <v>50406.352780000001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4196.8686600000001</v>
      </c>
      <c r="M29" s="44"/>
      <c r="N29" s="293">
        <f>-Data!F248</f>
        <v>2101.8909399999998</v>
      </c>
      <c r="O29" s="48"/>
      <c r="P29" s="320">
        <f>(Data!F81+Data!F83)</f>
        <v>0</v>
      </c>
      <c r="Q29" s="321">
        <f>-Data!F262</f>
        <v>-608.09966999999995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-5690.6599299999998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1695.1796800000002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-3175.0780400000058</v>
      </c>
      <c r="AG30" s="49">
        <f t="shared" si="0"/>
        <v>-1479.8983600000056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876.54698999999891</v>
      </c>
      <c r="AA32" s="317">
        <f>+Y27-AA25</f>
        <v>5016.0032900000042</v>
      </c>
      <c r="AB32" s="66"/>
      <c r="AC32" s="43"/>
      <c r="AD32" s="43"/>
      <c r="AE32" s="43"/>
      <c r="AF32" s="43"/>
      <c r="AG32" s="43">
        <f>SUM(E32:AE32)</f>
        <v>5892.5502800000031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50519.877220000002</v>
      </c>
      <c r="F33" s="46">
        <f t="shared" si="1"/>
        <v>18055.802640000002</v>
      </c>
      <c r="G33" s="46">
        <f t="shared" si="1"/>
        <v>1695.1796800000002</v>
      </c>
      <c r="H33" s="68">
        <f t="shared" si="1"/>
        <v>17929.926240000001</v>
      </c>
      <c r="I33" s="68">
        <f t="shared" si="1"/>
        <v>50519.877219999995</v>
      </c>
      <c r="J33" s="68">
        <f t="shared" si="1"/>
        <v>24896.228330000002</v>
      </c>
      <c r="K33" s="68">
        <f t="shared" si="1"/>
        <v>14490.6513</v>
      </c>
      <c r="L33" s="68">
        <f t="shared" si="1"/>
        <v>4196.8686600000001</v>
      </c>
      <c r="M33" s="68">
        <f t="shared" si="1"/>
        <v>0</v>
      </c>
      <c r="N33" s="68">
        <f t="shared" si="1"/>
        <v>2101.8909399999998</v>
      </c>
      <c r="O33" s="68">
        <f t="shared" si="1"/>
        <v>4106.8174300000028</v>
      </c>
      <c r="P33" s="68">
        <f t="shared" si="1"/>
        <v>4143.8481000000029</v>
      </c>
      <c r="Q33" s="68">
        <f t="shared" si="1"/>
        <v>1066.6063500000027</v>
      </c>
      <c r="R33" s="68">
        <f t="shared" si="1"/>
        <v>4234.0320699999975</v>
      </c>
      <c r="S33" s="68">
        <f t="shared" si="1"/>
        <v>4234.0320699999975</v>
      </c>
      <c r="T33" s="68">
        <f t="shared" si="1"/>
        <v>29.133709999997336</v>
      </c>
      <c r="U33" s="68">
        <f t="shared" si="1"/>
        <v>29.133709999997336</v>
      </c>
      <c r="V33" s="68">
        <f t="shared" si="1"/>
        <v>267.18151000000012</v>
      </c>
      <c r="W33" s="68">
        <f t="shared" si="1"/>
        <v>1704.4296800000002</v>
      </c>
      <c r="X33" s="400">
        <f t="shared" si="1"/>
        <v>0</v>
      </c>
      <c r="Y33" s="68">
        <f t="shared" si="1"/>
        <v>648.49216999999953</v>
      </c>
      <c r="Z33" s="69">
        <f t="shared" ref="Z33:AF33" si="2">SUM(Z5:Z32)</f>
        <v>4845.5704999999998</v>
      </c>
      <c r="AA33" s="69">
        <f t="shared" si="2"/>
        <v>-4197.0783300000003</v>
      </c>
      <c r="AB33" s="69">
        <f t="shared" si="2"/>
        <v>50406.352780000001</v>
      </c>
      <c r="AC33" s="69">
        <f t="shared" si="2"/>
        <v>0</v>
      </c>
      <c r="AD33" s="69">
        <f t="shared" si="2"/>
        <v>-1479.8983600000056</v>
      </c>
      <c r="AE33" s="69">
        <f t="shared" si="2"/>
        <v>0</v>
      </c>
      <c r="AF33" s="69">
        <f t="shared" si="2"/>
        <v>5751.2451699999983</v>
      </c>
      <c r="AG33" s="43">
        <f>SUM(E33:AE33)</f>
        <v>254444.95562000002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141.30511000000001</v>
      </c>
      <c r="W35" s="16">
        <f>W33-AG23</f>
        <v>0</v>
      </c>
      <c r="X35" s="16">
        <f>X33-AG24</f>
        <v>0</v>
      </c>
      <c r="Y35" s="16">
        <f>Y33-AG25</f>
        <v>5.4569682106375694E-12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-141.30511000000479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87.978409999999997</v>
      </c>
      <c r="W5" s="289">
        <f>+Data!G212</f>
        <v>23.22</v>
      </c>
      <c r="X5" s="289"/>
      <c r="Y5" s="46"/>
      <c r="Z5" s="46"/>
      <c r="AA5" s="290"/>
      <c r="AB5" s="291">
        <f>Data!G208+Data!G209+Data!G211+Data!G80</f>
        <v>62241.962250000004</v>
      </c>
      <c r="AC5" s="48"/>
      <c r="AD5" s="47"/>
      <c r="AE5" s="48"/>
      <c r="AF5" s="43"/>
      <c r="AG5" s="49">
        <f t="shared" ref="AG5:AG31" si="0">SUM(E5:AF5)</f>
        <v>62353.160660000001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21210.92598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87.75019999999995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21298.676179999999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917.14438999999697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917.14438999999697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21210.92598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21210.92598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62353.160660000009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62353.160660000009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33699.130610000007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33699.130610000007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15833.92635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15833.92635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4627.7316099999998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4627.7316099999998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1934.78838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1934.78838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11302.684270000005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11302.684270000005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11302.684270000005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40.92915</v>
      </c>
      <c r="AC16" s="297"/>
      <c r="AD16" s="47"/>
      <c r="AE16" s="48"/>
      <c r="AF16" s="43"/>
      <c r="AG16" s="49">
        <f t="shared" si="0"/>
        <v>11343.613420000005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7879.4782800000048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7879.4782800000048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6323.6695800000052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-949.99999999999272</v>
      </c>
      <c r="AE18" s="300"/>
      <c r="AF18" s="59"/>
      <c r="AG18" s="49">
        <f t="shared" si="0"/>
        <v>5373.6695800000125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5373.6695800000125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5373.6695800000125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5373.6695800000125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-4238.9473699999999</v>
      </c>
      <c r="AE20" s="304">
        <f>+Data!G303</f>
        <v>0</v>
      </c>
      <c r="AF20" s="63"/>
      <c r="AG20" s="49">
        <f t="shared" si="0"/>
        <v>1134.7222100000126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1134.7222100000126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1134.7222100000126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87.75019999999995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87.75019999999995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7443.1040700000003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-6502.7396800000033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940.364389999997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7549.7116900000165</v>
      </c>
      <c r="V25" s="43"/>
      <c r="W25" s="43"/>
      <c r="X25" s="43"/>
      <c r="Y25" s="48"/>
      <c r="Z25" s="293">
        <f>Data!G403</f>
        <v>652.03332000000046</v>
      </c>
      <c r="AA25" s="305">
        <f>Data!G395</f>
        <v>-13200.271809999991</v>
      </c>
      <c r="AB25" s="54"/>
      <c r="AC25" s="43"/>
      <c r="AD25" s="54"/>
      <c r="AE25" s="43"/>
      <c r="AF25" s="43"/>
      <c r="AG25" s="49">
        <f t="shared" si="0"/>
        <v>-4998.5267999999742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-3676.8841300000004</v>
      </c>
      <c r="Z26" s="58"/>
      <c r="AA26" s="306"/>
      <c r="AB26" s="54"/>
      <c r="AC26" s="43"/>
      <c r="AD26" s="54"/>
      <c r="AE26" s="43"/>
      <c r="AF26" s="43"/>
      <c r="AG26" s="49">
        <f t="shared" si="0"/>
        <v>-3676.8841300000004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-1321.6426699999997</v>
      </c>
      <c r="Z27" s="308"/>
      <c r="AA27" s="311"/>
      <c r="AB27" s="312"/>
      <c r="AC27" s="313"/>
      <c r="AD27" s="54"/>
      <c r="AE27" s="43"/>
      <c r="AF27" s="43"/>
      <c r="AG27" s="49">
        <f t="shared" si="0"/>
        <v>-1321.6426699999997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21298.676179999999</v>
      </c>
      <c r="G28" s="64"/>
      <c r="H28" s="64"/>
      <c r="I28" s="65"/>
      <c r="J28" s="65"/>
      <c r="K28" s="315">
        <f>-Data!G245</f>
        <v>15833.92635</v>
      </c>
      <c r="L28" s="64"/>
      <c r="M28" s="315">
        <f>-Data!G247</f>
        <v>0</v>
      </c>
      <c r="N28" s="64"/>
      <c r="O28" s="64"/>
      <c r="P28" s="316">
        <f>-(Data!G256+Data!G83)</f>
        <v>3464.1351399999999</v>
      </c>
      <c r="Q28" s="314">
        <f>-(Data!G261)</f>
        <v>372.35626000000002</v>
      </c>
      <c r="R28" s="314">
        <f>-Data!G267</f>
        <v>0</v>
      </c>
      <c r="S28" s="64"/>
      <c r="T28" s="314">
        <f>-Data!G306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21313.797470000012</v>
      </c>
      <c r="AG28" s="49">
        <f t="shared" si="0"/>
        <v>62282.891400000008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4627.7316099999998</v>
      </c>
      <c r="M29" s="44"/>
      <c r="N29" s="293">
        <f>-Data!G248</f>
        <v>1934.78838</v>
      </c>
      <c r="O29" s="48"/>
      <c r="P29" s="320">
        <f>(Data!G81+Data!G83)</f>
        <v>0</v>
      </c>
      <c r="Q29" s="321">
        <f>-Data!G262</f>
        <v>1183.45244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-7745.9724299999998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917.14438999999697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-6106.0917599999893</v>
      </c>
      <c r="AG30" s="49">
        <f t="shared" si="0"/>
        <v>-5188.9473699999926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-4328.9174500000008</v>
      </c>
      <c r="AA32" s="317">
        <f>+Y27-AA25</f>
        <v>11878.629139999992</v>
      </c>
      <c r="AB32" s="66"/>
      <c r="AC32" s="43"/>
      <c r="AD32" s="43"/>
      <c r="AE32" s="43"/>
      <c r="AF32" s="43"/>
      <c r="AG32" s="43">
        <f>SUM(E32:AE32)</f>
        <v>7549.711689999991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62353.160660000009</v>
      </c>
      <c r="F33" s="46">
        <f t="shared" si="1"/>
        <v>21298.676179999999</v>
      </c>
      <c r="G33" s="46">
        <f t="shared" si="1"/>
        <v>917.14438999999697</v>
      </c>
      <c r="H33" s="68">
        <f t="shared" si="1"/>
        <v>21210.92598</v>
      </c>
      <c r="I33" s="68">
        <f t="shared" si="1"/>
        <v>62353.160660000009</v>
      </c>
      <c r="J33" s="68">
        <f t="shared" si="1"/>
        <v>33699.130610000007</v>
      </c>
      <c r="K33" s="68">
        <f t="shared" si="1"/>
        <v>15833.92635</v>
      </c>
      <c r="L33" s="68">
        <f t="shared" si="1"/>
        <v>4627.7316099999998</v>
      </c>
      <c r="M33" s="68">
        <f t="shared" si="1"/>
        <v>0</v>
      </c>
      <c r="N33" s="68">
        <f t="shared" si="1"/>
        <v>1934.78838</v>
      </c>
      <c r="O33" s="68">
        <f t="shared" si="1"/>
        <v>11302.684270000005</v>
      </c>
      <c r="P33" s="68">
        <f t="shared" si="1"/>
        <v>11343.613420000005</v>
      </c>
      <c r="Q33" s="68">
        <f t="shared" si="1"/>
        <v>7879.4782800000057</v>
      </c>
      <c r="R33" s="68">
        <f t="shared" si="1"/>
        <v>5373.6695800000125</v>
      </c>
      <c r="S33" s="68">
        <f t="shared" si="1"/>
        <v>5373.6695800000125</v>
      </c>
      <c r="T33" s="68">
        <f t="shared" si="1"/>
        <v>1134.7222100000126</v>
      </c>
      <c r="U33" s="68">
        <f t="shared" si="1"/>
        <v>1134.7222100000126</v>
      </c>
      <c r="V33" s="68">
        <f t="shared" si="1"/>
        <v>175.72860999999995</v>
      </c>
      <c r="W33" s="68">
        <f t="shared" si="1"/>
        <v>940.364389999997</v>
      </c>
      <c r="X33" s="400">
        <f t="shared" si="1"/>
        <v>0</v>
      </c>
      <c r="Y33" s="68">
        <f t="shared" si="1"/>
        <v>-4998.5267999999996</v>
      </c>
      <c r="Z33" s="69">
        <f t="shared" ref="Z33:AF33" si="2">SUM(Z5:Z32)</f>
        <v>-3676.8841300000004</v>
      </c>
      <c r="AA33" s="69">
        <f t="shared" si="2"/>
        <v>-1321.6426699999993</v>
      </c>
      <c r="AB33" s="69">
        <f t="shared" si="2"/>
        <v>62282.891400000008</v>
      </c>
      <c r="AC33" s="69">
        <f t="shared" si="2"/>
        <v>0</v>
      </c>
      <c r="AD33" s="69">
        <f t="shared" si="2"/>
        <v>-5188.9473699999926</v>
      </c>
      <c r="AE33" s="69">
        <f t="shared" si="2"/>
        <v>0</v>
      </c>
      <c r="AF33" s="69">
        <f t="shared" si="2"/>
        <v>7461.7332800000231</v>
      </c>
      <c r="AG33" s="43">
        <f>SUM(E33:AE33)</f>
        <v>315984.18780000013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87.978409999999997</v>
      </c>
      <c r="W35" s="16">
        <f>W33-AG23</f>
        <v>0</v>
      </c>
      <c r="X35" s="16">
        <f>X33-AG24</f>
        <v>0</v>
      </c>
      <c r="Y35" s="16">
        <f>Y33-AG25</f>
        <v>-2.5465851649641991E-11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-87.97840999996788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59714.938139999998</v>
      </c>
      <c r="AC5" s="48"/>
      <c r="AD5" s="47"/>
      <c r="AE5" s="48"/>
      <c r="AF5" s="43"/>
      <c r="AG5" s="49">
        <f t="shared" ref="AG5:AG31" si="0">SUM(E5:AF5)</f>
        <v>59714.938139999998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20676.67252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-228.30352999999968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20448.368989999999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640.28414000002704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640.28414000002704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20676.67252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20676.67252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59714.938139999998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59714.938139999998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32127.196179999999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32127.196179999999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15261.19548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15261.19548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4512.5282399999996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4512.5282399999996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1950.00873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1950.00873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10403.463729999996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10403.463729999996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10403.463729999996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30.252939999999999</v>
      </c>
      <c r="AC16" s="297"/>
      <c r="AD16" s="47"/>
      <c r="AE16" s="48"/>
      <c r="AF16" s="43"/>
      <c r="AG16" s="49">
        <f t="shared" si="0"/>
        <v>10433.716669999996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7287.3407499999958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7287.3407499999958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6669.7729299999955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-6.3664629124104977E-12</v>
      </c>
      <c r="AE18" s="300"/>
      <c r="AF18" s="59"/>
      <c r="AG18" s="49">
        <f t="shared" si="0"/>
        <v>6669.7729299999892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6669.7729299999892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6669.7729299999892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6669.7729299999892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-704.73482000000001</v>
      </c>
      <c r="AE20" s="304">
        <f>+Data!H303</f>
        <v>0</v>
      </c>
      <c r="AF20" s="63"/>
      <c r="AG20" s="49">
        <f t="shared" si="0"/>
        <v>5965.0381099999895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5965.0381099999895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5965.0381099999895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-228.30352999999968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-228.30352999999968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6911.0694400000002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-6270.7852999999732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640.28414000002704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12464.126939999962</v>
      </c>
      <c r="V25" s="43"/>
      <c r="W25" s="43"/>
      <c r="X25" s="43"/>
      <c r="Y25" s="48"/>
      <c r="Z25" s="293">
        <f>Data!H403</f>
        <v>4308.2165899999982</v>
      </c>
      <c r="AA25" s="305">
        <f>Data!H395</f>
        <v>-17131.888499999997</v>
      </c>
      <c r="AB25" s="54"/>
      <c r="AC25" s="43"/>
      <c r="AD25" s="54"/>
      <c r="AE25" s="43"/>
      <c r="AF25" s="43"/>
      <c r="AG25" s="49">
        <f t="shared" si="0"/>
        <v>-359.54497000003539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7114.1840099999999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7114.1840099999999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-7473.7289799999999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-7473.7289799999999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20448.368989999999</v>
      </c>
      <c r="G28" s="64"/>
      <c r="H28" s="64"/>
      <c r="I28" s="65"/>
      <c r="J28" s="65"/>
      <c r="K28" s="315">
        <f>-Data!H245</f>
        <v>15261.19548</v>
      </c>
      <c r="L28" s="64"/>
      <c r="M28" s="315">
        <f>-Data!H247</f>
        <v>0</v>
      </c>
      <c r="N28" s="64"/>
      <c r="O28" s="64"/>
      <c r="P28" s="316">
        <f>-(Data!H256+Data!H83)</f>
        <v>3146.37592</v>
      </c>
      <c r="Q28" s="314">
        <f>-(Data!H261)</f>
        <v>382.72611999999998</v>
      </c>
      <c r="R28" s="314">
        <f>-Data!H267</f>
        <v>0</v>
      </c>
      <c r="S28" s="64"/>
      <c r="T28" s="314">
        <f>-Data!H306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20506.524570000001</v>
      </c>
      <c r="AG28" s="49">
        <f t="shared" si="0"/>
        <v>59745.191079999997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4512.5282399999996</v>
      </c>
      <c r="M29" s="44"/>
      <c r="N29" s="293">
        <f>-Data!H248</f>
        <v>1950.00873</v>
      </c>
      <c r="O29" s="48"/>
      <c r="P29" s="320">
        <f>(Data!H81+Data!H83)</f>
        <v>0</v>
      </c>
      <c r="Q29" s="321">
        <f>-Data!H262</f>
        <v>234.8417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-6697.3786699999991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640.28414000002704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-1345.0189600000335</v>
      </c>
      <c r="AG30" s="49">
        <f t="shared" si="0"/>
        <v>-704.73482000000649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2805.9674200000018</v>
      </c>
      <c r="AA32" s="317">
        <f>+Y27-AA25</f>
        <v>9658.1595199999974</v>
      </c>
      <c r="AB32" s="66"/>
      <c r="AC32" s="43"/>
      <c r="AD32" s="43"/>
      <c r="AE32" s="43"/>
      <c r="AF32" s="43"/>
      <c r="AG32" s="43">
        <f>SUM(E32:AE32)</f>
        <v>12464.126939999998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59714.938139999998</v>
      </c>
      <c r="F33" s="46">
        <f t="shared" si="1"/>
        <v>20448.368989999999</v>
      </c>
      <c r="G33" s="46">
        <f t="shared" si="1"/>
        <v>640.28414000002704</v>
      </c>
      <c r="H33" s="68">
        <f t="shared" si="1"/>
        <v>20676.67252</v>
      </c>
      <c r="I33" s="68">
        <f t="shared" si="1"/>
        <v>59714.938139999998</v>
      </c>
      <c r="J33" s="68">
        <f t="shared" si="1"/>
        <v>32127.196179999999</v>
      </c>
      <c r="K33" s="68">
        <f t="shared" si="1"/>
        <v>15261.19548</v>
      </c>
      <c r="L33" s="68">
        <f t="shared" si="1"/>
        <v>4512.5282399999996</v>
      </c>
      <c r="M33" s="68">
        <f t="shared" si="1"/>
        <v>0</v>
      </c>
      <c r="N33" s="68">
        <f t="shared" si="1"/>
        <v>1950.00873</v>
      </c>
      <c r="O33" s="68">
        <f t="shared" si="1"/>
        <v>10403.463729999996</v>
      </c>
      <c r="P33" s="68">
        <f t="shared" si="1"/>
        <v>10433.716669999996</v>
      </c>
      <c r="Q33" s="68">
        <f t="shared" si="1"/>
        <v>7287.3407499999958</v>
      </c>
      <c r="R33" s="68">
        <f t="shared" si="1"/>
        <v>6669.7729299999892</v>
      </c>
      <c r="S33" s="68">
        <f t="shared" si="1"/>
        <v>6669.7729299999892</v>
      </c>
      <c r="T33" s="68">
        <f t="shared" si="1"/>
        <v>5965.0381099999895</v>
      </c>
      <c r="U33" s="68">
        <f t="shared" si="1"/>
        <v>5965.0381099999886</v>
      </c>
      <c r="V33" s="68">
        <f t="shared" si="1"/>
        <v>-228.30352999999968</v>
      </c>
      <c r="W33" s="68">
        <f t="shared" si="1"/>
        <v>640.28414000002704</v>
      </c>
      <c r="X33" s="400">
        <f t="shared" si="1"/>
        <v>0</v>
      </c>
      <c r="Y33" s="68">
        <f t="shared" si="1"/>
        <v>-359.54496999999992</v>
      </c>
      <c r="Z33" s="69">
        <f t="shared" ref="Z33:AF33" si="2">SUM(Z5:Z32)</f>
        <v>7114.1840099999999</v>
      </c>
      <c r="AA33" s="69">
        <f t="shared" si="2"/>
        <v>-7473.7289799999999</v>
      </c>
      <c r="AB33" s="69">
        <f t="shared" si="2"/>
        <v>59745.191079999997</v>
      </c>
      <c r="AC33" s="69">
        <f t="shared" si="2"/>
        <v>0</v>
      </c>
      <c r="AD33" s="69">
        <f t="shared" si="2"/>
        <v>-704.73482000000638</v>
      </c>
      <c r="AE33" s="69">
        <f t="shared" si="2"/>
        <v>0</v>
      </c>
      <c r="AF33" s="69">
        <f t="shared" si="2"/>
        <v>12464.126939999969</v>
      </c>
      <c r="AG33" s="43">
        <f>SUM(E33:AE33)</f>
        <v>327173.62071999995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3.5470293369144201E-11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-2.9103830456733704E-11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101.00476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60585.462879999999</v>
      </c>
      <c r="AC5" s="48"/>
      <c r="AD5" s="47"/>
      <c r="AE5" s="48"/>
      <c r="AF5" s="43"/>
      <c r="AG5" s="49">
        <f t="shared" ref="AG5:AG31" si="0">SUM(E5:AF5)</f>
        <v>60686.467640000003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20040.467389999998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99.686809999999696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20140.154199999997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754.21903999997357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754.21903999997357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20040.467389999998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20040.467389999998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60686.467640000003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60686.467640000003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33910.417930000003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33910.417930000003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14955.58387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14955.58387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4395.0619399999996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4395.0619399999996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2474.2366499999998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2474.2366499999998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12085.535470000003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12085.535470000003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12085.535470000003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33.438760000000002</v>
      </c>
      <c r="AC16" s="297"/>
      <c r="AD16" s="47"/>
      <c r="AE16" s="48"/>
      <c r="AF16" s="43"/>
      <c r="AG16" s="49">
        <f t="shared" si="0"/>
        <v>12118.974230000003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7246.5253400000038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7246.5253400000038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6543.7480300000034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-4160.252229999981</v>
      </c>
      <c r="AE18" s="300"/>
      <c r="AF18" s="59"/>
      <c r="AG18" s="49">
        <f t="shared" si="0"/>
        <v>2383.4958000000224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2383.4958000000224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2383.4958000000224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2383.4958000000224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1.1E-4</v>
      </c>
      <c r="AC20" s="48"/>
      <c r="AD20" s="303">
        <f>+Data!I299+Data!I300+Data!I301+Data!I302+Data!I307+Data!I310+Data!I311+Data!I312+Data!I313+Data!I314</f>
        <v>-230.34183999999999</v>
      </c>
      <c r="AE20" s="304">
        <f>+Data!I303</f>
        <v>0</v>
      </c>
      <c r="AF20" s="63"/>
      <c r="AG20" s="49">
        <f t="shared" si="0"/>
        <v>2153.1540700000223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2153.1540700000223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2153.1540700000223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99.686809999999696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99.686809999999696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6735.5823200000004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-5981.3632800000269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754.21903999997357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8034.83054000005</v>
      </c>
      <c r="V25" s="43"/>
      <c r="W25" s="43"/>
      <c r="X25" s="43"/>
      <c r="Y25" s="48"/>
      <c r="Z25" s="293">
        <f>Data!I403</f>
        <v>-1815.3765999999996</v>
      </c>
      <c r="AA25" s="305">
        <f>Data!I395</f>
        <v>1052.6603199999881</v>
      </c>
      <c r="AB25" s="54"/>
      <c r="AC25" s="43"/>
      <c r="AD25" s="54"/>
      <c r="AE25" s="43"/>
      <c r="AF25" s="43"/>
      <c r="AG25" s="49">
        <f t="shared" si="0"/>
        <v>7272.1142600000385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4339.9697799999985</v>
      </c>
      <c r="Z26" s="58"/>
      <c r="AA26" s="306"/>
      <c r="AB26" s="54"/>
      <c r="AC26" s="43"/>
      <c r="AD26" s="54"/>
      <c r="AE26" s="43"/>
      <c r="AF26" s="43"/>
      <c r="AG26" s="49">
        <f t="shared" si="0"/>
        <v>4339.9697799999985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2932.1444799999999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2932.1444799999999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20140.154199999997</v>
      </c>
      <c r="G28" s="64"/>
      <c r="H28" s="64"/>
      <c r="I28" s="65"/>
      <c r="J28" s="65"/>
      <c r="K28" s="315">
        <f>-Data!I245</f>
        <v>14955.58387</v>
      </c>
      <c r="L28" s="64"/>
      <c r="M28" s="315">
        <f>-Data!I247</f>
        <v>0</v>
      </c>
      <c r="N28" s="64"/>
      <c r="O28" s="64"/>
      <c r="P28" s="316">
        <f>-(Data!I256+Data!I83)</f>
        <v>4872.4488899999997</v>
      </c>
      <c r="Q28" s="314">
        <f>-(Data!I261)</f>
        <v>228.86114000000001</v>
      </c>
      <c r="R28" s="314">
        <f>-Data!I267</f>
        <v>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20421.853649999997</v>
      </c>
      <c r="AG28" s="49">
        <f t="shared" si="0"/>
        <v>60618.901749999997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4395.0619399999996</v>
      </c>
      <c r="M29" s="44"/>
      <c r="N29" s="293">
        <f>-Data!I248</f>
        <v>2474.2366499999998</v>
      </c>
      <c r="O29" s="48"/>
      <c r="P29" s="320">
        <f>(Data!I81+Data!I83)</f>
        <v>0</v>
      </c>
      <c r="Q29" s="321">
        <f>-Data!I262</f>
        <v>473.91617000000002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-7343.2147599999998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754.21903999997357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-5144.8131099999546</v>
      </c>
      <c r="AG30" s="49">
        <f t="shared" si="0"/>
        <v>-4390.594069999981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6155.3463799999981</v>
      </c>
      <c r="AA32" s="317">
        <f>+Y27-AA25</f>
        <v>1879.4841600000118</v>
      </c>
      <c r="AB32" s="66"/>
      <c r="AC32" s="43"/>
      <c r="AD32" s="43"/>
      <c r="AE32" s="43"/>
      <c r="AF32" s="43"/>
      <c r="AG32" s="43">
        <f>SUM(E32:AE32)</f>
        <v>8034.8305400000099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60686.467640000003</v>
      </c>
      <c r="F33" s="46">
        <f t="shared" si="1"/>
        <v>20140.154199999997</v>
      </c>
      <c r="G33" s="46">
        <f t="shared" si="1"/>
        <v>754.21903999997357</v>
      </c>
      <c r="H33" s="68">
        <f t="shared" si="1"/>
        <v>20040.467389999998</v>
      </c>
      <c r="I33" s="68">
        <f t="shared" si="1"/>
        <v>60686.467640000003</v>
      </c>
      <c r="J33" s="68">
        <f t="shared" si="1"/>
        <v>33910.417930000003</v>
      </c>
      <c r="K33" s="68">
        <f t="shared" si="1"/>
        <v>14955.58387</v>
      </c>
      <c r="L33" s="68">
        <f t="shared" si="1"/>
        <v>4395.0619399999996</v>
      </c>
      <c r="M33" s="68">
        <f t="shared" si="1"/>
        <v>0</v>
      </c>
      <c r="N33" s="68">
        <f t="shared" si="1"/>
        <v>2474.2366499999998</v>
      </c>
      <c r="O33" s="68">
        <f t="shared" si="1"/>
        <v>12085.535470000003</v>
      </c>
      <c r="P33" s="68">
        <f t="shared" si="1"/>
        <v>12118.974230000003</v>
      </c>
      <c r="Q33" s="68">
        <f t="shared" si="1"/>
        <v>7246.5253400000038</v>
      </c>
      <c r="R33" s="68">
        <f t="shared" si="1"/>
        <v>2383.4958000000224</v>
      </c>
      <c r="S33" s="68">
        <f t="shared" si="1"/>
        <v>2383.4958000000224</v>
      </c>
      <c r="T33" s="68">
        <f t="shared" si="1"/>
        <v>2153.1540700000223</v>
      </c>
      <c r="U33" s="68">
        <f t="shared" si="1"/>
        <v>2153.1540700000223</v>
      </c>
      <c r="V33" s="68">
        <f t="shared" si="1"/>
        <v>200.6915699999997</v>
      </c>
      <c r="W33" s="68">
        <f t="shared" si="1"/>
        <v>754.21903999997357</v>
      </c>
      <c r="X33" s="400">
        <f t="shared" si="1"/>
        <v>0</v>
      </c>
      <c r="Y33" s="68">
        <f t="shared" si="1"/>
        <v>7272.1142599999985</v>
      </c>
      <c r="Z33" s="69">
        <f t="shared" ref="Z33:AF33" si="2">SUM(Z5:Z32)</f>
        <v>4339.9697799999985</v>
      </c>
      <c r="AA33" s="69">
        <f t="shared" si="2"/>
        <v>2932.1444799999999</v>
      </c>
      <c r="AB33" s="69">
        <f t="shared" si="2"/>
        <v>60618.901749999997</v>
      </c>
      <c r="AC33" s="69">
        <f t="shared" si="2"/>
        <v>0</v>
      </c>
      <c r="AD33" s="69">
        <f t="shared" si="2"/>
        <v>-4390.594069999981</v>
      </c>
      <c r="AE33" s="69">
        <f t="shared" si="2"/>
        <v>0</v>
      </c>
      <c r="AF33" s="69">
        <f t="shared" si="2"/>
        <v>7933.8257800000438</v>
      </c>
      <c r="AG33" s="43">
        <f>SUM(E33:AE33)</f>
        <v>330294.85789000004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101.00476</v>
      </c>
      <c r="W35" s="16">
        <f>W33-AG23</f>
        <v>0</v>
      </c>
      <c r="X35" s="16">
        <f>X33-AG24</f>
        <v>0</v>
      </c>
      <c r="Y35" s="16">
        <f>Y33-AG25</f>
        <v>-4.0017766878008842E-11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-101.00475999996615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5"/>
      <c r="G1" s="405"/>
      <c r="H1" s="405"/>
      <c r="I1" s="386" t="s">
        <v>16</v>
      </c>
      <c r="J1" s="384" t="s">
        <v>143</v>
      </c>
      <c r="K1" s="416" t="s">
        <v>144</v>
      </c>
      <c r="L1" s="417"/>
      <c r="M1" s="417"/>
      <c r="N1" s="417"/>
      <c r="O1" s="418"/>
      <c r="P1" s="386" t="s">
        <v>151</v>
      </c>
      <c r="Q1" s="386" t="s">
        <v>152</v>
      </c>
      <c r="R1" s="279" t="s">
        <v>153</v>
      </c>
      <c r="S1" s="410" t="s">
        <v>154</v>
      </c>
      <c r="T1" s="411"/>
      <c r="U1" s="412"/>
      <c r="V1" s="413" t="s">
        <v>155</v>
      </c>
      <c r="W1" s="414"/>
      <c r="X1" s="414"/>
      <c r="Y1" s="415"/>
      <c r="Z1" s="404" t="s">
        <v>156</v>
      </c>
      <c r="AA1" s="411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9" t="s">
        <v>1</v>
      </c>
      <c r="G2" s="420"/>
      <c r="H2" s="337"/>
      <c r="I2" s="387" t="s">
        <v>2</v>
      </c>
      <c r="J2" s="385" t="s">
        <v>3</v>
      </c>
      <c r="K2" s="423" t="s">
        <v>57</v>
      </c>
      <c r="L2" s="424"/>
      <c r="M2" s="425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34.976190000000003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67876.090880000003</v>
      </c>
      <c r="AC5" s="48"/>
      <c r="AD5" s="47"/>
      <c r="AE5" s="48"/>
      <c r="AF5" s="43"/>
      <c r="AG5" s="49">
        <f t="shared" ref="AG5:AG31" si="0">SUM(E5:AF5)</f>
        <v>67911.067070000005</v>
      </c>
    </row>
    <row r="6" spans="1:33" s="9" customFormat="1" ht="25.5" x14ac:dyDescent="0.25">
      <c r="A6" s="405"/>
      <c r="B6" s="421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24343.53847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6.0050700000001598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24349.543539999999</v>
      </c>
    </row>
    <row r="7" spans="1:33" s="9" customFormat="1" x14ac:dyDescent="0.25">
      <c r="A7" s="405"/>
      <c r="B7" s="422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412.39546000001246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412.39546000001246</v>
      </c>
    </row>
    <row r="8" spans="1:33" s="9" customFormat="1" ht="25.5" x14ac:dyDescent="0.25">
      <c r="A8" s="405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24343.53847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24343.53847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67911.067070000005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67911.067070000005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36912.789490000003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36912.789490000003</v>
      </c>
    </row>
    <row r="11" spans="1:33" s="9" customFormat="1" x14ac:dyDescent="0.25">
      <c r="A11" s="416" t="s">
        <v>144</v>
      </c>
      <c r="B11" s="40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15820.364530000001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15820.364530000001</v>
      </c>
    </row>
    <row r="12" spans="1:33" s="9" customFormat="1" ht="25.5" x14ac:dyDescent="0.25">
      <c r="A12" s="417"/>
      <c r="B12" s="40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4747.29648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4747.29648</v>
      </c>
    </row>
    <row r="13" spans="1:33" s="9" customFormat="1" x14ac:dyDescent="0.25">
      <c r="A13" s="417"/>
      <c r="B13" s="40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17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2295.8493199999998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2295.8493199999998</v>
      </c>
    </row>
    <row r="15" spans="1:33" s="9" customFormat="1" x14ac:dyDescent="0.25">
      <c r="A15" s="418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14049.279160000002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14049.279160000002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14049.279160000002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12.5349</v>
      </c>
      <c r="AC16" s="297"/>
      <c r="AD16" s="47"/>
      <c r="AE16" s="48"/>
      <c r="AF16" s="43"/>
      <c r="AG16" s="49">
        <f t="shared" si="0"/>
        <v>14061.814060000002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11159.351000000002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11159.351000000002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10412.625820000003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-4442.7918799999989</v>
      </c>
      <c r="AE18" s="300"/>
      <c r="AF18" s="59"/>
      <c r="AG18" s="49">
        <f t="shared" si="0"/>
        <v>5969.8339400000041</v>
      </c>
    </row>
    <row r="19" spans="1:35" s="9" customFormat="1" x14ac:dyDescent="0.25">
      <c r="A19" s="41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5969.8339400000041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5969.8339400000041</v>
      </c>
    </row>
    <row r="20" spans="1:35" s="9" customFormat="1" ht="12.75" customHeight="1" x14ac:dyDescent="0.25">
      <c r="A20" s="411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5969.8339400000041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1.66245</v>
      </c>
      <c r="AE20" s="304">
        <f>+Data!J303</f>
        <v>0</v>
      </c>
      <c r="AF20" s="63"/>
      <c r="AG20" s="49">
        <f t="shared" si="0"/>
        <v>5971.4963900000039</v>
      </c>
    </row>
    <row r="21" spans="1:35" s="9" customFormat="1" ht="12.75" customHeight="1" x14ac:dyDescent="0.25">
      <c r="A21" s="412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5971.4963900000039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5971.4963900000039</v>
      </c>
    </row>
    <row r="22" spans="1:35" s="9" customFormat="1" ht="12.75" customHeight="1" x14ac:dyDescent="0.25">
      <c r="A22" s="413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6.0050700000001598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6.0050700000001598</v>
      </c>
    </row>
    <row r="23" spans="1:35" s="9" customFormat="1" ht="25.5" x14ac:dyDescent="0.25">
      <c r="A23" s="414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6654.7391100000004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-6242.343649999988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412.39546000001246</v>
      </c>
    </row>
    <row r="24" spans="1:35" s="9" customFormat="1" x14ac:dyDescent="0.25">
      <c r="A24" s="414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5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12207.834969999993</v>
      </c>
      <c r="V25" s="43"/>
      <c r="W25" s="43"/>
      <c r="X25" s="43"/>
      <c r="Y25" s="48"/>
      <c r="Z25" s="293">
        <f>Data!J403</f>
        <v>-2083.17886</v>
      </c>
      <c r="AA25" s="305">
        <f>Data!J395</f>
        <v>-8724.3008799999898</v>
      </c>
      <c r="AB25" s="54"/>
      <c r="AC25" s="43"/>
      <c r="AD25" s="54"/>
      <c r="AE25" s="43"/>
      <c r="AF25" s="43"/>
      <c r="AG25" s="49">
        <f t="shared" si="0"/>
        <v>1400.3552300000028</v>
      </c>
    </row>
    <row r="26" spans="1:35" s="9" customFormat="1" x14ac:dyDescent="0.25">
      <c r="A26" s="406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1237.061990000002</v>
      </c>
      <c r="Z26" s="58"/>
      <c r="AA26" s="306"/>
      <c r="AB26" s="54"/>
      <c r="AC26" s="43"/>
      <c r="AD26" s="54"/>
      <c r="AE26" s="43"/>
      <c r="AF26" s="43"/>
      <c r="AG26" s="49">
        <f t="shared" si="0"/>
        <v>1237.061990000002</v>
      </c>
    </row>
    <row r="27" spans="1:35" s="9" customFormat="1" ht="13.5" thickBot="1" x14ac:dyDescent="0.3">
      <c r="A27" s="407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163.29324000000065</v>
      </c>
      <c r="Z27" s="308"/>
      <c r="AA27" s="311"/>
      <c r="AB27" s="312"/>
      <c r="AC27" s="313"/>
      <c r="AD27" s="54"/>
      <c r="AE27" s="43"/>
      <c r="AF27" s="43"/>
      <c r="AG27" s="49">
        <f t="shared" si="0"/>
        <v>163.29324000000065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24349.543539999999</v>
      </c>
      <c r="G28" s="64"/>
      <c r="H28" s="64"/>
      <c r="I28" s="65"/>
      <c r="J28" s="65"/>
      <c r="K28" s="315">
        <f>-Data!J245</f>
        <v>15820.364530000001</v>
      </c>
      <c r="L28" s="64"/>
      <c r="M28" s="315">
        <f>-Data!J247</f>
        <v>0</v>
      </c>
      <c r="N28" s="64"/>
      <c r="O28" s="64"/>
      <c r="P28" s="316">
        <f>-(Data!J256+Data!J83)</f>
        <v>2902.46306</v>
      </c>
      <c r="Q28" s="314">
        <f>-(Data!J261)</f>
        <v>358.70551999999998</v>
      </c>
      <c r="R28" s="314">
        <f>-Data!J267</f>
        <v>0</v>
      </c>
      <c r="S28" s="64"/>
      <c r="T28" s="314">
        <f>-Data!J306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24457.549129999999</v>
      </c>
      <c r="AG28" s="49">
        <f t="shared" si="0"/>
        <v>67888.625780000002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4747.29648</v>
      </c>
      <c r="M29" s="44"/>
      <c r="N29" s="293">
        <f>-Data!J248</f>
        <v>2295.8493199999998</v>
      </c>
      <c r="O29" s="48"/>
      <c r="P29" s="320">
        <f>(Data!J81+Data!J83)</f>
        <v>0</v>
      </c>
      <c r="Q29" s="321">
        <f>-Data!J262</f>
        <v>388.01965999999999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-7431.1654600000002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412.39546000001246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-4853.5248900000115</v>
      </c>
      <c r="AG30" s="49">
        <f t="shared" si="0"/>
        <v>-4441.129429999999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3320.240850000002</v>
      </c>
      <c r="AA32" s="317">
        <f>+Y27-AA25</f>
        <v>8887.5941199999907</v>
      </c>
      <c r="AB32" s="66"/>
      <c r="AC32" s="43"/>
      <c r="AD32" s="43"/>
      <c r="AE32" s="43"/>
      <c r="AF32" s="43"/>
      <c r="AG32" s="43">
        <f>SUM(E32:AE32)</f>
        <v>12207.834969999993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67911.067070000005</v>
      </c>
      <c r="F33" s="46">
        <f t="shared" si="1"/>
        <v>24349.543539999999</v>
      </c>
      <c r="G33" s="46">
        <f t="shared" si="1"/>
        <v>412.39546000001246</v>
      </c>
      <c r="H33" s="68">
        <f t="shared" si="1"/>
        <v>24343.53847</v>
      </c>
      <c r="I33" s="68">
        <f t="shared" si="1"/>
        <v>67911.067070000005</v>
      </c>
      <c r="J33" s="68">
        <f t="shared" si="1"/>
        <v>36912.789490000003</v>
      </c>
      <c r="K33" s="68">
        <f t="shared" si="1"/>
        <v>15820.364530000001</v>
      </c>
      <c r="L33" s="68">
        <f t="shared" si="1"/>
        <v>4747.29648</v>
      </c>
      <c r="M33" s="68">
        <f t="shared" si="1"/>
        <v>0</v>
      </c>
      <c r="N33" s="68">
        <f t="shared" si="1"/>
        <v>2295.8493199999998</v>
      </c>
      <c r="O33" s="68">
        <f t="shared" si="1"/>
        <v>14049.279160000002</v>
      </c>
      <c r="P33" s="68">
        <f t="shared" si="1"/>
        <v>14061.814060000002</v>
      </c>
      <c r="Q33" s="68">
        <f t="shared" si="1"/>
        <v>11159.351000000002</v>
      </c>
      <c r="R33" s="68">
        <f t="shared" si="1"/>
        <v>5969.8339400000041</v>
      </c>
      <c r="S33" s="68">
        <f t="shared" si="1"/>
        <v>5969.8339400000041</v>
      </c>
      <c r="T33" s="68">
        <f t="shared" si="1"/>
        <v>5971.4963900000039</v>
      </c>
      <c r="U33" s="68">
        <f t="shared" si="1"/>
        <v>5971.4963900000048</v>
      </c>
      <c r="V33" s="68">
        <f t="shared" si="1"/>
        <v>40.981260000000162</v>
      </c>
      <c r="W33" s="68">
        <f t="shared" si="1"/>
        <v>412.39546000001246</v>
      </c>
      <c r="X33" s="400">
        <f t="shared" si="1"/>
        <v>0</v>
      </c>
      <c r="Y33" s="68">
        <f t="shared" si="1"/>
        <v>1400.3552300000026</v>
      </c>
      <c r="Z33" s="69">
        <f t="shared" ref="Z33:AF33" si="2">SUM(Z5:Z32)</f>
        <v>1237.061990000002</v>
      </c>
      <c r="AA33" s="69">
        <f t="shared" si="2"/>
        <v>163.29324000000088</v>
      </c>
      <c r="AB33" s="69">
        <f t="shared" si="2"/>
        <v>67888.625780000002</v>
      </c>
      <c r="AC33" s="69">
        <f t="shared" si="2"/>
        <v>0</v>
      </c>
      <c r="AD33" s="69">
        <f t="shared" si="2"/>
        <v>-4441.129429999999</v>
      </c>
      <c r="AE33" s="69">
        <f t="shared" si="2"/>
        <v>0</v>
      </c>
      <c r="AF33" s="69">
        <f t="shared" si="2"/>
        <v>12172.858779999988</v>
      </c>
      <c r="AG33" s="43">
        <f>SUM(E33:AE33)</f>
        <v>374558.59984000004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34.976190000000003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2.2737367544323206E-13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-34.976190000004863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2020-06-17T08:06:44Z</dcterms:modified>
</cp:coreProperties>
</file>