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AF24" i="34" s="1"/>
  <c r="AG24" i="34" s="1"/>
  <c r="X35" i="34" s="1"/>
  <c r="U23" i="29" s="1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AG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J238" i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V35" i="32" l="1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<sst xmlns="http://schemas.openxmlformats.org/spreadsheetml/2006/main" count="2634" uniqueCount="652">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</sst>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C1" sqref="C1:N123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163855.45564999999</v>
      </c>
      <c r="E2" s="332">
        <v>157181.818</v>
      </c>
      <c r="F2" s="332">
        <v>149860.41399999999</v>
      </c>
      <c r="G2" s="332">
        <v>49396.158000000003</v>
      </c>
      <c r="H2" s="332">
        <v>82076.856</v>
      </c>
      <c r="I2" s="332">
        <v>69224.607999999993</v>
      </c>
      <c r="J2" s="332">
        <v>89337.686000000002</v>
      </c>
      <c r="K2" s="332">
        <v>87721.751000000004</v>
      </c>
      <c r="L2" s="332">
        <v>128797.202</v>
      </c>
      <c r="M2" s="332">
        <v>58902.603999999999</v>
      </c>
      <c r="N2" s="332">
        <v>56026.66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14.9107</v>
      </c>
      <c r="E3" s="332">
        <v>9.4719999999999995</v>
      </c>
      <c r="F3" s="332">
        <v>5.71</v>
      </c>
      <c r="G3" s="332">
        <v>1.9490000000000001</v>
      </c>
      <c r="H3" s="332">
        <v>5.8000000000000003E-2</v>
      </c>
      <c r="I3" s="332">
        <v>1.1240000000000001</v>
      </c>
      <c r="J3" s="332">
        <v>4.2539999999999996</v>
      </c>
      <c r="K3" s="332">
        <v>4.9870000000000001</v>
      </c>
      <c r="L3" s="332">
        <v>3.5489999999999999</v>
      </c>
      <c r="M3" s="332">
        <v>2.1120000000000001</v>
      </c>
      <c r="N3" s="332">
        <v>2.0099999999999998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160061.83467000001</v>
      </c>
      <c r="E4" s="332">
        <v>154535.114</v>
      </c>
      <c r="F4" s="332">
        <v>147969.93</v>
      </c>
      <c r="G4" s="332">
        <v>47489.921000000002</v>
      </c>
      <c r="H4" s="332">
        <v>46054.656999999999</v>
      </c>
      <c r="I4" s="332">
        <v>43938.186000000002</v>
      </c>
      <c r="J4" s="332">
        <v>43276.557000000001</v>
      </c>
      <c r="K4" s="332">
        <v>42318.792000000001</v>
      </c>
      <c r="L4" s="332">
        <v>47386.622000000003</v>
      </c>
      <c r="M4" s="332">
        <v>57521.803</v>
      </c>
      <c r="N4" s="332">
        <v>55615.785000000003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2">
        <v>30000</v>
      </c>
      <c r="I6" s="332">
        <v>21000</v>
      </c>
      <c r="J6" s="332">
        <v>42232.47</v>
      </c>
      <c r="K6" s="332">
        <v>40800</v>
      </c>
      <c r="L6" s="332">
        <v>79042.361999999994</v>
      </c>
      <c r="M6" s="333">
        <v>0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6.1371599999999997</v>
      </c>
      <c r="E7" s="332">
        <v>6.1369999999999996</v>
      </c>
      <c r="F7" s="332">
        <v>6.1369999999999996</v>
      </c>
      <c r="G7" s="332">
        <v>5.6559999999999997</v>
      </c>
      <c r="H7" s="332">
        <v>5.6559999999999997</v>
      </c>
      <c r="I7" s="332">
        <v>5.6559999999999997</v>
      </c>
      <c r="J7" s="332">
        <v>9.657</v>
      </c>
      <c r="K7" s="332">
        <v>9.657</v>
      </c>
      <c r="L7" s="332">
        <v>12.657</v>
      </c>
      <c r="M7" s="332">
        <v>19.773</v>
      </c>
      <c r="N7" s="332">
        <v>7.2759999999999998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2">
        <v>3772.57312</v>
      </c>
      <c r="E8" s="332">
        <v>2631.0949999999998</v>
      </c>
      <c r="F8" s="332">
        <v>1878.6369999999999</v>
      </c>
      <c r="G8" s="332">
        <v>1898.6320000000001</v>
      </c>
      <c r="H8" s="332">
        <v>6016.4849999999997</v>
      </c>
      <c r="I8" s="332">
        <v>4279.6419999999998</v>
      </c>
      <c r="J8" s="332">
        <v>3814.748</v>
      </c>
      <c r="K8" s="332">
        <v>4588.3149999999996</v>
      </c>
      <c r="L8" s="332">
        <v>2352.0120000000002</v>
      </c>
      <c r="M8" s="332">
        <v>1358.9159999999999</v>
      </c>
      <c r="N8" s="332">
        <v>401.589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10082.078869999999</v>
      </c>
      <c r="E10" s="332">
        <v>9504.6990000000005</v>
      </c>
      <c r="F10" s="332">
        <v>8549.0849999999991</v>
      </c>
      <c r="G10" s="332">
        <v>51255.11</v>
      </c>
      <c r="H10" s="332">
        <v>30914.501</v>
      </c>
      <c r="I10" s="332">
        <v>39138.701000000001</v>
      </c>
      <c r="J10" s="332">
        <v>15455.031999999999</v>
      </c>
      <c r="K10" s="332">
        <v>25502.724999999999</v>
      </c>
      <c r="L10" s="332">
        <v>23802.112000000001</v>
      </c>
      <c r="M10" s="332">
        <v>28989.258999999998</v>
      </c>
      <c r="N10" s="332">
        <v>26940.519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776.87942999999996</v>
      </c>
      <c r="E12" s="332">
        <v>677.95</v>
      </c>
      <c r="F12" s="332">
        <v>695.79600000000005</v>
      </c>
      <c r="G12" s="332">
        <v>715.06600000000003</v>
      </c>
      <c r="H12" s="332">
        <v>796.38800000000003</v>
      </c>
      <c r="I12" s="332">
        <v>872.64300000000003</v>
      </c>
      <c r="J12" s="332">
        <v>960.69500000000005</v>
      </c>
      <c r="K12" s="332">
        <v>1067.8040000000001</v>
      </c>
      <c r="L12" s="332">
        <v>1089.921</v>
      </c>
      <c r="M12" s="332">
        <v>849.48900000000003</v>
      </c>
      <c r="N12" s="332">
        <v>866.29399999999998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553.83690000000001</v>
      </c>
      <c r="E13" s="332">
        <v>505.589</v>
      </c>
      <c r="F13" s="332">
        <v>522.71699999999998</v>
      </c>
      <c r="G13" s="332">
        <v>543.29100000000005</v>
      </c>
      <c r="H13" s="332">
        <v>657.44200000000001</v>
      </c>
      <c r="I13" s="332">
        <v>714.53700000000003</v>
      </c>
      <c r="J13" s="332">
        <v>797.697</v>
      </c>
      <c r="K13" s="332">
        <v>842.71600000000001</v>
      </c>
      <c r="L13" s="332">
        <v>797.73299999999995</v>
      </c>
      <c r="M13" s="332">
        <v>715.173</v>
      </c>
      <c r="N13" s="332">
        <v>748.25199999999995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223.04253</v>
      </c>
      <c r="E14" s="332">
        <v>172.36099999999999</v>
      </c>
      <c r="F14" s="332">
        <v>172.87200000000001</v>
      </c>
      <c r="G14" s="332">
        <v>171.77500000000001</v>
      </c>
      <c r="H14" s="332">
        <v>138.946</v>
      </c>
      <c r="I14" s="332">
        <v>155.37</v>
      </c>
      <c r="J14" s="332">
        <v>162.56200000000001</v>
      </c>
      <c r="K14" s="332">
        <v>214.72</v>
      </c>
      <c r="L14" s="332">
        <v>221.43199999999999</v>
      </c>
      <c r="M14" s="332">
        <v>134.24600000000001</v>
      </c>
      <c r="N14" s="332">
        <v>98.634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2">
        <v>0.20699999999999999</v>
      </c>
      <c r="G18" s="333">
        <v>0</v>
      </c>
      <c r="H18" s="333">
        <v>0</v>
      </c>
      <c r="I18" s="332">
        <v>2.7360000000000002</v>
      </c>
      <c r="J18" s="332">
        <v>0.436</v>
      </c>
      <c r="K18" s="332">
        <v>10.368</v>
      </c>
      <c r="L18" s="332">
        <v>70.756</v>
      </c>
      <c r="M18" s="332">
        <v>7.0000000000000007E-2</v>
      </c>
      <c r="N18" s="332">
        <v>19.408000000000001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7461.9361699999999</v>
      </c>
      <c r="E19" s="332">
        <v>6643.8980000000001</v>
      </c>
      <c r="F19" s="332">
        <v>5455.9780000000001</v>
      </c>
      <c r="G19" s="332">
        <v>9480.634</v>
      </c>
      <c r="H19" s="332">
        <v>8394.8379999999997</v>
      </c>
      <c r="I19" s="332">
        <v>10737.623</v>
      </c>
      <c r="J19" s="332">
        <v>10811.594999999999</v>
      </c>
      <c r="K19" s="332">
        <v>9374.5370000000003</v>
      </c>
      <c r="L19" s="332">
        <v>9909.1890000000003</v>
      </c>
      <c r="M19" s="332">
        <v>10452.311</v>
      </c>
      <c r="N19" s="332">
        <v>9189.0589999999993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0.64402000000000004</v>
      </c>
      <c r="E20" s="332">
        <v>1335.0119999999999</v>
      </c>
      <c r="F20" s="332">
        <v>1716.068</v>
      </c>
      <c r="G20" s="332">
        <v>39871.839999999997</v>
      </c>
      <c r="H20" s="332">
        <v>21239.304</v>
      </c>
      <c r="I20" s="332">
        <v>26601.978999999999</v>
      </c>
      <c r="J20" s="332">
        <v>2010.893</v>
      </c>
      <c r="K20" s="332">
        <v>14135.856</v>
      </c>
      <c r="L20" s="332">
        <v>588.577</v>
      </c>
      <c r="M20" s="332">
        <v>16527.356</v>
      </c>
      <c r="N20" s="332">
        <v>15583.444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43.822940000000003</v>
      </c>
      <c r="E21" s="332">
        <v>26.216000000000001</v>
      </c>
      <c r="F21" s="332">
        <v>15.71</v>
      </c>
      <c r="G21" s="332">
        <v>16.89</v>
      </c>
      <c r="H21" s="332">
        <v>42.801000000000002</v>
      </c>
      <c r="I21" s="332">
        <v>66.408000000000001</v>
      </c>
      <c r="J21" s="332">
        <v>112.863</v>
      </c>
      <c r="K21" s="332">
        <v>53.078000000000003</v>
      </c>
      <c r="L21" s="332">
        <v>105.821</v>
      </c>
      <c r="M21" s="332">
        <v>23.712</v>
      </c>
      <c r="N21" s="332">
        <v>10.614000000000001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159.10051999999999</v>
      </c>
      <c r="E22" s="332">
        <v>148.90600000000001</v>
      </c>
      <c r="F22" s="332">
        <v>178.196</v>
      </c>
      <c r="G22" s="332">
        <v>1131.2439999999999</v>
      </c>
      <c r="H22" s="332">
        <v>61.95</v>
      </c>
      <c r="I22" s="332">
        <v>90.39</v>
      </c>
      <c r="J22" s="332">
        <v>323.64600000000002</v>
      </c>
      <c r="K22" s="332">
        <v>291.14999999999998</v>
      </c>
      <c r="L22" s="332">
        <v>249.42500000000001</v>
      </c>
      <c r="M22" s="332">
        <v>172.029</v>
      </c>
      <c r="N22" s="332">
        <v>142.53100000000001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1639.69579</v>
      </c>
      <c r="E23" s="332">
        <v>672.71699999999998</v>
      </c>
      <c r="F23" s="332">
        <v>487.33699999999999</v>
      </c>
      <c r="G23" s="332">
        <v>39.436</v>
      </c>
      <c r="H23" s="332">
        <v>379.22</v>
      </c>
      <c r="I23" s="332">
        <v>769.65800000000002</v>
      </c>
      <c r="J23" s="332">
        <v>1235.3399999999999</v>
      </c>
      <c r="K23" s="332">
        <v>580.29999999999995</v>
      </c>
      <c r="L23" s="332">
        <v>11859.179</v>
      </c>
      <c r="M23" s="332">
        <v>964.36199999999997</v>
      </c>
      <c r="N23" s="332">
        <v>1148.577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173937.53451999999</v>
      </c>
      <c r="E24" s="332">
        <v>166686.51699999999</v>
      </c>
      <c r="F24" s="332">
        <v>158409.49900000001</v>
      </c>
      <c r="G24" s="332">
        <v>100651.268</v>
      </c>
      <c r="H24" s="332">
        <v>112991.357</v>
      </c>
      <c r="I24" s="332">
        <v>108363.30899999999</v>
      </c>
      <c r="J24" s="332">
        <v>104792.71799999999</v>
      </c>
      <c r="K24" s="332">
        <v>113224.476</v>
      </c>
      <c r="L24" s="332">
        <v>152599.31400000001</v>
      </c>
      <c r="M24" s="332">
        <v>87891.862999999998</v>
      </c>
      <c r="N24" s="332">
        <v>82967.179000000004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36217.806859999997</v>
      </c>
      <c r="E25" s="332">
        <v>35152.165999999997</v>
      </c>
      <c r="F25" s="332">
        <v>36969.326999999997</v>
      </c>
      <c r="G25" s="332">
        <v>49370.300999999999</v>
      </c>
      <c r="H25" s="332">
        <v>56846.874000000003</v>
      </c>
      <c r="I25" s="332">
        <v>64119.286999999997</v>
      </c>
      <c r="J25" s="332">
        <v>73684.021999999997</v>
      </c>
      <c r="K25" s="332">
        <v>82357.728000000003</v>
      </c>
      <c r="L25" s="332">
        <v>94399.37</v>
      </c>
      <c r="M25" s="332">
        <v>36121.326000000001</v>
      </c>
      <c r="N25" s="332">
        <v>37807.576000000001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36805.24194</v>
      </c>
      <c r="E26" s="332">
        <v>35154.627</v>
      </c>
      <c r="F26" s="332">
        <v>35980.447</v>
      </c>
      <c r="G26" s="332">
        <v>48571.79</v>
      </c>
      <c r="H26" s="332">
        <v>56238.911999999997</v>
      </c>
      <c r="I26" s="332">
        <v>63733.527000000002</v>
      </c>
      <c r="J26" s="332">
        <v>73488.721999999994</v>
      </c>
      <c r="K26" s="332">
        <v>82228.053</v>
      </c>
      <c r="L26" s="332">
        <v>94315.845000000001</v>
      </c>
      <c r="M26" s="332">
        <v>36081.629000000001</v>
      </c>
      <c r="N26" s="332">
        <v>37807.923000000003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21738.061819999999</v>
      </c>
      <c r="E27" s="332">
        <v>21738.062000000002</v>
      </c>
      <c r="F27" s="332">
        <v>21738.062000000002</v>
      </c>
      <c r="G27" s="332">
        <v>21738.062000000002</v>
      </c>
      <c r="H27" s="332">
        <v>21738.062000000002</v>
      </c>
      <c r="I27" s="332">
        <v>21738.062000000002</v>
      </c>
      <c r="J27" s="332">
        <v>21738.062000000002</v>
      </c>
      <c r="K27" s="332">
        <v>21738.062000000002</v>
      </c>
      <c r="L27" s="332">
        <v>21738.062000000002</v>
      </c>
      <c r="M27" s="332">
        <v>21738.062000000002</v>
      </c>
      <c r="N27" s="332">
        <v>21738.062000000002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41346.936900000001</v>
      </c>
      <c r="E28" s="332">
        <v>41346.936999999998</v>
      </c>
      <c r="F28" s="332">
        <v>41346.936999999998</v>
      </c>
      <c r="G28" s="332">
        <v>41346.938000000002</v>
      </c>
      <c r="H28" s="332">
        <v>41346.938000000002</v>
      </c>
      <c r="I28" s="332">
        <v>41346.936999999998</v>
      </c>
      <c r="J28" s="332">
        <v>41346.936999999998</v>
      </c>
      <c r="K28" s="332">
        <v>41346.936999999998</v>
      </c>
      <c r="L28" s="332">
        <v>41346.936999999998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3">
        <v>0</v>
      </c>
      <c r="E29" s="333">
        <v>0</v>
      </c>
      <c r="F29" s="333">
        <v>0</v>
      </c>
      <c r="G29" s="333">
        <v>0</v>
      </c>
      <c r="H29" s="333">
        <v>0</v>
      </c>
      <c r="I29" s="333">
        <v>0</v>
      </c>
      <c r="J29" s="332">
        <v>648.529</v>
      </c>
      <c r="K29" s="332">
        <v>10403.726000000001</v>
      </c>
      <c r="L29" s="332">
        <v>19143.053</v>
      </c>
      <c r="M29" s="332">
        <v>4461.6779999999999</v>
      </c>
      <c r="N29" s="332">
        <v>4347.6149999999998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2">
        <v>-24567.512299999999</v>
      </c>
      <c r="E31" s="332">
        <v>-26279.756000000001</v>
      </c>
      <c r="F31" s="332">
        <v>-27930.374</v>
      </c>
      <c r="G31" s="332">
        <v>-27104.552</v>
      </c>
      <c r="H31" s="332">
        <v>-14513.209000000001</v>
      </c>
      <c r="I31" s="332">
        <v>-5387.6040000000003</v>
      </c>
      <c r="J31" s="333">
        <v>0</v>
      </c>
      <c r="K31" s="333">
        <v>0</v>
      </c>
      <c r="L31" s="333">
        <v>0</v>
      </c>
      <c r="M31" s="332">
        <v>2E-3</v>
      </c>
      <c r="N31" s="332">
        <v>1.2E-2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2">
        <v>2E-3</v>
      </c>
      <c r="N32" s="332">
        <v>1.2E-2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2">
        <v>-24567.512299999999</v>
      </c>
      <c r="E33" s="332">
        <v>-26279.756000000001</v>
      </c>
      <c r="F33" s="332">
        <v>-27930.374</v>
      </c>
      <c r="G33" s="332">
        <v>-27104.552</v>
      </c>
      <c r="H33" s="332">
        <v>-14513.209000000001</v>
      </c>
      <c r="I33" s="332">
        <v>-5387.6040000000003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-1712.2444800000001</v>
      </c>
      <c r="E35" s="332">
        <v>-1650.616</v>
      </c>
      <c r="F35" s="332">
        <v>825.822</v>
      </c>
      <c r="G35" s="332">
        <v>12591.342000000001</v>
      </c>
      <c r="H35" s="332">
        <v>7667.1210000000001</v>
      </c>
      <c r="I35" s="332">
        <v>6036.1319999999996</v>
      </c>
      <c r="J35" s="332">
        <v>9755.1939999999995</v>
      </c>
      <c r="K35" s="332">
        <v>8739.3279999999995</v>
      </c>
      <c r="L35" s="332">
        <v>12087.793</v>
      </c>
      <c r="M35" s="332">
        <v>9881.8870000000006</v>
      </c>
      <c r="N35" s="332">
        <v>11722.234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2">
        <v>-1957.2334000000001</v>
      </c>
      <c r="E38" s="332">
        <v>-1181.8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2">
        <v>-43.488999999999997</v>
      </c>
      <c r="M38" s="332">
        <v>-75.197999999999993</v>
      </c>
      <c r="N38" s="332">
        <v>-103.221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1369.7983200000001</v>
      </c>
      <c r="E39" s="332">
        <v>1179.3389999999999</v>
      </c>
      <c r="F39" s="332">
        <v>988.88</v>
      </c>
      <c r="G39" s="332">
        <v>798.51099999999997</v>
      </c>
      <c r="H39" s="332">
        <v>607.96199999999999</v>
      </c>
      <c r="I39" s="332">
        <v>385.76</v>
      </c>
      <c r="J39" s="332">
        <v>195.3</v>
      </c>
      <c r="K39" s="332">
        <v>129.67500000000001</v>
      </c>
      <c r="L39" s="332">
        <v>127.014</v>
      </c>
      <c r="M39" s="332">
        <v>114.895</v>
      </c>
      <c r="N39" s="332">
        <v>102.874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113938.81155</v>
      </c>
      <c r="E40" s="332">
        <v>97919.34</v>
      </c>
      <c r="F40" s="332">
        <v>12370.706</v>
      </c>
      <c r="G40" s="332">
        <v>20238.522000000001</v>
      </c>
      <c r="H40" s="332">
        <v>27177.058000000001</v>
      </c>
      <c r="I40" s="332">
        <v>5172.4229999999998</v>
      </c>
      <c r="J40" s="332">
        <v>2319.6579999999999</v>
      </c>
      <c r="K40" s="332">
        <v>2295.933</v>
      </c>
      <c r="L40" s="332">
        <v>16866.705000000002</v>
      </c>
      <c r="M40" s="332">
        <v>27797.548999999999</v>
      </c>
      <c r="N40" s="332">
        <v>26266.437000000002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857.15583000000004</v>
      </c>
      <c r="E41" s="332">
        <v>898.85599999999999</v>
      </c>
      <c r="F41" s="332">
        <v>963.005</v>
      </c>
      <c r="G41" s="332">
        <v>1632.81</v>
      </c>
      <c r="H41" s="332">
        <v>1726.617</v>
      </c>
      <c r="I41" s="332">
        <v>1895.712</v>
      </c>
      <c r="J41" s="332">
        <v>1972.97</v>
      </c>
      <c r="K41" s="332">
        <v>2119.6689999999999</v>
      </c>
      <c r="L41" s="332">
        <v>2232.8319999999999</v>
      </c>
      <c r="M41" s="332">
        <v>1432.4490000000001</v>
      </c>
      <c r="N41" s="332">
        <v>1487.354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112488.55981000001</v>
      </c>
      <c r="E42" s="332">
        <v>96515.053</v>
      </c>
      <c r="F42" s="332">
        <v>10983.895</v>
      </c>
      <c r="G42" s="332">
        <v>18263.492999999999</v>
      </c>
      <c r="H42" s="332">
        <v>25189.884999999998</v>
      </c>
      <c r="I42" s="332">
        <v>3111.386</v>
      </c>
      <c r="J42" s="332">
        <v>308.30900000000003</v>
      </c>
      <c r="K42" s="332">
        <v>166.00899999999999</v>
      </c>
      <c r="L42" s="332">
        <v>14591.535</v>
      </c>
      <c r="M42" s="332">
        <v>12938.904</v>
      </c>
      <c r="N42" s="332">
        <v>11356.894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2">
        <v>13387.897000000001</v>
      </c>
      <c r="N43" s="332">
        <v>13387.897000000001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2">
        <v>593.09591</v>
      </c>
      <c r="E44" s="332">
        <v>505.43099999999998</v>
      </c>
      <c r="F44" s="332">
        <v>423.80599999999998</v>
      </c>
      <c r="G44" s="332">
        <v>342.21899999999999</v>
      </c>
      <c r="H44" s="332">
        <v>260.55599999999998</v>
      </c>
      <c r="I44" s="332">
        <v>165.32499999999999</v>
      </c>
      <c r="J44" s="332">
        <v>38.378999999999998</v>
      </c>
      <c r="K44" s="332">
        <v>10.255000000000001</v>
      </c>
      <c r="L44" s="332">
        <v>42.338000000000001</v>
      </c>
      <c r="M44" s="332">
        <v>38.298999999999999</v>
      </c>
      <c r="N44" s="332">
        <v>34.292000000000002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23780.916109999998</v>
      </c>
      <c r="E48" s="332">
        <v>33615.010999999999</v>
      </c>
      <c r="F48" s="332">
        <v>109069.466</v>
      </c>
      <c r="G48" s="332">
        <v>31042.445</v>
      </c>
      <c r="H48" s="332">
        <v>28967.424999999999</v>
      </c>
      <c r="I48" s="332">
        <v>39071.599000000002</v>
      </c>
      <c r="J48" s="332">
        <v>28789.038</v>
      </c>
      <c r="K48" s="332">
        <v>28570.814999999999</v>
      </c>
      <c r="L48" s="332">
        <v>41333.239000000001</v>
      </c>
      <c r="M48" s="332">
        <v>23972.988000000001</v>
      </c>
      <c r="N48" s="332">
        <v>18893.166000000001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16249.3688</v>
      </c>
      <c r="E51" s="332">
        <v>18822.991999999998</v>
      </c>
      <c r="F51" s="332">
        <v>85880.962</v>
      </c>
      <c r="G51" s="332">
        <v>18938.977999999999</v>
      </c>
      <c r="H51" s="332">
        <v>9049.1170000000002</v>
      </c>
      <c r="I51" s="332">
        <v>12583.960999999999</v>
      </c>
      <c r="J51" s="332">
        <v>3392.2689999999998</v>
      </c>
      <c r="K51" s="332">
        <v>878.077</v>
      </c>
      <c r="L51" s="332">
        <v>1990.3240000000001</v>
      </c>
      <c r="M51" s="332">
        <v>2403.0340000000001</v>
      </c>
      <c r="N51" s="332">
        <v>2118.1840000000002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930.56925999999999</v>
      </c>
      <c r="E52" s="332">
        <v>9744.8029999999999</v>
      </c>
      <c r="F52" s="332">
        <v>17974.383000000002</v>
      </c>
      <c r="G52" s="332">
        <v>5985.9589999999998</v>
      </c>
      <c r="H52" s="332">
        <v>13351.213</v>
      </c>
      <c r="I52" s="332">
        <v>17428.736000000001</v>
      </c>
      <c r="J52" s="332">
        <v>16576.151999999998</v>
      </c>
      <c r="K52" s="332">
        <v>19053.966</v>
      </c>
      <c r="L52" s="332">
        <v>25016.641</v>
      </c>
      <c r="M52" s="332">
        <v>13036.305</v>
      </c>
      <c r="N52" s="332">
        <v>8758.7800000000007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6600.9780499999997</v>
      </c>
      <c r="E53" s="332">
        <v>5047.2160000000003</v>
      </c>
      <c r="F53" s="332">
        <v>5214.1210000000001</v>
      </c>
      <c r="G53" s="332">
        <v>6117.5079999999998</v>
      </c>
      <c r="H53" s="332">
        <v>6567.0950000000003</v>
      </c>
      <c r="I53" s="332">
        <v>9058.902</v>
      </c>
      <c r="J53" s="332">
        <v>8819.3369999999995</v>
      </c>
      <c r="K53" s="332">
        <v>8638.7720000000008</v>
      </c>
      <c r="L53" s="332">
        <v>14326.273999999999</v>
      </c>
      <c r="M53" s="332">
        <v>8533.6489999999994</v>
      </c>
      <c r="N53" s="332">
        <v>8016.2020000000002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2">
        <v>1.28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173937.53451999999</v>
      </c>
      <c r="E56" s="332">
        <v>166686.51699999999</v>
      </c>
      <c r="F56" s="332">
        <v>158409.49900000001</v>
      </c>
      <c r="G56" s="332">
        <v>100651.268</v>
      </c>
      <c r="H56" s="332">
        <v>112991.357</v>
      </c>
      <c r="I56" s="332">
        <v>108363.30899999999</v>
      </c>
      <c r="J56" s="332">
        <v>104792.71799999999</v>
      </c>
      <c r="K56" s="332">
        <v>113224.476</v>
      </c>
      <c r="L56" s="332">
        <v>152599.31400000001</v>
      </c>
      <c r="M56" s="332">
        <v>87891.862999999998</v>
      </c>
      <c r="N56" s="332">
        <v>82967.179000000004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47949.00677</v>
      </c>
      <c r="E57" s="332">
        <v>50811.826000000001</v>
      </c>
      <c r="F57" s="332">
        <v>52890.61</v>
      </c>
      <c r="G57" s="332">
        <v>64839.610999999997</v>
      </c>
      <c r="H57" s="332">
        <v>68225.997000000003</v>
      </c>
      <c r="I57" s="332">
        <v>72560.225000000006</v>
      </c>
      <c r="J57" s="332">
        <v>76541.2</v>
      </c>
      <c r="K57" s="332">
        <v>79265.176000000007</v>
      </c>
      <c r="L57" s="332">
        <v>90985.663</v>
      </c>
      <c r="M57" s="332">
        <v>75589.342000000004</v>
      </c>
      <c r="N57" s="332">
        <v>76283.857000000004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12.588179999999999</v>
      </c>
      <c r="E58" s="332">
        <v>13.132999999999999</v>
      </c>
      <c r="F58" s="333">
        <v>0</v>
      </c>
      <c r="G58" s="333">
        <v>0</v>
      </c>
      <c r="H58" s="333">
        <v>0</v>
      </c>
      <c r="I58" s="333">
        <v>0</v>
      </c>
      <c r="J58" s="333">
        <v>0</v>
      </c>
      <c r="K58" s="333">
        <v>0</v>
      </c>
      <c r="L58" s="333">
        <v>0</v>
      </c>
      <c r="M58" s="332">
        <v>75589.342000000004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47936.418590000001</v>
      </c>
      <c r="E59" s="332">
        <v>50798.692999999999</v>
      </c>
      <c r="F59" s="332">
        <v>52890.61</v>
      </c>
      <c r="G59" s="332">
        <v>64839.610999999997</v>
      </c>
      <c r="H59" s="332">
        <v>68225.997000000003</v>
      </c>
      <c r="I59" s="332">
        <v>72560.225000000006</v>
      </c>
      <c r="J59" s="332">
        <v>76541.2</v>
      </c>
      <c r="K59" s="332">
        <v>79265.176000000007</v>
      </c>
      <c r="L59" s="332">
        <v>90985.663</v>
      </c>
      <c r="M59" s="333">
        <v>0</v>
      </c>
      <c r="N59" s="332">
        <v>76283.857000000004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2">
        <v>2.8080599999999998</v>
      </c>
      <c r="E62" s="332">
        <v>0.85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-7968.3295399999997</v>
      </c>
      <c r="E63" s="332">
        <v>-8321.759</v>
      </c>
      <c r="F63" s="332">
        <v>-9167.8209999999999</v>
      </c>
      <c r="G63" s="332">
        <v>-11143.573</v>
      </c>
      <c r="H63" s="332">
        <v>-11747.191000000001</v>
      </c>
      <c r="I63" s="332">
        <v>-12273.879000000001</v>
      </c>
      <c r="J63" s="332">
        <v>-12711.985000000001</v>
      </c>
      <c r="K63" s="332">
        <v>-13049.057000000001</v>
      </c>
      <c r="L63" s="332">
        <v>-14357.26</v>
      </c>
      <c r="M63" s="332">
        <v>-11428.303</v>
      </c>
      <c r="N63" s="332">
        <v>-11474.996999999999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-7185.75659</v>
      </c>
      <c r="E64" s="332">
        <v>-7574.2389999999996</v>
      </c>
      <c r="F64" s="332">
        <v>-8399.0990000000002</v>
      </c>
      <c r="G64" s="332">
        <v>-10008.136</v>
      </c>
      <c r="H64" s="332">
        <v>-10542.523999999999</v>
      </c>
      <c r="I64" s="332">
        <v>-11020.895</v>
      </c>
      <c r="J64" s="332">
        <v>-11352.663</v>
      </c>
      <c r="K64" s="332">
        <v>-11929.861999999999</v>
      </c>
      <c r="L64" s="332">
        <v>-13097.748</v>
      </c>
      <c r="M64" s="332">
        <v>-10455.61</v>
      </c>
      <c r="N64" s="332">
        <v>-10552.127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-782.57294999999999</v>
      </c>
      <c r="E65" s="332">
        <v>-747.52</v>
      </c>
      <c r="F65" s="332">
        <v>-768.72199999999998</v>
      </c>
      <c r="G65" s="332">
        <v>-1135.4369999999999</v>
      </c>
      <c r="H65" s="332">
        <v>-1204.6669999999999</v>
      </c>
      <c r="I65" s="332">
        <v>-1252.9839999999999</v>
      </c>
      <c r="J65" s="332">
        <v>-1359.3219999999999</v>
      </c>
      <c r="K65" s="332">
        <v>-1119.1949999999999</v>
      </c>
      <c r="L65" s="332">
        <v>-1259.5119999999999</v>
      </c>
      <c r="M65" s="332">
        <v>-972.69299999999998</v>
      </c>
      <c r="N65" s="332">
        <v>-922.87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381.70080999999999</v>
      </c>
      <c r="E68" s="332">
        <v>598.45699999999999</v>
      </c>
      <c r="F68" s="332">
        <v>494.96499999999997</v>
      </c>
      <c r="G68" s="332">
        <v>1277.3589999999999</v>
      </c>
      <c r="H68" s="332">
        <v>601.29700000000003</v>
      </c>
      <c r="I68" s="332">
        <v>432.99200000000002</v>
      </c>
      <c r="J68" s="332">
        <v>487.27499999999998</v>
      </c>
      <c r="K68" s="332">
        <v>436.69200000000001</v>
      </c>
      <c r="L68" s="332">
        <v>471.89299999999997</v>
      </c>
      <c r="M68" s="332">
        <v>818.87800000000004</v>
      </c>
      <c r="N68" s="332">
        <v>441.89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365.36261000000002</v>
      </c>
      <c r="E69" s="332">
        <v>544.79</v>
      </c>
      <c r="F69" s="332">
        <v>443.87799999999999</v>
      </c>
      <c r="G69" s="332">
        <v>1225.3150000000001</v>
      </c>
      <c r="H69" s="332">
        <v>578.83500000000004</v>
      </c>
      <c r="I69" s="332">
        <v>410.16699999999997</v>
      </c>
      <c r="J69" s="332">
        <v>450.08</v>
      </c>
      <c r="K69" s="332">
        <v>350.15199999999999</v>
      </c>
      <c r="L69" s="332">
        <v>419.42899999999997</v>
      </c>
      <c r="M69" s="332">
        <v>762.83500000000004</v>
      </c>
      <c r="N69" s="332">
        <v>402.154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2">
        <v>16.338200000000001</v>
      </c>
      <c r="E70" s="332">
        <v>53.667000000000002</v>
      </c>
      <c r="F70" s="332">
        <v>51.087000000000003</v>
      </c>
      <c r="G70" s="332">
        <v>52.043999999999997</v>
      </c>
      <c r="H70" s="332">
        <v>22.462</v>
      </c>
      <c r="I70" s="332">
        <v>22.824999999999999</v>
      </c>
      <c r="J70" s="332">
        <v>37.195</v>
      </c>
      <c r="K70" s="332">
        <v>86.54</v>
      </c>
      <c r="L70" s="332">
        <v>52.463999999999999</v>
      </c>
      <c r="M70" s="332">
        <v>56.042999999999999</v>
      </c>
      <c r="N70" s="332">
        <v>39.735999999999997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-18265.652389999999</v>
      </c>
      <c r="E71" s="332">
        <v>-20217.285</v>
      </c>
      <c r="F71" s="332">
        <v>-20783.076000000001</v>
      </c>
      <c r="G71" s="332">
        <v>-23522.064999999999</v>
      </c>
      <c r="H71" s="332">
        <v>-23375.493999999999</v>
      </c>
      <c r="I71" s="332">
        <v>-23598.311000000002</v>
      </c>
      <c r="J71" s="332">
        <v>-24395.592000000001</v>
      </c>
      <c r="K71" s="332">
        <v>-26475.954000000002</v>
      </c>
      <c r="L71" s="332">
        <v>-27528.101999999999</v>
      </c>
      <c r="M71" s="332">
        <v>-22803.766</v>
      </c>
      <c r="N71" s="332">
        <v>-22933.186000000002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-14458.78931</v>
      </c>
      <c r="E72" s="332">
        <v>-16006.221</v>
      </c>
      <c r="F72" s="332">
        <v>-16707.171999999999</v>
      </c>
      <c r="G72" s="332">
        <v>-19023.322</v>
      </c>
      <c r="H72" s="332">
        <v>-18874.348000000002</v>
      </c>
      <c r="I72" s="332">
        <v>-18962.286</v>
      </c>
      <c r="J72" s="332">
        <v>-19636.845000000001</v>
      </c>
      <c r="K72" s="332">
        <v>-21488.842000000001</v>
      </c>
      <c r="L72" s="332">
        <v>-22532.898000000001</v>
      </c>
      <c r="M72" s="332">
        <v>-17988.557000000001</v>
      </c>
      <c r="N72" s="332">
        <v>-18072.293000000001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-3806.8630800000001</v>
      </c>
      <c r="E73" s="332">
        <v>-3923.0059999999999</v>
      </c>
      <c r="F73" s="332">
        <v>-3997.6210000000001</v>
      </c>
      <c r="G73" s="332">
        <v>-4380.491</v>
      </c>
      <c r="H73" s="332">
        <v>-4393.1559999999999</v>
      </c>
      <c r="I73" s="332">
        <v>-4504.152</v>
      </c>
      <c r="J73" s="332">
        <v>-4626.8739999999998</v>
      </c>
      <c r="K73" s="332">
        <v>-4844.5640000000003</v>
      </c>
      <c r="L73" s="332">
        <v>-4852.6559999999999</v>
      </c>
      <c r="M73" s="332">
        <v>-4701.2430000000004</v>
      </c>
      <c r="N73" s="332">
        <v>-4754.68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2">
        <v>-288.05799999999999</v>
      </c>
      <c r="F74" s="332">
        <v>-78.283000000000001</v>
      </c>
      <c r="G74" s="332">
        <v>-118.252</v>
      </c>
      <c r="H74" s="332">
        <v>-107.99</v>
      </c>
      <c r="I74" s="332">
        <v>-131.87299999999999</v>
      </c>
      <c r="J74" s="332">
        <v>-131.87299999999999</v>
      </c>
      <c r="K74" s="332">
        <v>-142.548</v>
      </c>
      <c r="L74" s="332">
        <v>-142.548</v>
      </c>
      <c r="M74" s="332">
        <v>-113.96599999999999</v>
      </c>
      <c r="N74" s="332">
        <v>-106.21299999999999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-9671.1215699999993</v>
      </c>
      <c r="E75" s="332">
        <v>-10847.892</v>
      </c>
      <c r="F75" s="332">
        <v>-11631.477000000001</v>
      </c>
      <c r="G75" s="332">
        <v>-20828.313999999998</v>
      </c>
      <c r="H75" s="332">
        <v>-26757.504000000001</v>
      </c>
      <c r="I75" s="332">
        <v>-27001.866999999998</v>
      </c>
      <c r="J75" s="332">
        <v>-26579.084999999999</v>
      </c>
      <c r="K75" s="332">
        <v>-27927.327000000001</v>
      </c>
      <c r="L75" s="332">
        <v>-30465.251</v>
      </c>
      <c r="M75" s="332">
        <v>-24907.472000000002</v>
      </c>
      <c r="N75" s="332">
        <v>-23596.175999999999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-8866.8428600000007</v>
      </c>
      <c r="E76" s="332">
        <v>-9837.7209999999995</v>
      </c>
      <c r="F76" s="332">
        <v>-10526.517</v>
      </c>
      <c r="G76" s="332">
        <v>-20127.868999999999</v>
      </c>
      <c r="H76" s="332">
        <v>-22775.228999999999</v>
      </c>
      <c r="I76" s="332">
        <v>-25205.641</v>
      </c>
      <c r="J76" s="332">
        <v>-26153.353999999999</v>
      </c>
      <c r="K76" s="332">
        <v>-26963.363000000001</v>
      </c>
      <c r="L76" s="332">
        <v>-29704.608</v>
      </c>
      <c r="M76" s="332">
        <v>-24047.316999999999</v>
      </c>
      <c r="N76" s="332">
        <v>-22905.865000000002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-761.76147000000003</v>
      </c>
      <c r="E77" s="332">
        <v>-966.8</v>
      </c>
      <c r="F77" s="332">
        <v>-1025.8040000000001</v>
      </c>
      <c r="G77" s="332">
        <v>-684.73400000000004</v>
      </c>
      <c r="H77" s="332">
        <v>-3693.68</v>
      </c>
      <c r="I77" s="332">
        <v>-659.50900000000001</v>
      </c>
      <c r="J77" s="332">
        <v>-682.09100000000001</v>
      </c>
      <c r="K77" s="332">
        <v>-688.18700000000001</v>
      </c>
      <c r="L77" s="332">
        <v>-709.71900000000005</v>
      </c>
      <c r="M77" s="332">
        <v>-726.33600000000001</v>
      </c>
      <c r="N77" s="332">
        <v>-680.49199999999996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-42.517240000000001</v>
      </c>
      <c r="E78" s="332">
        <v>-43.371000000000002</v>
      </c>
      <c r="F78" s="332">
        <v>-65.606999999999999</v>
      </c>
      <c r="G78" s="332">
        <v>-14.532</v>
      </c>
      <c r="H78" s="332">
        <v>-257.87200000000001</v>
      </c>
      <c r="I78" s="332">
        <v>-1136.7170000000001</v>
      </c>
      <c r="J78" s="332">
        <v>287.36599999999999</v>
      </c>
      <c r="K78" s="332">
        <v>-41.191000000000003</v>
      </c>
      <c r="L78" s="332">
        <v>2.6</v>
      </c>
      <c r="M78" s="333">
        <v>0</v>
      </c>
      <c r="N78" s="332">
        <v>-9.8190000000000008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2">
        <v>-13.548999999999999</v>
      </c>
      <c r="G79" s="332">
        <v>-1.179</v>
      </c>
      <c r="H79" s="332">
        <v>-30.722999999999999</v>
      </c>
      <c r="I79" s="333">
        <v>0</v>
      </c>
      <c r="J79" s="332">
        <v>-31.006</v>
      </c>
      <c r="K79" s="332">
        <v>-234.58600000000001</v>
      </c>
      <c r="L79" s="332">
        <v>-53.524000000000001</v>
      </c>
      <c r="M79" s="332">
        <v>-133.81899999999999</v>
      </c>
      <c r="N79" s="333">
        <v>0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-6439.7356300000001</v>
      </c>
      <c r="E81" s="332">
        <v>-7921.107</v>
      </c>
      <c r="F81" s="332">
        <v>-7812.6620000000003</v>
      </c>
      <c r="G81" s="332">
        <v>-2697.1990000000001</v>
      </c>
      <c r="H81" s="332">
        <v>-2291.1660000000002</v>
      </c>
      <c r="I81" s="332">
        <v>-2151.0030000000002</v>
      </c>
      <c r="J81" s="332">
        <v>-2187.2510000000002</v>
      </c>
      <c r="K81" s="332">
        <v>-2273.1579999999999</v>
      </c>
      <c r="L81" s="332">
        <v>-2486.8809999999999</v>
      </c>
      <c r="M81" s="332">
        <v>-3340.4749999999999</v>
      </c>
      <c r="N81" s="332">
        <v>-3275.7860000000001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226.73699999999999</v>
      </c>
      <c r="E82" s="332">
        <v>272.084</v>
      </c>
      <c r="F82" s="332">
        <v>272.084</v>
      </c>
      <c r="G82" s="332">
        <v>271.95499999999998</v>
      </c>
      <c r="H82" s="332">
        <v>272.21300000000002</v>
      </c>
      <c r="I82" s="332">
        <v>272.08499999999998</v>
      </c>
      <c r="J82" s="332">
        <v>272.08499999999998</v>
      </c>
      <c r="K82" s="332">
        <v>192.94499999999999</v>
      </c>
      <c r="L82" s="332">
        <v>15.9</v>
      </c>
      <c r="M82" s="332">
        <v>16.158000000000001</v>
      </c>
      <c r="N82" s="332">
        <v>16.029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  <c r="M83" s="332">
        <v>646.17999999999995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12.5</v>
      </c>
      <c r="E84" s="333">
        <v>0</v>
      </c>
      <c r="F84" s="333">
        <v>0</v>
      </c>
      <c r="G84" s="332">
        <v>10159.33</v>
      </c>
      <c r="H84" s="333">
        <v>0</v>
      </c>
      <c r="I84" s="333">
        <v>0</v>
      </c>
      <c r="J84" s="333">
        <v>0</v>
      </c>
      <c r="K84" s="333">
        <v>0</v>
      </c>
      <c r="L84" s="332">
        <v>-1398.75</v>
      </c>
      <c r="M84" s="332">
        <v>-2624.6709999999998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12.5</v>
      </c>
      <c r="E86" s="333">
        <v>0</v>
      </c>
      <c r="F86" s="333">
        <v>0</v>
      </c>
      <c r="G86" s="332">
        <v>10159.33</v>
      </c>
      <c r="H86" s="333">
        <v>0</v>
      </c>
      <c r="I86" s="333">
        <v>0</v>
      </c>
      <c r="J86" s="333">
        <v>0</v>
      </c>
      <c r="K86" s="333">
        <v>0</v>
      </c>
      <c r="L86" s="332">
        <v>-1398.75</v>
      </c>
      <c r="M86" s="332">
        <v>-2624.6709999999998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0</v>
      </c>
      <c r="F88" s="333">
        <v>0</v>
      </c>
      <c r="G88" s="333">
        <v>0</v>
      </c>
      <c r="H88" s="333">
        <v>0</v>
      </c>
      <c r="I88" s="333">
        <v>0</v>
      </c>
      <c r="J88" s="333">
        <v>0</v>
      </c>
      <c r="K88" s="333">
        <v>0</v>
      </c>
      <c r="L88" s="333">
        <v>0</v>
      </c>
      <c r="M88" s="333">
        <v>0</v>
      </c>
      <c r="N88" s="333">
        <v>0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6227.9135100000003</v>
      </c>
      <c r="E89" s="332">
        <v>4375.174</v>
      </c>
      <c r="F89" s="332">
        <v>4262.6229999999996</v>
      </c>
      <c r="G89" s="332">
        <v>18357.103999999999</v>
      </c>
      <c r="H89" s="332">
        <v>4928.152</v>
      </c>
      <c r="I89" s="332">
        <v>8240.2420000000002</v>
      </c>
      <c r="J89" s="332">
        <v>11426.647000000001</v>
      </c>
      <c r="K89" s="332">
        <v>10169.316999999999</v>
      </c>
      <c r="L89" s="332">
        <v>15237.212</v>
      </c>
      <c r="M89" s="332">
        <v>11965.870999999999</v>
      </c>
      <c r="N89" s="332">
        <v>15461.630999999999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9.801E-2</v>
      </c>
      <c r="E90" s="332">
        <v>8.0210000000000008</v>
      </c>
      <c r="F90" s="332">
        <v>0.46899999999999997</v>
      </c>
      <c r="G90" s="332">
        <v>897.48900000000003</v>
      </c>
      <c r="H90" s="332">
        <v>1130.096</v>
      </c>
      <c r="I90" s="332">
        <v>1172.336</v>
      </c>
      <c r="J90" s="332">
        <v>1135.288</v>
      </c>
      <c r="K90" s="332">
        <v>1048.665</v>
      </c>
      <c r="L90" s="332">
        <v>1232.2760000000001</v>
      </c>
      <c r="M90" s="332">
        <v>1424.4680000000001</v>
      </c>
      <c r="N90" s="332">
        <v>391.762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-7138.9927399999997</v>
      </c>
      <c r="E91" s="332">
        <v>-6532.6109999999999</v>
      </c>
      <c r="F91" s="332">
        <v>-3507.335</v>
      </c>
      <c r="G91" s="332">
        <v>-1181.7190000000001</v>
      </c>
      <c r="H91" s="332">
        <v>-1205.0940000000001</v>
      </c>
      <c r="I91" s="332">
        <v>-844.39300000000003</v>
      </c>
      <c r="J91" s="332">
        <v>-425.32900000000001</v>
      </c>
      <c r="K91" s="332">
        <v>-141.84100000000001</v>
      </c>
      <c r="L91" s="332">
        <v>-81.754999999999995</v>
      </c>
      <c r="M91" s="332">
        <v>-210.13900000000001</v>
      </c>
      <c r="N91" s="332">
        <v>-228.191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2">
        <v>0.39500000000000002</v>
      </c>
      <c r="H93" s="333">
        <v>0</v>
      </c>
      <c r="I93" s="333">
        <v>0</v>
      </c>
      <c r="J93" s="333">
        <v>0</v>
      </c>
      <c r="K93" s="332">
        <v>5.0000000000000001E-3</v>
      </c>
      <c r="L93" s="332">
        <v>5.0000000000000001E-3</v>
      </c>
      <c r="M93" s="333">
        <v>0</v>
      </c>
      <c r="N93" s="333">
        <v>0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-7138.89473</v>
      </c>
      <c r="E101" s="332">
        <v>-6524.59</v>
      </c>
      <c r="F101" s="332">
        <v>-3506.866</v>
      </c>
      <c r="G101" s="332">
        <v>-283.83499999999998</v>
      </c>
      <c r="H101" s="332">
        <v>-74.998000000000005</v>
      </c>
      <c r="I101" s="332">
        <v>327.94299999999998</v>
      </c>
      <c r="J101" s="332">
        <v>709.95899999999995</v>
      </c>
      <c r="K101" s="332">
        <v>906.82899999999995</v>
      </c>
      <c r="L101" s="332">
        <v>1150.5260000000001</v>
      </c>
      <c r="M101" s="332">
        <v>1214.329</v>
      </c>
      <c r="N101" s="332">
        <v>163.571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-910.98122000000001</v>
      </c>
      <c r="E102" s="332">
        <v>-2149.4160000000002</v>
      </c>
      <c r="F102" s="332">
        <v>755.75699999999995</v>
      </c>
      <c r="G102" s="332">
        <v>18073.269</v>
      </c>
      <c r="H102" s="332">
        <v>4853.1540000000005</v>
      </c>
      <c r="I102" s="332">
        <v>8568.1849999999995</v>
      </c>
      <c r="J102" s="332">
        <v>12136.606</v>
      </c>
      <c r="K102" s="332">
        <v>11076.146000000001</v>
      </c>
      <c r="L102" s="332">
        <v>16387.738000000001</v>
      </c>
      <c r="M102" s="332">
        <v>13180.2</v>
      </c>
      <c r="N102" s="332">
        <v>15625.201999999999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-801.26325999999995</v>
      </c>
      <c r="E103" s="332">
        <v>498.8</v>
      </c>
      <c r="F103" s="332">
        <v>70.064999999999998</v>
      </c>
      <c r="G103" s="332">
        <v>-5481.9269999999997</v>
      </c>
      <c r="H103" s="332">
        <v>2813.9670000000001</v>
      </c>
      <c r="I103" s="332">
        <v>-2532.0529999999999</v>
      </c>
      <c r="J103" s="332">
        <v>-2381.4119999999998</v>
      </c>
      <c r="K103" s="332">
        <v>-2336.8180000000002</v>
      </c>
      <c r="L103" s="332">
        <v>-4299.9449999999997</v>
      </c>
      <c r="M103" s="332">
        <v>-3298.3130000000001</v>
      </c>
      <c r="N103" s="332">
        <v>-3902.9679999999998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-1712.2444800000001</v>
      </c>
      <c r="E104" s="332">
        <v>-1650.616</v>
      </c>
      <c r="F104" s="332">
        <v>825.822</v>
      </c>
      <c r="G104" s="332">
        <v>12591.342000000001</v>
      </c>
      <c r="H104" s="332">
        <v>7667.1210000000001</v>
      </c>
      <c r="I104" s="332">
        <v>6036.1319999999996</v>
      </c>
      <c r="J104" s="332">
        <v>9755.1939999999995</v>
      </c>
      <c r="K104" s="332">
        <v>8739.3279999999995</v>
      </c>
      <c r="L104" s="332">
        <v>12087.793</v>
      </c>
      <c r="M104" s="332">
        <v>9881.8870000000006</v>
      </c>
      <c r="N104" s="332">
        <v>11722.234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-1712.2444800000001</v>
      </c>
      <c r="E106" s="332">
        <v>-1650.616</v>
      </c>
      <c r="F106" s="332">
        <v>825.822</v>
      </c>
      <c r="G106" s="332">
        <v>12591.342000000001</v>
      </c>
      <c r="H106" s="332">
        <v>7667.1210000000001</v>
      </c>
      <c r="I106" s="332">
        <v>6036.1319999999996</v>
      </c>
      <c r="J106" s="332">
        <v>9755.1939999999995</v>
      </c>
      <c r="K106" s="332">
        <v>8739.3279999999995</v>
      </c>
      <c r="L106" s="332">
        <v>12087.793</v>
      </c>
      <c r="M106" s="332">
        <v>9881.8870000000006</v>
      </c>
      <c r="N106" s="332">
        <v>11722.234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2">
        <v>-327.39260000000002</v>
      </c>
      <c r="E108" s="332">
        <v>1107.761</v>
      </c>
      <c r="F108" s="332">
        <v>1688.2860000000001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2">
        <v>-57.984999999999999</v>
      </c>
      <c r="M108" s="332">
        <v>-42.279000000000003</v>
      </c>
      <c r="N108" s="332">
        <v>-37.363999999999997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2">
        <v>98.217780000000005</v>
      </c>
      <c r="E113" s="332">
        <v>-332.32799999999997</v>
      </c>
      <c r="F113" s="332">
        <v>-506.48599999999999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2">
        <v>14.496</v>
      </c>
      <c r="M113" s="332">
        <v>10.57</v>
      </c>
      <c r="N113" s="332">
        <v>9.3409999999999993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2">
        <v>-229.17482000000001</v>
      </c>
      <c r="E114" s="332">
        <v>775.43299999999999</v>
      </c>
      <c r="F114" s="332">
        <v>1181.8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2">
        <v>-43.488999999999997</v>
      </c>
      <c r="M114" s="332">
        <v>-31.709</v>
      </c>
      <c r="N114" s="332">
        <v>-28.023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2">
        <v>-226.73699999999999</v>
      </c>
      <c r="E117" s="332">
        <v>-272.084</v>
      </c>
      <c r="F117" s="332">
        <v>-272.084</v>
      </c>
      <c r="G117" s="332">
        <v>-271.95600000000002</v>
      </c>
      <c r="H117" s="332">
        <v>-272.21300000000002</v>
      </c>
      <c r="I117" s="332">
        <v>-272.084</v>
      </c>
      <c r="J117" s="332">
        <v>-272.084</v>
      </c>
      <c r="K117" s="332">
        <v>-192.94499999999999</v>
      </c>
      <c r="L117" s="332">
        <v>-15.9</v>
      </c>
      <c r="M117" s="332">
        <v>-16.158999999999999</v>
      </c>
      <c r="N117" s="332">
        <v>-16.027999999999999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2">
        <v>68.021100000000004</v>
      </c>
      <c r="E120" s="332">
        <v>81.625</v>
      </c>
      <c r="F120" s="332">
        <v>81.625</v>
      </c>
      <c r="G120" s="332">
        <v>81.587999999999994</v>
      </c>
      <c r="H120" s="332">
        <v>81.664000000000001</v>
      </c>
      <c r="I120" s="332">
        <v>81.625</v>
      </c>
      <c r="J120" s="332">
        <v>81.625</v>
      </c>
      <c r="K120" s="332">
        <v>57.883000000000003</v>
      </c>
      <c r="L120" s="332">
        <v>3.9750000000000001</v>
      </c>
      <c r="M120" s="332">
        <v>4.04</v>
      </c>
      <c r="N120" s="332">
        <v>4.0069999999999997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2">
        <v>-158.7159</v>
      </c>
      <c r="E121" s="332">
        <v>-190.459</v>
      </c>
      <c r="F121" s="332">
        <v>-190.459</v>
      </c>
      <c r="G121" s="332">
        <v>-190.36799999999999</v>
      </c>
      <c r="H121" s="332">
        <v>-190.54900000000001</v>
      </c>
      <c r="I121" s="332">
        <v>-190.459</v>
      </c>
      <c r="J121" s="332">
        <v>-190.459</v>
      </c>
      <c r="K121" s="332">
        <v>-135.06200000000001</v>
      </c>
      <c r="L121" s="332">
        <v>-11.925000000000001</v>
      </c>
      <c r="M121" s="332">
        <v>-12.119</v>
      </c>
      <c r="N121" s="332">
        <v>-12.021000000000001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-2100.1352000000002</v>
      </c>
      <c r="E122" s="332">
        <v>-1065.6420000000001</v>
      </c>
      <c r="F122" s="332">
        <v>1817.163</v>
      </c>
      <c r="G122" s="332">
        <v>12400.974</v>
      </c>
      <c r="H122" s="332">
        <v>7476.5720000000001</v>
      </c>
      <c r="I122" s="332">
        <v>5845.6729999999998</v>
      </c>
      <c r="J122" s="332">
        <v>9564.7350000000006</v>
      </c>
      <c r="K122" s="332">
        <v>8604.2659999999996</v>
      </c>
      <c r="L122" s="332">
        <v>12032.379000000001</v>
      </c>
      <c r="M122" s="332">
        <v>9838.0589999999993</v>
      </c>
      <c r="N122" s="332">
        <v>11682.19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2">
        <v>-68370.430999999997</v>
      </c>
      <c r="N123" s="332">
        <v>-9995.9529999999995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79615.328000000009</v>
      </c>
      <c r="AC5" s="48"/>
      <c r="AD5" s="47"/>
      <c r="AE5" s="48"/>
      <c r="AF5" s="43"/>
      <c r="AG5" s="49">
        <f t="shared" ref="AG5:AG31" si="0">SUM(E5:AF5)</f>
        <v>79615.328000000009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40247.006000000001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97.176999999999992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40344.183000000005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1316.1260000000004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1316.1260000000004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40247.006000000001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40247.006000000001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79701.868000000002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79701.868000000002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37181.703999999998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37181.703999999998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21488.842000000001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21488.842000000001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4844.5640000000003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4844.5640000000003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142.548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142.548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688.18700000000001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688.18700000000001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10017.562999999995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10017.562999999995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10017.562999999995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1048.665</v>
      </c>
      <c r="AC16" s="297"/>
      <c r="AD16" s="47"/>
      <c r="AE16" s="48"/>
      <c r="AF16" s="43"/>
      <c r="AG16" s="49">
        <f t="shared" si="0"/>
        <v>11066.227999999996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10924.386999999995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10924.386999999995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8587.5689999999959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2.999999998792191E-3</v>
      </c>
      <c r="AE18" s="300"/>
      <c r="AF18" s="59"/>
      <c r="AG18" s="49">
        <f t="shared" si="0"/>
        <v>8587.5719999999947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8587.5719999999947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8587.5719999999947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8587.5719999999947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5.0000000000000001E-3</v>
      </c>
      <c r="AC20" s="48"/>
      <c r="AD20" s="303">
        <f>+Data!K299+Data!K300+Data!K301+Data!K302+Data!K307+Data!K310+Data!K311+Data!K312+Data!K313+Data!K314</f>
        <v>0</v>
      </c>
      <c r="AE20" s="304">
        <f>+Data!K303</f>
        <v>57.883000000000003</v>
      </c>
      <c r="AF20" s="63"/>
      <c r="AG20" s="49">
        <f t="shared" si="0"/>
        <v>8645.4599999999937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8604.2689999999948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8604.2689999999948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97.176999999999992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97.176999999999992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2273.1579999999999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-957.03199999999947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1316.1260000000004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9464.1239999999943</v>
      </c>
      <c r="V25" s="43"/>
      <c r="W25" s="43"/>
      <c r="X25" s="43"/>
      <c r="Y25" s="48"/>
      <c r="Z25" s="293">
        <f>Data!K403</f>
        <v>-63.269999999998845</v>
      </c>
      <c r="AA25" s="305">
        <f>Data!K395</f>
        <v>-178.67799999999806</v>
      </c>
      <c r="AB25" s="54"/>
      <c r="AC25" s="43"/>
      <c r="AD25" s="54"/>
      <c r="AE25" s="43"/>
      <c r="AF25" s="43"/>
      <c r="AG25" s="49">
        <f t="shared" si="0"/>
        <v>9222.1759999999977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-686.05499999999961</v>
      </c>
      <c r="Z26" s="58"/>
      <c r="AA26" s="306"/>
      <c r="AB26" s="54"/>
      <c r="AC26" s="43"/>
      <c r="AD26" s="54"/>
      <c r="AE26" s="43"/>
      <c r="AF26" s="43"/>
      <c r="AG26" s="49">
        <f t="shared" si="0"/>
        <v>-686.05499999999961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9977.6679999999978</v>
      </c>
      <c r="Z27" s="308"/>
      <c r="AA27" s="311"/>
      <c r="AB27" s="312"/>
      <c r="AC27" s="313"/>
      <c r="AD27" s="54"/>
      <c r="AE27" s="43"/>
      <c r="AF27" s="43"/>
      <c r="AG27" s="49">
        <f t="shared" si="0"/>
        <v>9977.6679999999978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40344.183000000005</v>
      </c>
      <c r="G28" s="64"/>
      <c r="H28" s="64"/>
      <c r="I28" s="65"/>
      <c r="J28" s="65"/>
      <c r="K28" s="315">
        <f>-Data!K245</f>
        <v>21488.842000000001</v>
      </c>
      <c r="L28" s="64"/>
      <c r="M28" s="315">
        <f>-Data!K247</f>
        <v>142.548</v>
      </c>
      <c r="N28" s="64"/>
      <c r="O28" s="64"/>
      <c r="P28" s="316">
        <f>-(Data!K256+Data!K83)</f>
        <v>141.84100000000001</v>
      </c>
      <c r="Q28" s="314">
        <f>-(Data!K261)</f>
        <v>0</v>
      </c>
      <c r="R28" s="314">
        <f>-Data!K267</f>
        <v>0</v>
      </c>
      <c r="S28" s="64"/>
      <c r="T28" s="314">
        <f>-Data!K306</f>
        <v>41.191000000000003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18505.392999999996</v>
      </c>
      <c r="AG28" s="49">
        <f t="shared" si="0"/>
        <v>80663.998000000007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-86.54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4844.5640000000003</v>
      </c>
      <c r="M29" s="44"/>
      <c r="N29" s="293">
        <f>-Data!K248</f>
        <v>688.18700000000001</v>
      </c>
      <c r="O29" s="48"/>
      <c r="P29" s="320">
        <f>(Data!K81+Data!K83)</f>
        <v>0</v>
      </c>
      <c r="Q29" s="321">
        <f>-Data!K262</f>
        <v>2336.8180000000002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-7783.0290000000005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1316.1260000000004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-1316.1230000000016</v>
      </c>
      <c r="AG30" s="49">
        <f t="shared" si="0"/>
        <v>2.999999998792191E-3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57.883000000000003</v>
      </c>
      <c r="AG31" s="49">
        <f t="shared" si="0"/>
        <v>57.883000000000003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-622.78500000000076</v>
      </c>
      <c r="AA32" s="317">
        <f>+Y27-AA25</f>
        <v>10156.345999999996</v>
      </c>
      <c r="AB32" s="66"/>
      <c r="AC32" s="43"/>
      <c r="AD32" s="43"/>
      <c r="AE32" s="43"/>
      <c r="AF32" s="43"/>
      <c r="AG32" s="43">
        <f>SUM(E32:AE32)</f>
        <v>9533.5609999999942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79615.328000000009</v>
      </c>
      <c r="F33" s="46">
        <f t="shared" si="1"/>
        <v>40344.183000000005</v>
      </c>
      <c r="G33" s="46">
        <f t="shared" si="1"/>
        <v>1316.1260000000004</v>
      </c>
      <c r="H33" s="68">
        <f t="shared" si="1"/>
        <v>40247.006000000001</v>
      </c>
      <c r="I33" s="68">
        <f t="shared" si="1"/>
        <v>79701.867999999988</v>
      </c>
      <c r="J33" s="68">
        <f t="shared" si="1"/>
        <v>37181.703999999998</v>
      </c>
      <c r="K33" s="68">
        <f t="shared" si="1"/>
        <v>21488.842000000001</v>
      </c>
      <c r="L33" s="68">
        <f t="shared" si="1"/>
        <v>4844.5640000000003</v>
      </c>
      <c r="M33" s="68">
        <f t="shared" si="1"/>
        <v>142.548</v>
      </c>
      <c r="N33" s="68">
        <f t="shared" si="1"/>
        <v>688.18700000000001</v>
      </c>
      <c r="O33" s="68">
        <f t="shared" si="1"/>
        <v>10017.562999999995</v>
      </c>
      <c r="P33" s="68">
        <f t="shared" si="1"/>
        <v>11066.227999999996</v>
      </c>
      <c r="Q33" s="68">
        <f t="shared" si="1"/>
        <v>10924.386999999995</v>
      </c>
      <c r="R33" s="68">
        <f t="shared" si="1"/>
        <v>8587.5719999999947</v>
      </c>
      <c r="S33" s="68">
        <f t="shared" si="1"/>
        <v>8587.5719999999947</v>
      </c>
      <c r="T33" s="68">
        <f t="shared" si="1"/>
        <v>8645.4599999999955</v>
      </c>
      <c r="U33" s="68">
        <f t="shared" si="1"/>
        <v>8604.2689999999948</v>
      </c>
      <c r="V33" s="68">
        <f t="shared" si="1"/>
        <v>97.176999999999992</v>
      </c>
      <c r="W33" s="68">
        <f t="shared" si="1"/>
        <v>1316.1260000000004</v>
      </c>
      <c r="X33" s="400">
        <f t="shared" si="1"/>
        <v>0</v>
      </c>
      <c r="Y33" s="68">
        <f t="shared" si="1"/>
        <v>9291.6129999999976</v>
      </c>
      <c r="Z33" s="69">
        <f t="shared" ref="Z33:AF33" si="2">SUM(Z5:Z32)</f>
        <v>-686.05499999999961</v>
      </c>
      <c r="AA33" s="69">
        <f t="shared" si="2"/>
        <v>9977.6679999999978</v>
      </c>
      <c r="AB33" s="69">
        <f t="shared" si="2"/>
        <v>80663.998000000007</v>
      </c>
      <c r="AC33" s="69">
        <f t="shared" si="2"/>
        <v>0</v>
      </c>
      <c r="AD33" s="69">
        <f t="shared" si="2"/>
        <v>2.999999998792191E-3</v>
      </c>
      <c r="AE33" s="69">
        <f t="shared" si="2"/>
        <v>57.883000000000003</v>
      </c>
      <c r="AF33" s="69">
        <f t="shared" si="2"/>
        <v>9464.1239999999943</v>
      </c>
      <c r="AG33" s="43">
        <f>SUM(E33:AE33)</f>
        <v>472721.82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69.436999999999898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-69.436999999999898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91405.092000000004</v>
      </c>
      <c r="AC5" s="48"/>
      <c r="AD5" s="47"/>
      <c r="AE5" s="48"/>
      <c r="AF5" s="43"/>
      <c r="AG5" s="49">
        <f t="shared" ref="AG5:AG31" si="0">SUM(E5:AF5)</f>
        <v>91405.092000000004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44115.392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-38.271000000000072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44077.120999999999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7553.273000000001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7553.273000000001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44115.392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44115.392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91457.556000000011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91457.556000000011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44855.28300000001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44855.28300000001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22532.898000000001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22532.898000000001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4852.6559999999999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4852.6559999999999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142.548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142.548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709.71900000000005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709.71900000000005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16617.46200000001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16617.46200000001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16617.46200000001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1232.2760000000001</v>
      </c>
      <c r="AC16" s="297"/>
      <c r="AD16" s="47"/>
      <c r="AE16" s="48"/>
      <c r="AF16" s="43"/>
      <c r="AG16" s="49">
        <f t="shared" si="0"/>
        <v>17849.738000000012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17767.983000000011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17767.983000000011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13468.038000000011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-1.000000005660695E-3</v>
      </c>
      <c r="AE18" s="300"/>
      <c r="AF18" s="59"/>
      <c r="AG18" s="49">
        <f t="shared" si="0"/>
        <v>13468.037000000006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13468.037000000006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13468.037000000006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13468.037000000006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5.0000000000000001E-3</v>
      </c>
      <c r="AC20" s="48"/>
      <c r="AD20" s="303">
        <f>+Data!L299+Data!L300+Data!L301+Data!L302+Data!L307+Data!L310+Data!L311+Data!L312+Data!L313+Data!L314</f>
        <v>-1456.7349999999999</v>
      </c>
      <c r="AE20" s="304">
        <f>+Data!L303</f>
        <v>3.9750000000000001</v>
      </c>
      <c r="AF20" s="63"/>
      <c r="AG20" s="49">
        <f t="shared" si="0"/>
        <v>12015.282000000005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12032.378000000006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12032.378000000006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-38.271000000000072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-38.271000000000072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2486.8809999999999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5066.3920000000016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7553.273000000001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7004.2570000000051</v>
      </c>
      <c r="V25" s="43"/>
      <c r="W25" s="43"/>
      <c r="X25" s="43"/>
      <c r="Y25" s="48"/>
      <c r="Z25" s="293">
        <f>Data!L403</f>
        <v>5832.7479999999987</v>
      </c>
      <c r="AA25" s="305">
        <f>Data!L395</f>
        <v>21500.447999999997</v>
      </c>
      <c r="AB25" s="54"/>
      <c r="AC25" s="43"/>
      <c r="AD25" s="54"/>
      <c r="AE25" s="43"/>
      <c r="AF25" s="43"/>
      <c r="AG25" s="49">
        <f t="shared" si="0"/>
        <v>34337.453000000001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-1682.9879999999994</v>
      </c>
      <c r="Z26" s="58"/>
      <c r="AA26" s="306"/>
      <c r="AB26" s="54"/>
      <c r="AC26" s="43"/>
      <c r="AD26" s="54"/>
      <c r="AE26" s="43"/>
      <c r="AF26" s="43"/>
      <c r="AG26" s="49">
        <f t="shared" si="0"/>
        <v>-1682.9879999999994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36029.704999999987</v>
      </c>
      <c r="Z27" s="308"/>
      <c r="AA27" s="311"/>
      <c r="AB27" s="312"/>
      <c r="AC27" s="313"/>
      <c r="AD27" s="54"/>
      <c r="AE27" s="43"/>
      <c r="AF27" s="43"/>
      <c r="AG27" s="49">
        <f t="shared" si="0"/>
        <v>36029.704999999987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44077.120999999999</v>
      </c>
      <c r="G28" s="64"/>
      <c r="H28" s="64"/>
      <c r="I28" s="65"/>
      <c r="J28" s="65"/>
      <c r="K28" s="315">
        <f>-Data!L245</f>
        <v>22532.898000000001</v>
      </c>
      <c r="L28" s="64"/>
      <c r="M28" s="315">
        <f>-Data!L247</f>
        <v>142.548</v>
      </c>
      <c r="N28" s="64"/>
      <c r="O28" s="64"/>
      <c r="P28" s="316">
        <f>-(Data!L256+Data!L83)</f>
        <v>81.754999999999995</v>
      </c>
      <c r="Q28" s="314">
        <f>-(Data!L261)</f>
        <v>0</v>
      </c>
      <c r="R28" s="314">
        <f>-Data!L267</f>
        <v>0</v>
      </c>
      <c r="S28" s="64"/>
      <c r="T28" s="314">
        <f>-Data!L306</f>
        <v>-2.6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25805.651000000013</v>
      </c>
      <c r="AG28" s="49">
        <f t="shared" si="0"/>
        <v>92637.373000000007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-52.463999999999999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4852.6559999999999</v>
      </c>
      <c r="M29" s="44"/>
      <c r="N29" s="293">
        <f>-Data!L248</f>
        <v>709.71900000000005</v>
      </c>
      <c r="O29" s="48"/>
      <c r="P29" s="320">
        <f>(Data!L81+Data!L83)</f>
        <v>0</v>
      </c>
      <c r="Q29" s="321">
        <f>-Data!L262</f>
        <v>4299.9449999999997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-9809.8559999999998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7553.273000000001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-9010.0090000000073</v>
      </c>
      <c r="AG30" s="49">
        <f t="shared" si="0"/>
        <v>-1456.7360000000062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-14.496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18.471</v>
      </c>
      <c r="AG31" s="49">
        <f t="shared" si="0"/>
        <v>3.9749999999999996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-7515.7359999999981</v>
      </c>
      <c r="AA32" s="317">
        <f>+Y27-AA25</f>
        <v>14529.256999999991</v>
      </c>
      <c r="AB32" s="66"/>
      <c r="AC32" s="43"/>
      <c r="AD32" s="43"/>
      <c r="AE32" s="43"/>
      <c r="AF32" s="43"/>
      <c r="AG32" s="43">
        <f>SUM(E32:AE32)</f>
        <v>7013.5209999999925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91405.092000000004</v>
      </c>
      <c r="F33" s="46">
        <f t="shared" si="1"/>
        <v>44077.120999999999</v>
      </c>
      <c r="G33" s="46">
        <f t="shared" si="1"/>
        <v>7553.273000000001</v>
      </c>
      <c r="H33" s="68">
        <f t="shared" si="1"/>
        <v>44115.392</v>
      </c>
      <c r="I33" s="68">
        <f t="shared" si="1"/>
        <v>91457.556000000011</v>
      </c>
      <c r="J33" s="68">
        <f t="shared" si="1"/>
        <v>44855.28300000001</v>
      </c>
      <c r="K33" s="68">
        <f t="shared" si="1"/>
        <v>22532.898000000001</v>
      </c>
      <c r="L33" s="68">
        <f t="shared" si="1"/>
        <v>4852.6559999999999</v>
      </c>
      <c r="M33" s="68">
        <f t="shared" si="1"/>
        <v>142.548</v>
      </c>
      <c r="N33" s="68">
        <f t="shared" si="1"/>
        <v>709.71900000000005</v>
      </c>
      <c r="O33" s="68">
        <f t="shared" si="1"/>
        <v>16617.46200000001</v>
      </c>
      <c r="P33" s="68">
        <f t="shared" si="1"/>
        <v>17849.738000000012</v>
      </c>
      <c r="Q33" s="68">
        <f t="shared" si="1"/>
        <v>17767.983000000011</v>
      </c>
      <c r="R33" s="68">
        <f t="shared" si="1"/>
        <v>13468.037000000006</v>
      </c>
      <c r="S33" s="68">
        <f t="shared" si="1"/>
        <v>13468.037000000006</v>
      </c>
      <c r="T33" s="68">
        <f t="shared" si="1"/>
        <v>12015.282000000007</v>
      </c>
      <c r="U33" s="68">
        <f t="shared" si="1"/>
        <v>12032.378000000008</v>
      </c>
      <c r="V33" s="68">
        <f t="shared" si="1"/>
        <v>-38.271000000000072</v>
      </c>
      <c r="W33" s="68">
        <f t="shared" si="1"/>
        <v>7553.273000000001</v>
      </c>
      <c r="X33" s="400">
        <f t="shared" si="1"/>
        <v>0</v>
      </c>
      <c r="Y33" s="68">
        <f t="shared" si="1"/>
        <v>34346.71699999999</v>
      </c>
      <c r="Z33" s="69">
        <f t="shared" ref="Z33:AF33" si="2">SUM(Z5:Z32)</f>
        <v>-1682.9879999999994</v>
      </c>
      <c r="AA33" s="69">
        <f t="shared" si="2"/>
        <v>36029.704999999987</v>
      </c>
      <c r="AB33" s="69">
        <f t="shared" si="2"/>
        <v>92637.373000000007</v>
      </c>
      <c r="AC33" s="69">
        <f t="shared" si="2"/>
        <v>0</v>
      </c>
      <c r="AD33" s="69">
        <f t="shared" si="2"/>
        <v>-1456.7360000000056</v>
      </c>
      <c r="AE33" s="69">
        <f t="shared" si="2"/>
        <v>3.9750000000000001</v>
      </c>
      <c r="AF33" s="69">
        <f t="shared" si="2"/>
        <v>7004.2570000000051</v>
      </c>
      <c r="AG33" s="43">
        <f>SUM(E33:AE33)</f>
        <v>622313.50300000003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9.2639999999883003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-9.2639999999873908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76352.177000000011</v>
      </c>
      <c r="AC5" s="48"/>
      <c r="AD5" s="47"/>
      <c r="AE5" s="48"/>
      <c r="AF5" s="43"/>
      <c r="AG5" s="49">
        <f t="shared" ref="AG5:AG31" si="0">SUM(E5:AF5)</f>
        <v>76352.177000000011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35609.438999999998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-169.74599999999992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35439.692999999999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13474.218999999997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13474.218999999997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35609.438999999998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35609.438999999998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76408.220000000016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76408.220000000016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37458.306000000019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37458.306000000019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17988.557000000001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17988.557000000001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4701.2430000000004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4701.2430000000004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113.96599999999999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113.96599999999999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726.33600000000001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726.33600000000001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13928.204000000016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13928.204000000016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13928.204000000016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1424.4680000000001</v>
      </c>
      <c r="AC16" s="297"/>
      <c r="AD16" s="47"/>
      <c r="AE16" s="48"/>
      <c r="AF16" s="43"/>
      <c r="AG16" s="49">
        <f t="shared" si="0"/>
        <v>15352.672000000017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15142.533000000018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15142.533000000018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11844.220000000018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254.32800000000861</v>
      </c>
      <c r="AE18" s="300"/>
      <c r="AF18" s="59"/>
      <c r="AG18" s="49">
        <f t="shared" si="0"/>
        <v>12098.548000000026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-56271.882999999973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-9.9999999999766942E-4</v>
      </c>
      <c r="AF19" s="48"/>
      <c r="AG19" s="49">
        <f t="shared" si="0"/>
        <v>-56271.883999999969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-56271.883999999969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0</v>
      </c>
      <c r="AC20" s="48"/>
      <c r="AD20" s="303">
        <f>+Data!M299+Data!M300+Data!M301+Data!M302+Data!M307+Data!M310+Data!M311+Data!M312+Data!M313+Data!M314</f>
        <v>-2020.77</v>
      </c>
      <c r="AE20" s="304">
        <f>+Data!M303</f>
        <v>4.04</v>
      </c>
      <c r="AF20" s="63"/>
      <c r="AG20" s="49">
        <f t="shared" si="0"/>
        <v>-58288.613999999965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-58278.043999999973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-58278.043999999973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-169.74599999999992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-169.74599999999992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3340.4749999999999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10133.743999999997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13474.218999999997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-68242.041999999972</v>
      </c>
      <c r="V25" s="43"/>
      <c r="W25" s="43"/>
      <c r="X25" s="43"/>
      <c r="Y25" s="48"/>
      <c r="Z25" s="293">
        <f>Data!M403</f>
        <v>-6597.0469999999996</v>
      </c>
      <c r="AA25" s="305">
        <f>Data!M395</f>
        <v>167.64000000000306</v>
      </c>
      <c r="AB25" s="54"/>
      <c r="AC25" s="43"/>
      <c r="AD25" s="54"/>
      <c r="AE25" s="43"/>
      <c r="AF25" s="43"/>
      <c r="AG25" s="49">
        <f t="shared" si="0"/>
        <v>-74671.448999999979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-598.05600000000072</v>
      </c>
      <c r="Z26" s="58"/>
      <c r="AA26" s="306"/>
      <c r="AB26" s="54"/>
      <c r="AC26" s="43"/>
      <c r="AD26" s="54"/>
      <c r="AE26" s="43"/>
      <c r="AF26" s="43"/>
      <c r="AG26" s="49">
        <f t="shared" si="0"/>
        <v>-598.05600000000072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-74073.392999999996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-74073.392999999996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35439.692999999999</v>
      </c>
      <c r="G28" s="64"/>
      <c r="H28" s="64"/>
      <c r="I28" s="65"/>
      <c r="J28" s="65"/>
      <c r="K28" s="315">
        <f>-Data!M245</f>
        <v>17988.557000000001</v>
      </c>
      <c r="L28" s="64"/>
      <c r="M28" s="315">
        <f>-Data!M247</f>
        <v>113.96599999999999</v>
      </c>
      <c r="N28" s="64"/>
      <c r="O28" s="64"/>
      <c r="P28" s="316">
        <f>-(Data!M256+Data!M83)</f>
        <v>210.13900000000001</v>
      </c>
      <c r="Q28" s="314">
        <f>-(Data!M261)</f>
        <v>0</v>
      </c>
      <c r="R28" s="314">
        <f>-Data!M267</f>
        <v>68370.430999999997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-44346.140999999989</v>
      </c>
      <c r="AG28" s="49">
        <f t="shared" si="0"/>
        <v>77776.645000000004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-56.042999999999999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4701.2430000000004</v>
      </c>
      <c r="M29" s="44"/>
      <c r="N29" s="293">
        <f>-Data!M248</f>
        <v>726.33600000000001</v>
      </c>
      <c r="O29" s="48"/>
      <c r="P29" s="320">
        <f>(Data!M81+Data!M83)</f>
        <v>0</v>
      </c>
      <c r="Q29" s="321">
        <f>-Data!M262</f>
        <v>3298.3130000000001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-8669.849000000002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13474.218999999997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-15240.660999999989</v>
      </c>
      <c r="AG30" s="49">
        <f t="shared" si="0"/>
        <v>-1766.4419999999918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-10.57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14.609000000000002</v>
      </c>
      <c r="AG31" s="49">
        <f t="shared" si="0"/>
        <v>4.0390000000000015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5998.9909999999991</v>
      </c>
      <c r="AA32" s="317">
        <f>+Y27-AA25</f>
        <v>-74241.032999999996</v>
      </c>
      <c r="AB32" s="66"/>
      <c r="AC32" s="43"/>
      <c r="AD32" s="43"/>
      <c r="AE32" s="43"/>
      <c r="AF32" s="43"/>
      <c r="AG32" s="43">
        <f>SUM(E32:AE32)</f>
        <v>-68242.042000000001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76352.177000000011</v>
      </c>
      <c r="F33" s="46">
        <f t="shared" si="1"/>
        <v>35439.692999999999</v>
      </c>
      <c r="G33" s="46">
        <f t="shared" si="1"/>
        <v>13474.218999999997</v>
      </c>
      <c r="H33" s="68">
        <f t="shared" si="1"/>
        <v>35609.438999999998</v>
      </c>
      <c r="I33" s="68">
        <f t="shared" si="1"/>
        <v>76408.22000000003</v>
      </c>
      <c r="J33" s="68">
        <f t="shared" si="1"/>
        <v>37458.306000000019</v>
      </c>
      <c r="K33" s="68">
        <f t="shared" si="1"/>
        <v>17988.557000000001</v>
      </c>
      <c r="L33" s="68">
        <f t="shared" si="1"/>
        <v>4701.2430000000004</v>
      </c>
      <c r="M33" s="68">
        <f t="shared" si="1"/>
        <v>113.96599999999999</v>
      </c>
      <c r="N33" s="68">
        <f t="shared" si="1"/>
        <v>726.33600000000001</v>
      </c>
      <c r="O33" s="68">
        <f t="shared" si="1"/>
        <v>13928.204000000016</v>
      </c>
      <c r="P33" s="68">
        <f t="shared" si="1"/>
        <v>15352.672000000017</v>
      </c>
      <c r="Q33" s="68">
        <f t="shared" si="1"/>
        <v>15142.533000000018</v>
      </c>
      <c r="R33" s="68">
        <f t="shared" si="1"/>
        <v>12098.548000000024</v>
      </c>
      <c r="S33" s="68">
        <f t="shared" si="1"/>
        <v>-56271.883999999969</v>
      </c>
      <c r="T33" s="68">
        <f t="shared" si="1"/>
        <v>-58288.613999999972</v>
      </c>
      <c r="U33" s="68">
        <f t="shared" si="1"/>
        <v>-58278.043999999973</v>
      </c>
      <c r="V33" s="68">
        <f t="shared" si="1"/>
        <v>-169.74599999999992</v>
      </c>
      <c r="W33" s="68">
        <f t="shared" si="1"/>
        <v>13474.218999999997</v>
      </c>
      <c r="X33" s="400">
        <f t="shared" si="1"/>
        <v>0</v>
      </c>
      <c r="Y33" s="68">
        <f t="shared" si="1"/>
        <v>-74671.448999999993</v>
      </c>
      <c r="Z33" s="69">
        <f t="shared" ref="Z33:AF33" si="2">SUM(Z5:Z32)</f>
        <v>-598.05600000000049</v>
      </c>
      <c r="AA33" s="69">
        <f t="shared" si="2"/>
        <v>-74073.392999999996</v>
      </c>
      <c r="AB33" s="69">
        <f t="shared" si="2"/>
        <v>77776.645000000004</v>
      </c>
      <c r="AC33" s="69">
        <f t="shared" si="2"/>
        <v>0</v>
      </c>
      <c r="AD33" s="69">
        <f t="shared" si="2"/>
        <v>-1766.4419999999914</v>
      </c>
      <c r="AE33" s="69">
        <f t="shared" si="2"/>
        <v>4.0390000000000024</v>
      </c>
      <c r="AF33" s="69">
        <f t="shared" si="2"/>
        <v>-68242.041999999987</v>
      </c>
      <c r="AG33" s="43">
        <f>SUM(E33:AE33)</f>
        <v>121931.38800000025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76686.010999999999</v>
      </c>
      <c r="AC5" s="48"/>
      <c r="AD5" s="47"/>
      <c r="AE5" s="48"/>
      <c r="AF5" s="43"/>
      <c r="AG5" s="49">
        <f t="shared" ref="AG5:AG31" si="0">SUM(E5:AF5)</f>
        <v>76686.010999999999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34380.862000000001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-2.5330000000000581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34378.328999999998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1369.6660000000036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1369.6660000000036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34380.862000000001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34380.862000000001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76725.747000000003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76725.747000000003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39069.099000000002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39069.099000000002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18072.293000000001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18072.293000000001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4754.68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4754.68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106.21299999999999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106.21299999999999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680.49199999999996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680.49199999999996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15455.421000000002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15455.421000000002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15455.421000000002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391.762</v>
      </c>
      <c r="AC16" s="297"/>
      <c r="AD16" s="47"/>
      <c r="AE16" s="48"/>
      <c r="AF16" s="43"/>
      <c r="AG16" s="49">
        <f t="shared" si="0"/>
        <v>15847.183000000003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15618.992000000002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15618.992000000002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11716.024000000001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1.299999999901047E-2</v>
      </c>
      <c r="AE18" s="300"/>
      <c r="AF18" s="59"/>
      <c r="AG18" s="49">
        <f t="shared" si="0"/>
        <v>11716.037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1720.0840000000007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1.0000000000012221E-3</v>
      </c>
      <c r="AF19" s="48"/>
      <c r="AG19" s="49">
        <f t="shared" si="0"/>
        <v>1720.0850000000007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1720.0850000000007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-37.363999999999997</v>
      </c>
      <c r="AE20" s="304">
        <f>+Data!N303</f>
        <v>4.0069999999999997</v>
      </c>
      <c r="AF20" s="63"/>
      <c r="AG20" s="49">
        <f t="shared" si="0"/>
        <v>1686.7280000000007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1686.2500000000007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1686.2500000000007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-2.5330000000000581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-2.5330000000000581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3275.7860000000001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-1906.1199999999965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1369.6660000000036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3594.9029999999975</v>
      </c>
      <c r="V25" s="43"/>
      <c r="W25" s="43"/>
      <c r="X25" s="43"/>
      <c r="Y25" s="48"/>
      <c r="Z25" s="293">
        <f>Data!N403</f>
        <v>-466.54899999999924</v>
      </c>
      <c r="AA25" s="305">
        <f>Data!N395</f>
        <v>-6144.3850000000002</v>
      </c>
      <c r="AB25" s="54"/>
      <c r="AC25" s="43"/>
      <c r="AD25" s="54"/>
      <c r="AE25" s="43"/>
      <c r="AF25" s="43"/>
      <c r="AG25" s="49">
        <f t="shared" si="0"/>
        <v>-3016.0310000000018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-2230.7390000000005</v>
      </c>
      <c r="Z26" s="58"/>
      <c r="AA26" s="306"/>
      <c r="AB26" s="54"/>
      <c r="AC26" s="43"/>
      <c r="AD26" s="54"/>
      <c r="AE26" s="43"/>
      <c r="AF26" s="43"/>
      <c r="AG26" s="49">
        <f t="shared" si="0"/>
        <v>-2230.7390000000005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-785.29200000000014</v>
      </c>
      <c r="Z27" s="308"/>
      <c r="AA27" s="311"/>
      <c r="AB27" s="312"/>
      <c r="AC27" s="313"/>
      <c r="AD27" s="54"/>
      <c r="AE27" s="43"/>
      <c r="AF27" s="43"/>
      <c r="AG27" s="49">
        <f t="shared" si="0"/>
        <v>-785.29200000000014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34378.328999999998</v>
      </c>
      <c r="G28" s="64"/>
      <c r="H28" s="64"/>
      <c r="I28" s="65"/>
      <c r="J28" s="65"/>
      <c r="K28" s="315">
        <f>-Data!N245</f>
        <v>18072.293000000001</v>
      </c>
      <c r="L28" s="64"/>
      <c r="M28" s="315">
        <f>-Data!N247</f>
        <v>106.21299999999999</v>
      </c>
      <c r="N28" s="64"/>
      <c r="O28" s="64"/>
      <c r="P28" s="316">
        <f>-(Data!N256+Data!N83)</f>
        <v>228.191</v>
      </c>
      <c r="Q28" s="314">
        <f>-(Data!N261)</f>
        <v>0</v>
      </c>
      <c r="R28" s="314">
        <f>-Data!N267</f>
        <v>9995.9529999999995</v>
      </c>
      <c r="S28" s="64"/>
      <c r="T28" s="314">
        <f>-Data!N306</f>
        <v>9.8190000000000008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14286.974999999991</v>
      </c>
      <c r="AG28" s="49">
        <f t="shared" si="0"/>
        <v>77077.773000000001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-39.735999999999997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4754.68</v>
      </c>
      <c r="M29" s="44"/>
      <c r="N29" s="293">
        <f>-Data!N248</f>
        <v>680.49199999999996</v>
      </c>
      <c r="O29" s="48"/>
      <c r="P29" s="320">
        <f>(Data!N81+Data!N83)</f>
        <v>0</v>
      </c>
      <c r="Q29" s="321">
        <f>-Data!N262</f>
        <v>3902.9679999999998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-9298.4040000000005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1369.6660000000036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-1407.0170000000046</v>
      </c>
      <c r="AG30" s="49">
        <f t="shared" si="0"/>
        <v>-37.351000000001022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-9.3409999999999993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13.349</v>
      </c>
      <c r="AG31" s="49">
        <f t="shared" si="0"/>
        <v>4.0080000000000009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-1764.1900000000012</v>
      </c>
      <c r="AA32" s="317">
        <f>+Y27-AA25</f>
        <v>5359.0929999999998</v>
      </c>
      <c r="AB32" s="66"/>
      <c r="AC32" s="43"/>
      <c r="AD32" s="43"/>
      <c r="AE32" s="43"/>
      <c r="AF32" s="43"/>
      <c r="AG32" s="43">
        <f>SUM(E32:AE32)</f>
        <v>3594.9029999999984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76686.010999999999</v>
      </c>
      <c r="F33" s="46">
        <f t="shared" si="1"/>
        <v>34378.328999999998</v>
      </c>
      <c r="G33" s="46">
        <f t="shared" si="1"/>
        <v>1369.6660000000036</v>
      </c>
      <c r="H33" s="68">
        <f t="shared" si="1"/>
        <v>34380.862000000001</v>
      </c>
      <c r="I33" s="68">
        <f t="shared" si="1"/>
        <v>76725.747000000003</v>
      </c>
      <c r="J33" s="68">
        <f t="shared" si="1"/>
        <v>39069.099000000002</v>
      </c>
      <c r="K33" s="68">
        <f t="shared" si="1"/>
        <v>18072.293000000001</v>
      </c>
      <c r="L33" s="68">
        <f t="shared" si="1"/>
        <v>4754.68</v>
      </c>
      <c r="M33" s="68">
        <f t="shared" si="1"/>
        <v>106.21299999999999</v>
      </c>
      <c r="N33" s="68">
        <f t="shared" si="1"/>
        <v>680.49199999999996</v>
      </c>
      <c r="O33" s="68">
        <f t="shared" si="1"/>
        <v>15455.421000000002</v>
      </c>
      <c r="P33" s="68">
        <f t="shared" si="1"/>
        <v>15847.183000000003</v>
      </c>
      <c r="Q33" s="68">
        <f t="shared" si="1"/>
        <v>15618.992000000002</v>
      </c>
      <c r="R33" s="68">
        <f t="shared" si="1"/>
        <v>11716.037</v>
      </c>
      <c r="S33" s="68">
        <f t="shared" si="1"/>
        <v>1720.0850000000007</v>
      </c>
      <c r="T33" s="68">
        <f t="shared" si="1"/>
        <v>1686.7280000000007</v>
      </c>
      <c r="U33" s="68">
        <f t="shared" si="1"/>
        <v>1686.2500000000009</v>
      </c>
      <c r="V33" s="68">
        <f t="shared" si="1"/>
        <v>-2.5330000000000581</v>
      </c>
      <c r="W33" s="68">
        <f t="shared" si="1"/>
        <v>1369.6660000000036</v>
      </c>
      <c r="X33" s="400">
        <f t="shared" si="1"/>
        <v>0</v>
      </c>
      <c r="Y33" s="68">
        <f t="shared" si="1"/>
        <v>-3016.0310000000009</v>
      </c>
      <c r="Z33" s="69">
        <f t="shared" ref="Z33:AF33" si="2">SUM(Z5:Z32)</f>
        <v>-2230.7390000000005</v>
      </c>
      <c r="AA33" s="69">
        <f t="shared" si="2"/>
        <v>-785.29200000000037</v>
      </c>
      <c r="AB33" s="69">
        <f t="shared" si="2"/>
        <v>77077.773000000001</v>
      </c>
      <c r="AC33" s="69">
        <f t="shared" si="2"/>
        <v>0</v>
      </c>
      <c r="AD33" s="69">
        <f t="shared" si="2"/>
        <v>-37.351000000000987</v>
      </c>
      <c r="AE33" s="69">
        <f t="shared" si="2"/>
        <v>4.0080000000000009</v>
      </c>
      <c r="AF33" s="69">
        <f t="shared" si="2"/>
        <v>3594.9029999999866</v>
      </c>
      <c r="AG33" s="43">
        <f>SUM(E33:AE33)</f>
        <v>422333.58899999998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-1.1823431123048067E-11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47949.00677</v>
      </c>
      <c r="E15" s="229">
        <f t="shared" ref="E15:G15" si="5">SUM(E16:E18)</f>
        <v>50811.826000000001</v>
      </c>
      <c r="F15" s="229">
        <f t="shared" si="5"/>
        <v>52890.61</v>
      </c>
      <c r="G15" s="229">
        <f t="shared" si="5"/>
        <v>64839.610999999997</v>
      </c>
      <c r="H15" s="229">
        <f t="shared" ref="H15:N15" si="6">SUM(H16:H18)</f>
        <v>68225.997000000003</v>
      </c>
      <c r="I15" s="229">
        <f t="shared" si="6"/>
        <v>72560.225000000006</v>
      </c>
      <c r="J15" s="229">
        <f t="shared" si="6"/>
        <v>76541.2</v>
      </c>
      <c r="K15" s="229">
        <f t="shared" si="6"/>
        <v>79265.176000000007</v>
      </c>
      <c r="L15" s="229">
        <f t="shared" si="6"/>
        <v>90985.663</v>
      </c>
      <c r="M15" s="229">
        <f t="shared" si="6"/>
        <v>75589.342000000004</v>
      </c>
      <c r="N15" s="229">
        <f t="shared" si="6"/>
        <v>76283.857000000004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12.588179999999999</v>
      </c>
      <c r="E16" s="229">
        <f>+Carga_datos!E58</f>
        <v>13.132999999999999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75589.342000000004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47936.418590000001</v>
      </c>
      <c r="E17" s="229">
        <f>+Carga_datos!E59</f>
        <v>50798.692999999999</v>
      </c>
      <c r="F17" s="229">
        <f>+Carga_datos!F59</f>
        <v>52890.61</v>
      </c>
      <c r="G17" s="229">
        <f>+Carga_datos!G59</f>
        <v>64839.610999999997</v>
      </c>
      <c r="H17" s="229">
        <f>+Carga_datos!H59</f>
        <v>68225.997000000003</v>
      </c>
      <c r="I17" s="229">
        <f>+Carga_datos!I59</f>
        <v>72560.225000000006</v>
      </c>
      <c r="J17" s="229">
        <f>+Carga_datos!J59</f>
        <v>76541.2</v>
      </c>
      <c r="K17" s="229">
        <f>+Carga_datos!K59</f>
        <v>79265.176000000007</v>
      </c>
      <c r="L17" s="229">
        <f>+Carga_datos!L59</f>
        <v>90985.663</v>
      </c>
      <c r="M17" s="229">
        <f>+Carga_datos!M59</f>
        <v>0</v>
      </c>
      <c r="N17" s="229">
        <f>+Carga_datos!N59</f>
        <v>76283.857000000004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2.8080599999999998</v>
      </c>
      <c r="E20" s="229">
        <f>+Carga_datos!E62</f>
        <v>0.85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-7968.3295399999997</v>
      </c>
      <c r="E21" s="229">
        <f t="shared" ref="E21:G21" si="7">SUM(E22:E25)</f>
        <v>-8321.759</v>
      </c>
      <c r="F21" s="229">
        <f t="shared" si="7"/>
        <v>-9167.8209999999999</v>
      </c>
      <c r="G21" s="229">
        <f t="shared" si="7"/>
        <v>-11143.573</v>
      </c>
      <c r="H21" s="229">
        <f t="shared" ref="H21:N21" si="8">SUM(H22:H25)</f>
        <v>-11747.190999999999</v>
      </c>
      <c r="I21" s="229">
        <f t="shared" si="8"/>
        <v>-12273.879000000001</v>
      </c>
      <c r="J21" s="229">
        <f t="shared" si="8"/>
        <v>-12711.985000000001</v>
      </c>
      <c r="K21" s="229">
        <f t="shared" si="8"/>
        <v>-13049.056999999999</v>
      </c>
      <c r="L21" s="229">
        <f t="shared" si="8"/>
        <v>-14357.26</v>
      </c>
      <c r="M21" s="229">
        <f t="shared" si="8"/>
        <v>-11428.303</v>
      </c>
      <c r="N21" s="229">
        <f t="shared" si="8"/>
        <v>-11474.997000000001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-7185.75659</v>
      </c>
      <c r="E22" s="229">
        <f>+Carga_datos!E64</f>
        <v>-7574.2389999999996</v>
      </c>
      <c r="F22" s="229">
        <f>+Carga_datos!F64</f>
        <v>-8399.0990000000002</v>
      </c>
      <c r="G22" s="229">
        <f>+Carga_datos!G64</f>
        <v>-10008.136</v>
      </c>
      <c r="H22" s="229">
        <f>+Carga_datos!H64</f>
        <v>-10542.523999999999</v>
      </c>
      <c r="I22" s="229">
        <f>+Carga_datos!I64</f>
        <v>-11020.895</v>
      </c>
      <c r="J22" s="229">
        <f>+Carga_datos!J64</f>
        <v>-11352.663</v>
      </c>
      <c r="K22" s="229">
        <f>+Carga_datos!K64</f>
        <v>-11929.861999999999</v>
      </c>
      <c r="L22" s="229">
        <f>+Carga_datos!L64</f>
        <v>-13097.748</v>
      </c>
      <c r="M22" s="229">
        <f>+Carga_datos!M64</f>
        <v>-10455.61</v>
      </c>
      <c r="N22" s="229">
        <f>+Carga_datos!N64</f>
        <v>-10552.127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-782.57294999999999</v>
      </c>
      <c r="E23" s="229">
        <f>+Carga_datos!E65</f>
        <v>-747.52</v>
      </c>
      <c r="F23" s="229">
        <f>+Carga_datos!F65</f>
        <v>-768.72199999999998</v>
      </c>
      <c r="G23" s="229">
        <f>+Carga_datos!G65</f>
        <v>-1135.4369999999999</v>
      </c>
      <c r="H23" s="229">
        <f>+Carga_datos!H65</f>
        <v>-1204.6669999999999</v>
      </c>
      <c r="I23" s="229">
        <f>+Carga_datos!I65</f>
        <v>-1252.9839999999999</v>
      </c>
      <c r="J23" s="229">
        <f>+Carga_datos!J65</f>
        <v>-1359.3219999999999</v>
      </c>
      <c r="K23" s="229">
        <f>+Carga_datos!K65</f>
        <v>-1119.1949999999999</v>
      </c>
      <c r="L23" s="229">
        <f>+Carga_datos!L65</f>
        <v>-1259.5119999999999</v>
      </c>
      <c r="M23" s="229">
        <f>+Carga_datos!M65</f>
        <v>-972.69299999999998</v>
      </c>
      <c r="N23" s="229">
        <f>+Carga_datos!N65</f>
        <v>-922.87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381.70081000000005</v>
      </c>
      <c r="E26" s="229">
        <f t="shared" ref="E26:G26" si="9">SUM(E27:E28)</f>
        <v>598.45699999999999</v>
      </c>
      <c r="F26" s="229">
        <f t="shared" si="9"/>
        <v>494.96499999999997</v>
      </c>
      <c r="G26" s="229">
        <f t="shared" si="9"/>
        <v>1277.3590000000002</v>
      </c>
      <c r="H26" s="229">
        <f t="shared" ref="H26:N26" si="10">SUM(H27:H28)</f>
        <v>601.29700000000003</v>
      </c>
      <c r="I26" s="229">
        <f t="shared" si="10"/>
        <v>432.99199999999996</v>
      </c>
      <c r="J26" s="229">
        <f t="shared" si="10"/>
        <v>487.27499999999998</v>
      </c>
      <c r="K26" s="229">
        <f t="shared" si="10"/>
        <v>436.69200000000001</v>
      </c>
      <c r="L26" s="229">
        <f t="shared" si="10"/>
        <v>471.89299999999997</v>
      </c>
      <c r="M26" s="229">
        <f t="shared" si="10"/>
        <v>818.87800000000004</v>
      </c>
      <c r="N26" s="229">
        <f t="shared" si="10"/>
        <v>441.89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365.36261000000002</v>
      </c>
      <c r="E27" s="229">
        <f>+Carga_datos!E69</f>
        <v>544.79</v>
      </c>
      <c r="F27" s="229">
        <f>+Carga_datos!F69</f>
        <v>443.87799999999999</v>
      </c>
      <c r="G27" s="229">
        <f>+Carga_datos!G69</f>
        <v>1225.3150000000001</v>
      </c>
      <c r="H27" s="229">
        <f>+Carga_datos!H69</f>
        <v>578.83500000000004</v>
      </c>
      <c r="I27" s="229">
        <f>+Carga_datos!I69</f>
        <v>410.16699999999997</v>
      </c>
      <c r="J27" s="229">
        <f>+Carga_datos!J69</f>
        <v>450.08</v>
      </c>
      <c r="K27" s="229">
        <f>+Carga_datos!K69</f>
        <v>350.15199999999999</v>
      </c>
      <c r="L27" s="229">
        <f>+Carga_datos!L69</f>
        <v>419.42899999999997</v>
      </c>
      <c r="M27" s="229">
        <f>+Carga_datos!M69</f>
        <v>762.83500000000004</v>
      </c>
      <c r="N27" s="229">
        <f>+Carga_datos!N69</f>
        <v>402.154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16.338200000000001</v>
      </c>
      <c r="E28" s="229">
        <f>+Carga_datos!E70</f>
        <v>53.667000000000002</v>
      </c>
      <c r="F28" s="229">
        <f>+Carga_datos!F70</f>
        <v>51.087000000000003</v>
      </c>
      <c r="G28" s="229">
        <f>+Carga_datos!G70</f>
        <v>52.043999999999997</v>
      </c>
      <c r="H28" s="229">
        <f>+Carga_datos!H70</f>
        <v>22.462</v>
      </c>
      <c r="I28" s="229">
        <f>+Carga_datos!I70</f>
        <v>22.824999999999999</v>
      </c>
      <c r="J28" s="229">
        <f>+Carga_datos!J70</f>
        <v>37.195</v>
      </c>
      <c r="K28" s="229">
        <f>+Carga_datos!K70</f>
        <v>86.54</v>
      </c>
      <c r="L28" s="229">
        <f>+Carga_datos!L70</f>
        <v>52.463999999999999</v>
      </c>
      <c r="M28" s="229">
        <f>+Carga_datos!M70</f>
        <v>56.042999999999999</v>
      </c>
      <c r="N28" s="229">
        <f>+Carga_datos!N70</f>
        <v>39.735999999999997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-18265.652389999999</v>
      </c>
      <c r="E29" s="229">
        <f t="shared" ref="E29:G29" si="11">SUM(E30:E32)</f>
        <v>-20217.285</v>
      </c>
      <c r="F29" s="229">
        <f t="shared" si="11"/>
        <v>-20783.075999999997</v>
      </c>
      <c r="G29" s="229">
        <f t="shared" si="11"/>
        <v>-23522.065000000002</v>
      </c>
      <c r="H29" s="229">
        <f t="shared" ref="H29:N29" si="12">SUM(H30:H32)</f>
        <v>-23375.494000000002</v>
      </c>
      <c r="I29" s="229">
        <f t="shared" si="12"/>
        <v>-23598.311000000002</v>
      </c>
      <c r="J29" s="229">
        <f t="shared" si="12"/>
        <v>-24395.592000000001</v>
      </c>
      <c r="K29" s="229">
        <f t="shared" si="12"/>
        <v>-26475.954000000002</v>
      </c>
      <c r="L29" s="229">
        <f t="shared" si="12"/>
        <v>-27528.101999999999</v>
      </c>
      <c r="M29" s="229">
        <f t="shared" si="12"/>
        <v>-22803.766000000003</v>
      </c>
      <c r="N29" s="229">
        <f t="shared" si="12"/>
        <v>-22933.186000000002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-14458.78931</v>
      </c>
      <c r="E30" s="229">
        <f>+Carga_datos!E72</f>
        <v>-16006.221</v>
      </c>
      <c r="F30" s="229">
        <f>+Carga_datos!F72</f>
        <v>-16707.171999999999</v>
      </c>
      <c r="G30" s="229">
        <f>+Carga_datos!G72</f>
        <v>-19023.322</v>
      </c>
      <c r="H30" s="229">
        <f>+Carga_datos!H72</f>
        <v>-18874.348000000002</v>
      </c>
      <c r="I30" s="229">
        <f>+Carga_datos!I72</f>
        <v>-18962.286</v>
      </c>
      <c r="J30" s="229">
        <f>+Carga_datos!J72</f>
        <v>-19636.845000000001</v>
      </c>
      <c r="K30" s="229">
        <f>+Carga_datos!K72</f>
        <v>-21488.842000000001</v>
      </c>
      <c r="L30" s="229">
        <f>+Carga_datos!L72</f>
        <v>-22532.898000000001</v>
      </c>
      <c r="M30" s="229">
        <f>+Carga_datos!M72</f>
        <v>-17988.557000000001</v>
      </c>
      <c r="N30" s="229">
        <f>+Carga_datos!N72</f>
        <v>-18072.293000000001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-3806.8630800000001</v>
      </c>
      <c r="E31" s="229">
        <f>+Carga_datos!E73</f>
        <v>-3923.0059999999999</v>
      </c>
      <c r="F31" s="229">
        <f>+Carga_datos!F73</f>
        <v>-3997.6210000000001</v>
      </c>
      <c r="G31" s="229">
        <f>+Carga_datos!G73</f>
        <v>-4380.491</v>
      </c>
      <c r="H31" s="229">
        <f>+Carga_datos!H73</f>
        <v>-4393.1559999999999</v>
      </c>
      <c r="I31" s="229">
        <f>+Carga_datos!I73</f>
        <v>-4504.152</v>
      </c>
      <c r="J31" s="229">
        <f>+Carga_datos!J73</f>
        <v>-4626.8739999999998</v>
      </c>
      <c r="K31" s="229">
        <f>+Carga_datos!K73</f>
        <v>-4844.5640000000003</v>
      </c>
      <c r="L31" s="229">
        <f>+Carga_datos!L73</f>
        <v>-4852.6559999999999</v>
      </c>
      <c r="M31" s="229">
        <f>+Carga_datos!M73</f>
        <v>-4701.2430000000004</v>
      </c>
      <c r="N31" s="229">
        <f>+Carga_datos!N73</f>
        <v>-4754.68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-288.05799999999999</v>
      </c>
      <c r="F32" s="229">
        <f>+Carga_datos!F74</f>
        <v>-78.283000000000001</v>
      </c>
      <c r="G32" s="229">
        <f>+Carga_datos!G74</f>
        <v>-118.252</v>
      </c>
      <c r="H32" s="229">
        <f>+Carga_datos!H74</f>
        <v>-107.99</v>
      </c>
      <c r="I32" s="229">
        <f>+Carga_datos!I74</f>
        <v>-131.87299999999999</v>
      </c>
      <c r="J32" s="229">
        <f>+Carga_datos!J74</f>
        <v>-131.87299999999999</v>
      </c>
      <c r="K32" s="229">
        <f>+Carga_datos!K74</f>
        <v>-142.548</v>
      </c>
      <c r="L32" s="229">
        <f>+Carga_datos!L74</f>
        <v>-142.548</v>
      </c>
      <c r="M32" s="229">
        <f>+Carga_datos!M74</f>
        <v>-113.96599999999999</v>
      </c>
      <c r="N32" s="229">
        <f>+Carga_datos!N74</f>
        <v>-106.21299999999999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-9671.1215699999993</v>
      </c>
      <c r="E33" s="229">
        <f t="shared" ref="E33:G33" si="13">SUM(E34:E38)</f>
        <v>-10847.891999999998</v>
      </c>
      <c r="F33" s="229">
        <f t="shared" si="13"/>
        <v>-11631.477000000001</v>
      </c>
      <c r="G33" s="229">
        <f t="shared" si="13"/>
        <v>-20828.313999999998</v>
      </c>
      <c r="H33" s="229">
        <f t="shared" ref="H33:N33" si="14">SUM(H34:H38)</f>
        <v>-26757.504000000001</v>
      </c>
      <c r="I33" s="229">
        <f t="shared" si="14"/>
        <v>-27001.867000000002</v>
      </c>
      <c r="J33" s="229">
        <f t="shared" si="14"/>
        <v>-26579.084999999999</v>
      </c>
      <c r="K33" s="229">
        <f t="shared" si="14"/>
        <v>-27927.327000000001</v>
      </c>
      <c r="L33" s="229">
        <f t="shared" si="14"/>
        <v>-30465.251000000004</v>
      </c>
      <c r="M33" s="229">
        <f t="shared" si="14"/>
        <v>-24907.471999999998</v>
      </c>
      <c r="N33" s="229">
        <f t="shared" si="14"/>
        <v>-23596.175999999999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-8866.8428600000007</v>
      </c>
      <c r="E34" s="229">
        <f>+Carga_datos!E76</f>
        <v>-9837.7209999999995</v>
      </c>
      <c r="F34" s="229">
        <f>+Carga_datos!F76</f>
        <v>-10526.517</v>
      </c>
      <c r="G34" s="229">
        <f>+Carga_datos!G76</f>
        <v>-20127.868999999999</v>
      </c>
      <c r="H34" s="229">
        <f>+Carga_datos!H76</f>
        <v>-22775.228999999999</v>
      </c>
      <c r="I34" s="229">
        <f>+Carga_datos!I76</f>
        <v>-25205.641</v>
      </c>
      <c r="J34" s="229">
        <f>+Carga_datos!J76</f>
        <v>-26153.353999999999</v>
      </c>
      <c r="K34" s="229">
        <f>+Carga_datos!K76</f>
        <v>-26963.363000000001</v>
      </c>
      <c r="L34" s="229">
        <f>+Carga_datos!L76</f>
        <v>-29704.608</v>
      </c>
      <c r="M34" s="229">
        <f>+Carga_datos!M76</f>
        <v>-24047.316999999999</v>
      </c>
      <c r="N34" s="229">
        <f>+Carga_datos!N76</f>
        <v>-22905.865000000002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-761.76147000000003</v>
      </c>
      <c r="E35" s="229">
        <f>+Carga_datos!E77</f>
        <v>-966.8</v>
      </c>
      <c r="F35" s="229">
        <f>+Carga_datos!F77</f>
        <v>-1025.8040000000001</v>
      </c>
      <c r="G35" s="229">
        <f>+Carga_datos!G77</f>
        <v>-684.73400000000004</v>
      </c>
      <c r="H35" s="229">
        <f>+Carga_datos!H77</f>
        <v>-3693.68</v>
      </c>
      <c r="I35" s="229">
        <f>+Carga_datos!I77</f>
        <v>-659.50900000000001</v>
      </c>
      <c r="J35" s="229">
        <f>+Carga_datos!J77</f>
        <v>-682.09100000000001</v>
      </c>
      <c r="K35" s="229">
        <f>+Carga_datos!K77</f>
        <v>-688.18700000000001</v>
      </c>
      <c r="L35" s="229">
        <f>+Carga_datos!L77</f>
        <v>-709.71900000000005</v>
      </c>
      <c r="M35" s="229">
        <f>+Carga_datos!M77</f>
        <v>-726.33600000000001</v>
      </c>
      <c r="N35" s="229">
        <f>+Carga_datos!N77</f>
        <v>-680.49199999999996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-42.517240000000001</v>
      </c>
      <c r="E36" s="229">
        <f>+Carga_datos!E78</f>
        <v>-43.371000000000002</v>
      </c>
      <c r="F36" s="229">
        <f>+Carga_datos!F78</f>
        <v>-65.606999999999999</v>
      </c>
      <c r="G36" s="229">
        <f>+Carga_datos!G78</f>
        <v>-14.532</v>
      </c>
      <c r="H36" s="229">
        <f>+Carga_datos!H78</f>
        <v>-257.87200000000001</v>
      </c>
      <c r="I36" s="229">
        <f>+Carga_datos!I78</f>
        <v>-1136.7170000000001</v>
      </c>
      <c r="J36" s="229">
        <f>+Carga_datos!J78</f>
        <v>287.36599999999999</v>
      </c>
      <c r="K36" s="229">
        <f>+Carga_datos!K78</f>
        <v>-41.191000000000003</v>
      </c>
      <c r="L36" s="229">
        <f>+Carga_datos!L78</f>
        <v>2.6</v>
      </c>
      <c r="M36" s="229">
        <f>+Carga_datos!M78</f>
        <v>0</v>
      </c>
      <c r="N36" s="229">
        <f>+Carga_datos!N78</f>
        <v>-9.8190000000000008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-13.548999999999999</v>
      </c>
      <c r="G37" s="229">
        <f>+Carga_datos!G79</f>
        <v>-1.179</v>
      </c>
      <c r="H37" s="229">
        <f>+Carga_datos!H79</f>
        <v>-30.722999999999999</v>
      </c>
      <c r="I37" s="229">
        <f>+Carga_datos!I79</f>
        <v>0</v>
      </c>
      <c r="J37" s="229">
        <f>+Carga_datos!J79</f>
        <v>-31.006</v>
      </c>
      <c r="K37" s="229">
        <f>+Carga_datos!K79</f>
        <v>-234.58600000000001</v>
      </c>
      <c r="L37" s="229">
        <f>+Carga_datos!L79</f>
        <v>-53.524000000000001</v>
      </c>
      <c r="M37" s="229">
        <f>+Carga_datos!M79</f>
        <v>-133.81899999999999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-6439.7356300000001</v>
      </c>
      <c r="E39" s="229">
        <f>+Carga_datos!E81</f>
        <v>-7921.107</v>
      </c>
      <c r="F39" s="229">
        <f>+Carga_datos!F81</f>
        <v>-7812.6620000000003</v>
      </c>
      <c r="G39" s="229">
        <f>+Carga_datos!G81</f>
        <v>-2697.1990000000001</v>
      </c>
      <c r="H39" s="229">
        <f>+Carga_datos!H81</f>
        <v>-2291.1660000000002</v>
      </c>
      <c r="I39" s="229">
        <f>+Carga_datos!I81</f>
        <v>-2151.0030000000002</v>
      </c>
      <c r="J39" s="229">
        <f>+Carga_datos!J81</f>
        <v>-2187.2510000000002</v>
      </c>
      <c r="K39" s="229">
        <f>+Carga_datos!K81</f>
        <v>-2273.1579999999999</v>
      </c>
      <c r="L39" s="229">
        <f>+Carga_datos!L81</f>
        <v>-2486.8809999999999</v>
      </c>
      <c r="M39" s="229">
        <f>+Carga_datos!M81</f>
        <v>-3340.4749999999999</v>
      </c>
      <c r="N39" s="229">
        <f>+Carga_datos!N81</f>
        <v>-3275.7860000000001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226.73699999999999</v>
      </c>
      <c r="E40" s="229">
        <f>+Carga_datos!E82</f>
        <v>272.084</v>
      </c>
      <c r="F40" s="229">
        <f>+Carga_datos!F82</f>
        <v>272.084</v>
      </c>
      <c r="G40" s="229">
        <f>+Carga_datos!G82</f>
        <v>271.95499999999998</v>
      </c>
      <c r="H40" s="229">
        <f>+Carga_datos!H82</f>
        <v>272.21300000000002</v>
      </c>
      <c r="I40" s="229">
        <f>+Carga_datos!I82</f>
        <v>272.08499999999998</v>
      </c>
      <c r="J40" s="229">
        <f>+Carga_datos!J82</f>
        <v>272.08499999999998</v>
      </c>
      <c r="K40" s="229">
        <f>+Carga_datos!K82</f>
        <v>192.94499999999999</v>
      </c>
      <c r="L40" s="229">
        <f>+Carga_datos!L82</f>
        <v>15.9</v>
      </c>
      <c r="M40" s="229">
        <f>+Carga_datos!M82</f>
        <v>16.158000000000001</v>
      </c>
      <c r="N40" s="229">
        <f>+Carga_datos!N82</f>
        <v>16.029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646.17999999999995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12.5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10159.33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-1398.75</v>
      </c>
      <c r="M42" s="229">
        <f t="shared" si="16"/>
        <v>-2624.6709999999998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12.5</v>
      </c>
      <c r="E44" s="229">
        <f>+Carga_datos!E86</f>
        <v>0</v>
      </c>
      <c r="F44" s="229">
        <f>+Carga_datos!F86</f>
        <v>0</v>
      </c>
      <c r="G44" s="229">
        <f>+Carga_datos!G86</f>
        <v>10159.33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-1398.75</v>
      </c>
      <c r="M44" s="229">
        <f>+Carga_datos!M86</f>
        <v>-2624.6709999999998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6227.9135100000076</v>
      </c>
      <c r="E47" s="231">
        <f t="shared" ref="E47:G47" si="17">+E15+E19+E20+E21+E26+E29+E33+E39+E40+E41+E42+E45+E46</f>
        <v>4375.1740000000054</v>
      </c>
      <c r="F47" s="231">
        <f t="shared" si="17"/>
        <v>4262.6230000000023</v>
      </c>
      <c r="G47" s="231">
        <f t="shared" si="17"/>
        <v>18357.103999999996</v>
      </c>
      <c r="H47" s="231">
        <f t="shared" ref="H47:N47" si="18">+H15+H19+H20+H21+H26+H29+H33+H39+H40+H41+H42+H45+H46</f>
        <v>4928.1519999999955</v>
      </c>
      <c r="I47" s="231">
        <f t="shared" si="18"/>
        <v>8240.2419999999984</v>
      </c>
      <c r="J47" s="231">
        <f t="shared" si="18"/>
        <v>11426.647000000001</v>
      </c>
      <c r="K47" s="231">
        <f t="shared" si="18"/>
        <v>10169.317000000003</v>
      </c>
      <c r="L47" s="231">
        <f t="shared" si="18"/>
        <v>15237.212</v>
      </c>
      <c r="M47" s="231">
        <f t="shared" si="18"/>
        <v>11965.870999999999</v>
      </c>
      <c r="N47" s="231">
        <f t="shared" si="18"/>
        <v>15461.630999999999</v>
      </c>
      <c r="O47" s="335">
        <f>+Carga_datos!D89-Data!D47</f>
        <v>-7.2759576141834259E-12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9.801E-2</v>
      </c>
      <c r="E48" s="229">
        <f>+Carga_datos!E90</f>
        <v>8.0210000000000008</v>
      </c>
      <c r="F48" s="229">
        <f>+Carga_datos!F90</f>
        <v>0.46899999999999997</v>
      </c>
      <c r="G48" s="229">
        <f>+Carga_datos!G90</f>
        <v>897.48900000000003</v>
      </c>
      <c r="H48" s="229">
        <f>+Carga_datos!H90</f>
        <v>1130.096</v>
      </c>
      <c r="I48" s="229">
        <f>+Carga_datos!I90</f>
        <v>1172.336</v>
      </c>
      <c r="J48" s="229">
        <f>+Carga_datos!J90</f>
        <v>1135.288</v>
      </c>
      <c r="K48" s="229">
        <f>+Carga_datos!K90</f>
        <v>1048.665</v>
      </c>
      <c r="L48" s="229">
        <f>+Carga_datos!L90</f>
        <v>1232.2760000000001</v>
      </c>
      <c r="M48" s="229">
        <f>+Carga_datos!M90</f>
        <v>1424.4680000000001</v>
      </c>
      <c r="N48" s="229">
        <f>+Carga_datos!N90</f>
        <v>391.762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-7138.9927399999997</v>
      </c>
      <c r="E49" s="229">
        <f>+Carga_datos!E91</f>
        <v>-6532.6109999999999</v>
      </c>
      <c r="F49" s="229">
        <f>+Carga_datos!F91</f>
        <v>-3507.335</v>
      </c>
      <c r="G49" s="229">
        <f>+Carga_datos!G91</f>
        <v>-1181.7190000000001</v>
      </c>
      <c r="H49" s="229">
        <f>+Carga_datos!H91</f>
        <v>-1205.0940000000001</v>
      </c>
      <c r="I49" s="229">
        <f>+Carga_datos!I91</f>
        <v>-844.39300000000003</v>
      </c>
      <c r="J49" s="229">
        <f>+Carga_datos!J91</f>
        <v>-425.32900000000001</v>
      </c>
      <c r="K49" s="229">
        <f>+Carga_datos!K91</f>
        <v>-141.84100000000001</v>
      </c>
      <c r="L49" s="229">
        <f>+Carga_datos!L91</f>
        <v>-81.754999999999995</v>
      </c>
      <c r="M49" s="229">
        <f>+Carga_datos!M91</f>
        <v>-210.13900000000001</v>
      </c>
      <c r="N49" s="229">
        <f>+Carga_datos!N91</f>
        <v>-228.191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0.39500000000000002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5.0000000000000001E-3</v>
      </c>
      <c r="L51" s="229">
        <f>+Carga_datos!L93</f>
        <v>5.0000000000000001E-3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-7138.89473</v>
      </c>
      <c r="E59" s="231">
        <f>+E48+E49+E50+E51+E52+E55</f>
        <v>-6524.59</v>
      </c>
      <c r="F59" s="231">
        <f t="shared" ref="F59:G59" si="23">+F48+F49+F50+F51+F52+F55</f>
        <v>-3506.866</v>
      </c>
      <c r="G59" s="231">
        <f t="shared" si="23"/>
        <v>-283.83500000000004</v>
      </c>
      <c r="H59" s="231">
        <f t="shared" ref="H59:N59" si="24">+H48+H49+H50+H51+H52+H55</f>
        <v>-74.998000000000047</v>
      </c>
      <c r="I59" s="231">
        <f t="shared" si="24"/>
        <v>327.94299999999998</v>
      </c>
      <c r="J59" s="231">
        <f t="shared" si="24"/>
        <v>709.95900000000006</v>
      </c>
      <c r="K59" s="231">
        <f t="shared" si="24"/>
        <v>906.82899999999995</v>
      </c>
      <c r="L59" s="231">
        <f t="shared" si="24"/>
        <v>1150.5260000000003</v>
      </c>
      <c r="M59" s="231">
        <f t="shared" si="24"/>
        <v>1214.3290000000002</v>
      </c>
      <c r="N59" s="231">
        <f t="shared" si="24"/>
        <v>163.571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-910.98121999999239</v>
      </c>
      <c r="E60" s="231">
        <f t="shared" ref="E60:G60" si="25">+E47+E59</f>
        <v>-2149.4159999999947</v>
      </c>
      <c r="F60" s="231">
        <f t="shared" si="25"/>
        <v>755.75700000000234</v>
      </c>
      <c r="G60" s="231">
        <f t="shared" si="25"/>
        <v>18073.268999999997</v>
      </c>
      <c r="H60" s="231">
        <f t="shared" ref="H60:N60" si="26">+H47+H59</f>
        <v>4853.153999999995</v>
      </c>
      <c r="I60" s="231">
        <f t="shared" si="26"/>
        <v>8568.1849999999977</v>
      </c>
      <c r="J60" s="231">
        <f t="shared" si="26"/>
        <v>12136.606000000002</v>
      </c>
      <c r="K60" s="231">
        <f t="shared" si="26"/>
        <v>11076.146000000002</v>
      </c>
      <c r="L60" s="231">
        <f t="shared" si="26"/>
        <v>16387.738000000001</v>
      </c>
      <c r="M60" s="231">
        <f t="shared" si="26"/>
        <v>13180.199999999999</v>
      </c>
      <c r="N60" s="231">
        <f t="shared" si="26"/>
        <v>15625.201999999999</v>
      </c>
      <c r="O60" s="335">
        <f>+Carga_datos!D102-Data!D60</f>
        <v>-7.617018127348274E-12</v>
      </c>
      <c r="P60" s="335">
        <f>+Carga_datos!E102-Data!E60</f>
        <v>-5.4569682106375694E-12</v>
      </c>
      <c r="Q60" s="335">
        <f>+Carga_datos!F102-Data!F60</f>
        <v>-2.3874235921539366E-12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-801.26325999999995</v>
      </c>
      <c r="E61" s="229">
        <f>+Carga_datos!E103</f>
        <v>498.8</v>
      </c>
      <c r="F61" s="229">
        <f>+Carga_datos!F103</f>
        <v>70.064999999999998</v>
      </c>
      <c r="G61" s="229">
        <f>+Carga_datos!G103</f>
        <v>-5481.9269999999997</v>
      </c>
      <c r="H61" s="229">
        <f>+Carga_datos!H103</f>
        <v>2813.9670000000001</v>
      </c>
      <c r="I61" s="229">
        <f>+Carga_datos!I103</f>
        <v>-2532.0529999999999</v>
      </c>
      <c r="J61" s="229">
        <f>+Carga_datos!J103</f>
        <v>-2381.4119999999998</v>
      </c>
      <c r="K61" s="229">
        <f>+Carga_datos!K103</f>
        <v>-2336.8180000000002</v>
      </c>
      <c r="L61" s="229">
        <f>+Carga_datos!L103</f>
        <v>-4299.9449999999997</v>
      </c>
      <c r="M61" s="229">
        <f>+Carga_datos!M103</f>
        <v>-3298.3130000000001</v>
      </c>
      <c r="N61" s="229">
        <f>+Carga_datos!N103</f>
        <v>-3902.9679999999998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-1712.2444799999923</v>
      </c>
      <c r="E62" s="231">
        <f t="shared" ref="E62:G62" si="27">+E60+E61</f>
        <v>-1650.6159999999948</v>
      </c>
      <c r="F62" s="231">
        <f t="shared" si="27"/>
        <v>825.82200000000239</v>
      </c>
      <c r="G62" s="231">
        <f t="shared" si="27"/>
        <v>12591.341999999997</v>
      </c>
      <c r="H62" s="231">
        <f t="shared" ref="H62:N62" si="28">+H60+H61</f>
        <v>7667.1209999999955</v>
      </c>
      <c r="I62" s="231">
        <f t="shared" si="28"/>
        <v>6036.1319999999978</v>
      </c>
      <c r="J62" s="231">
        <f t="shared" si="28"/>
        <v>9755.1940000000013</v>
      </c>
      <c r="K62" s="231">
        <f t="shared" si="28"/>
        <v>8739.3280000000013</v>
      </c>
      <c r="L62" s="231">
        <f t="shared" si="28"/>
        <v>12087.793000000001</v>
      </c>
      <c r="M62" s="231">
        <f t="shared" si="28"/>
        <v>9881.8869999999988</v>
      </c>
      <c r="N62" s="231">
        <f t="shared" si="28"/>
        <v>11722.234</v>
      </c>
      <c r="O62" s="335">
        <f>Carga_datos!D104-Data!D62</f>
        <v>-7.73070496506989E-12</v>
      </c>
      <c r="P62" s="335">
        <f>Carga_datos!E104-Data!E62</f>
        <v>-5.2295945351943374E-12</v>
      </c>
      <c r="Q62" s="335">
        <f>Carga_datos!F104-Data!F62</f>
        <v>-2.3874235921539366E-12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-1712.2444799999923</v>
      </c>
      <c r="E65" s="231">
        <f t="shared" ref="E65:G65" si="29">+E62+E64</f>
        <v>-1650.6159999999948</v>
      </c>
      <c r="F65" s="231">
        <f t="shared" si="29"/>
        <v>825.82200000000239</v>
      </c>
      <c r="G65" s="231">
        <f t="shared" si="29"/>
        <v>12591.341999999997</v>
      </c>
      <c r="H65" s="231">
        <f t="shared" ref="H65:N65" si="30">+H62+H64</f>
        <v>7667.1209999999955</v>
      </c>
      <c r="I65" s="231">
        <f t="shared" si="30"/>
        <v>6036.1319999999978</v>
      </c>
      <c r="J65" s="231">
        <f t="shared" si="30"/>
        <v>9755.1940000000013</v>
      </c>
      <c r="K65" s="231">
        <f t="shared" si="30"/>
        <v>8739.3280000000013</v>
      </c>
      <c r="L65" s="231">
        <f t="shared" si="30"/>
        <v>12087.793000000001</v>
      </c>
      <c r="M65" s="231">
        <f t="shared" si="30"/>
        <v>9881.8869999999988</v>
      </c>
      <c r="N65" s="231">
        <f t="shared" si="30"/>
        <v>11722.234</v>
      </c>
      <c r="O65" s="335">
        <f>+Carga_datos!D106-Data!D65</f>
        <v>-7.73070496506989E-12</v>
      </c>
      <c r="P65" s="335">
        <f>+Carga_datos!E106-Data!E65</f>
        <v>-5.2295945351943374E-12</v>
      </c>
      <c r="Q65" s="335">
        <f>+Carga_datos!F106-Data!F65</f>
        <v>-2.3874235921539366E-12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-7574.2389999999996</v>
      </c>
      <c r="F71" s="267">
        <f t="shared" si="33"/>
        <v>-8399.0990000000002</v>
      </c>
      <c r="G71" s="267">
        <f t="shared" si="33"/>
        <v>-10008.136</v>
      </c>
      <c r="H71" s="267">
        <f t="shared" ref="H71:N71" si="34">+H22</f>
        <v>-10542.523999999999</v>
      </c>
      <c r="I71" s="267">
        <f t="shared" si="34"/>
        <v>-11020.895</v>
      </c>
      <c r="J71" s="267">
        <f t="shared" si="34"/>
        <v>-11352.663</v>
      </c>
      <c r="K71" s="267">
        <f t="shared" si="34"/>
        <v>-11929.861999999999</v>
      </c>
      <c r="L71" s="267">
        <f t="shared" si="34"/>
        <v>-13097.748</v>
      </c>
      <c r="M71" s="267">
        <f t="shared" si="34"/>
        <v>-10455.61</v>
      </c>
      <c r="N71" s="267">
        <f t="shared" si="34"/>
        <v>-10552.127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-747.52</v>
      </c>
      <c r="F72" s="267">
        <f t="shared" si="33"/>
        <v>-768.72199999999998</v>
      </c>
      <c r="G72" s="267">
        <f t="shared" si="33"/>
        <v>-1135.4369999999999</v>
      </c>
      <c r="H72" s="267">
        <f t="shared" ref="H72:N72" si="35">+H23</f>
        <v>-1204.6669999999999</v>
      </c>
      <c r="I72" s="267">
        <f t="shared" si="35"/>
        <v>-1252.9839999999999</v>
      </c>
      <c r="J72" s="267">
        <f t="shared" si="35"/>
        <v>-1359.3219999999999</v>
      </c>
      <c r="K72" s="267">
        <f t="shared" si="35"/>
        <v>-1119.1949999999999</v>
      </c>
      <c r="L72" s="267">
        <f t="shared" si="35"/>
        <v>-1259.5119999999999</v>
      </c>
      <c r="M72" s="267">
        <f t="shared" si="35"/>
        <v>-972.69299999999998</v>
      </c>
      <c r="N72" s="267">
        <f t="shared" si="35"/>
        <v>-922.87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48.247900000000016</v>
      </c>
      <c r="F75" s="267">
        <f t="shared" ref="F75:G75" si="38">-(F101-E101)</f>
        <v>-17.127999999999986</v>
      </c>
      <c r="G75" s="267">
        <f t="shared" si="38"/>
        <v>-20.574000000000069</v>
      </c>
      <c r="H75" s="267">
        <f t="shared" ref="H75:H76" si="39">-(H101-G101)</f>
        <v>-114.15099999999995</v>
      </c>
      <c r="I75" s="267">
        <f t="shared" ref="I75:I76" si="40">-(I101-H101)</f>
        <v>-57.095000000000027</v>
      </c>
      <c r="J75" s="267">
        <f t="shared" ref="J75:J76" si="41">-(J101-I101)</f>
        <v>-83.159999999999968</v>
      </c>
      <c r="K75" s="267">
        <f t="shared" ref="K75:K76" si="42">-(K101-J101)</f>
        <v>-45.019000000000005</v>
      </c>
      <c r="L75" s="267">
        <f t="shared" ref="L75:L76" si="43">-(L101-K101)</f>
        <v>44.983000000000061</v>
      </c>
      <c r="M75" s="267">
        <f t="shared" ref="M75:M76" si="44">-(M101-L101)</f>
        <v>82.559999999999945</v>
      </c>
      <c r="N75" s="267">
        <f t="shared" ref="N75:N76" si="45">-(N101-M101)</f>
        <v>-33.078999999999951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50.681530000000009</v>
      </c>
      <c r="F76" s="267">
        <f t="shared" ref="F76:G76" si="46">-(F102-E102)</f>
        <v>-0.5110000000000241</v>
      </c>
      <c r="G76" s="267">
        <f t="shared" si="46"/>
        <v>1.0970000000000084</v>
      </c>
      <c r="H76" s="267">
        <f t="shared" si="39"/>
        <v>32.829000000000008</v>
      </c>
      <c r="I76" s="267">
        <f t="shared" si="40"/>
        <v>-16.424000000000007</v>
      </c>
      <c r="J76" s="267">
        <f t="shared" si="41"/>
        <v>-7.1920000000000073</v>
      </c>
      <c r="K76" s="267">
        <f t="shared" si="42"/>
        <v>-52.157999999999987</v>
      </c>
      <c r="L76" s="267">
        <f t="shared" si="43"/>
        <v>-6.7119999999999891</v>
      </c>
      <c r="M76" s="267">
        <f t="shared" si="44"/>
        <v>87.185999999999979</v>
      </c>
      <c r="N76" s="267">
        <f t="shared" si="45"/>
        <v>35.612000000000009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-9837.7209999999995</v>
      </c>
      <c r="F77" s="267">
        <f t="shared" ref="F77:G77" si="47">+F34</f>
        <v>-10526.517</v>
      </c>
      <c r="G77" s="267">
        <f t="shared" si="47"/>
        <v>-20127.868999999999</v>
      </c>
      <c r="H77" s="267">
        <f t="shared" ref="H77:N77" si="48">+H34</f>
        <v>-22775.228999999999</v>
      </c>
      <c r="I77" s="267">
        <f t="shared" si="48"/>
        <v>-25205.641</v>
      </c>
      <c r="J77" s="267">
        <f t="shared" si="48"/>
        <v>-26153.353999999999</v>
      </c>
      <c r="K77" s="267">
        <f t="shared" si="48"/>
        <v>-26963.363000000001</v>
      </c>
      <c r="L77" s="267">
        <f t="shared" si="48"/>
        <v>-29704.608</v>
      </c>
      <c r="M77" s="267">
        <f t="shared" si="48"/>
        <v>-24047.316999999999</v>
      </c>
      <c r="N77" s="267">
        <f t="shared" si="48"/>
        <v>-22905.865000000002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-18060.550569999999</v>
      </c>
      <c r="F78" s="267">
        <f t="shared" ref="F78:G78" si="49">SUM(F71:F77)</f>
        <v>-19711.976999999999</v>
      </c>
      <c r="G78" s="267">
        <f t="shared" si="49"/>
        <v>-31290.919000000002</v>
      </c>
      <c r="H78" s="267">
        <f t="shared" ref="H78:N78" si="50">SUM(H71:H77)</f>
        <v>-34603.741999999998</v>
      </c>
      <c r="I78" s="267">
        <f t="shared" si="50"/>
        <v>-37553.039000000004</v>
      </c>
      <c r="J78" s="267">
        <f t="shared" si="50"/>
        <v>-38955.690999999999</v>
      </c>
      <c r="K78" s="267">
        <f t="shared" si="50"/>
        <v>-40109.597000000002</v>
      </c>
      <c r="L78" s="267">
        <f t="shared" si="50"/>
        <v>-44023.597000000002</v>
      </c>
      <c r="M78" s="267">
        <f t="shared" si="50"/>
        <v>-35305.873999999996</v>
      </c>
      <c r="N78" s="267">
        <f t="shared" si="50"/>
        <v>-34378.329000000005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163855.45565000002</v>
      </c>
      <c r="E90" s="269">
        <f t="shared" ref="E90:G90" si="57">SUM(E91:E97)</f>
        <v>157181.818</v>
      </c>
      <c r="F90" s="269">
        <f t="shared" si="57"/>
        <v>149860.41399999996</v>
      </c>
      <c r="G90" s="269">
        <f t="shared" si="57"/>
        <v>49396.158000000003</v>
      </c>
      <c r="H90" s="269">
        <f t="shared" ref="H90:N90" si="58">SUM(H91:H97)</f>
        <v>82076.856</v>
      </c>
      <c r="I90" s="269">
        <f t="shared" si="58"/>
        <v>69224.608000000007</v>
      </c>
      <c r="J90" s="269">
        <f t="shared" si="58"/>
        <v>89337.686000000016</v>
      </c>
      <c r="K90" s="269">
        <f t="shared" si="58"/>
        <v>87721.751000000018</v>
      </c>
      <c r="L90" s="269">
        <f t="shared" si="58"/>
        <v>128797.202</v>
      </c>
      <c r="M90" s="269">
        <f t="shared" si="58"/>
        <v>58902.603999999999</v>
      </c>
      <c r="N90" s="269">
        <f t="shared" si="58"/>
        <v>56026.66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14.9107</v>
      </c>
      <c r="E91" s="284">
        <f>+Carga_datos!E3</f>
        <v>9.4719999999999995</v>
      </c>
      <c r="F91" s="284">
        <f>+Carga_datos!F3</f>
        <v>5.71</v>
      </c>
      <c r="G91" s="284">
        <f>+Carga_datos!G3</f>
        <v>1.9490000000000001</v>
      </c>
      <c r="H91" s="284">
        <f>+Carga_datos!H3</f>
        <v>5.8000000000000003E-2</v>
      </c>
      <c r="I91" s="284">
        <f>+Carga_datos!I3</f>
        <v>1.1240000000000001</v>
      </c>
      <c r="J91" s="284">
        <f>+Carga_datos!J3</f>
        <v>4.2539999999999996</v>
      </c>
      <c r="K91" s="284">
        <f>+Carga_datos!K3</f>
        <v>4.9870000000000001</v>
      </c>
      <c r="L91" s="284">
        <f>+Carga_datos!L3</f>
        <v>3.5489999999999999</v>
      </c>
      <c r="M91" s="284">
        <f>+Carga_datos!M3</f>
        <v>2.1120000000000001</v>
      </c>
      <c r="N91" s="284">
        <f>+Carga_datos!N3</f>
        <v>2.0099999999999998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160061.83467000001</v>
      </c>
      <c r="E92" s="284">
        <f>+Carga_datos!E4</f>
        <v>154535.114</v>
      </c>
      <c r="F92" s="284">
        <f>+Carga_datos!F4</f>
        <v>147969.93</v>
      </c>
      <c r="G92" s="284">
        <f>+Carga_datos!G4</f>
        <v>47489.921000000002</v>
      </c>
      <c r="H92" s="284">
        <f>+Carga_datos!H4</f>
        <v>46054.656999999999</v>
      </c>
      <c r="I92" s="284">
        <f>+Carga_datos!I4</f>
        <v>43938.186000000002</v>
      </c>
      <c r="J92" s="284">
        <f>+Carga_datos!J4</f>
        <v>43276.557000000001</v>
      </c>
      <c r="K92" s="284">
        <f>+Carga_datos!K4</f>
        <v>42318.792000000001</v>
      </c>
      <c r="L92" s="284">
        <f>+Carga_datos!L4</f>
        <v>47386.622000000003</v>
      </c>
      <c r="M92" s="284">
        <f>+Carga_datos!M4</f>
        <v>57521.803</v>
      </c>
      <c r="N92" s="284">
        <f>+Carga_datos!N4</f>
        <v>55615.785000000003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30000</v>
      </c>
      <c r="I94" s="284">
        <f>+Carga_datos!I6</f>
        <v>21000</v>
      </c>
      <c r="J94" s="284">
        <f>+Carga_datos!J6</f>
        <v>42232.47</v>
      </c>
      <c r="K94" s="284">
        <f>+Carga_datos!K6</f>
        <v>40800</v>
      </c>
      <c r="L94" s="284">
        <f>+Carga_datos!L6</f>
        <v>79042.361999999994</v>
      </c>
      <c r="M94" s="284">
        <f>+Carga_datos!M6</f>
        <v>0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6.1371599999999997</v>
      </c>
      <c r="E95" s="284">
        <f>+Carga_datos!E7</f>
        <v>6.1369999999999996</v>
      </c>
      <c r="F95" s="284">
        <f>+Carga_datos!F7</f>
        <v>6.1369999999999996</v>
      </c>
      <c r="G95" s="284">
        <f>+Carga_datos!G7</f>
        <v>5.6559999999999997</v>
      </c>
      <c r="H95" s="284">
        <f>+Carga_datos!H7</f>
        <v>5.6559999999999997</v>
      </c>
      <c r="I95" s="284">
        <f>+Carga_datos!I7</f>
        <v>5.6559999999999997</v>
      </c>
      <c r="J95" s="284">
        <f>+Carga_datos!J7</f>
        <v>9.657</v>
      </c>
      <c r="K95" s="284">
        <f>+Carga_datos!K7</f>
        <v>9.657</v>
      </c>
      <c r="L95" s="284">
        <f>+Carga_datos!L7</f>
        <v>12.657</v>
      </c>
      <c r="M95" s="284">
        <f>+Carga_datos!M7</f>
        <v>19.773</v>
      </c>
      <c r="N95" s="284">
        <f>+Carga_datos!N7</f>
        <v>7.2759999999999998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3772.57312</v>
      </c>
      <c r="E96" s="284">
        <f>+Carga_datos!E8</f>
        <v>2631.0949999999998</v>
      </c>
      <c r="F96" s="284">
        <f>+Carga_datos!F8</f>
        <v>1878.6369999999999</v>
      </c>
      <c r="G96" s="284">
        <f>+Carga_datos!G8</f>
        <v>1898.6320000000001</v>
      </c>
      <c r="H96" s="284">
        <f>+Carga_datos!H8</f>
        <v>6016.4849999999997</v>
      </c>
      <c r="I96" s="284">
        <f>+Carga_datos!I8</f>
        <v>4279.6419999999998</v>
      </c>
      <c r="J96" s="284">
        <f>+Carga_datos!J8</f>
        <v>3814.748</v>
      </c>
      <c r="K96" s="284">
        <f>+Carga_datos!K8</f>
        <v>4588.3149999999996</v>
      </c>
      <c r="L96" s="284">
        <f>+Carga_datos!L8</f>
        <v>2352.0120000000002</v>
      </c>
      <c r="M96" s="284">
        <f>+Carga_datos!M8</f>
        <v>1358.9159999999999</v>
      </c>
      <c r="N96" s="284">
        <f>+Carga_datos!N8</f>
        <v>401.589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10082.078869999999</v>
      </c>
      <c r="E98" s="269">
        <f t="shared" ref="E98:G98" si="59">E99+E100+E107+E108+E109+E110+E111</f>
        <v>9504.6990000000023</v>
      </c>
      <c r="F98" s="269">
        <f t="shared" si="59"/>
        <v>8549.0850000000009</v>
      </c>
      <c r="G98" s="269">
        <f t="shared" si="59"/>
        <v>51255.109999999993</v>
      </c>
      <c r="H98" s="269">
        <f t="shared" ref="H98:N98" si="60">H99+H100+H107+H108+H109+H110+H111</f>
        <v>30914.501</v>
      </c>
      <c r="I98" s="269">
        <f t="shared" si="60"/>
        <v>39138.701000000001</v>
      </c>
      <c r="J98" s="269">
        <f t="shared" si="60"/>
        <v>15455.031999999999</v>
      </c>
      <c r="K98" s="269">
        <f t="shared" si="60"/>
        <v>25502.725000000002</v>
      </c>
      <c r="L98" s="269">
        <f t="shared" si="60"/>
        <v>23802.112000000001</v>
      </c>
      <c r="M98" s="269">
        <f t="shared" si="60"/>
        <v>28989.258999999998</v>
      </c>
      <c r="N98" s="269">
        <f t="shared" si="60"/>
        <v>26940.519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776.87942999999996</v>
      </c>
      <c r="E100" s="284">
        <f t="shared" ref="E100:G100" si="61">SUM(E101:E106)</f>
        <v>677.95</v>
      </c>
      <c r="F100" s="284">
        <f t="shared" si="61"/>
        <v>695.79599999999994</v>
      </c>
      <c r="G100" s="284">
        <f t="shared" si="61"/>
        <v>715.06600000000003</v>
      </c>
      <c r="H100" s="284">
        <f t="shared" ref="H100:N100" si="62">SUM(H101:H106)</f>
        <v>796.38800000000003</v>
      </c>
      <c r="I100" s="284">
        <f t="shared" si="62"/>
        <v>872.64300000000003</v>
      </c>
      <c r="J100" s="284">
        <f t="shared" si="62"/>
        <v>960.69500000000005</v>
      </c>
      <c r="K100" s="284">
        <f t="shared" si="62"/>
        <v>1067.8039999999999</v>
      </c>
      <c r="L100" s="284">
        <f t="shared" si="62"/>
        <v>1089.921</v>
      </c>
      <c r="M100" s="284">
        <f t="shared" si="62"/>
        <v>849.48900000000003</v>
      </c>
      <c r="N100" s="284">
        <f t="shared" si="62"/>
        <v>866.29399999999998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553.83690000000001</v>
      </c>
      <c r="E101" s="284">
        <f>+Carga_datos!E13</f>
        <v>505.589</v>
      </c>
      <c r="F101" s="284">
        <f>+Carga_datos!F13</f>
        <v>522.71699999999998</v>
      </c>
      <c r="G101" s="284">
        <f>+Carga_datos!G13</f>
        <v>543.29100000000005</v>
      </c>
      <c r="H101" s="284">
        <f>+Carga_datos!H13</f>
        <v>657.44200000000001</v>
      </c>
      <c r="I101" s="284">
        <f>+Carga_datos!I13</f>
        <v>714.53700000000003</v>
      </c>
      <c r="J101" s="284">
        <f>+Carga_datos!J13</f>
        <v>797.697</v>
      </c>
      <c r="K101" s="284">
        <f>+Carga_datos!K13</f>
        <v>842.71600000000001</v>
      </c>
      <c r="L101" s="284">
        <f>+Carga_datos!L13</f>
        <v>797.73299999999995</v>
      </c>
      <c r="M101" s="284">
        <f>+Carga_datos!M13</f>
        <v>715.173</v>
      </c>
      <c r="N101" s="284">
        <f>+Carga_datos!N13</f>
        <v>748.25199999999995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223.04253</v>
      </c>
      <c r="E102" s="284">
        <f>+Carga_datos!E14</f>
        <v>172.36099999999999</v>
      </c>
      <c r="F102" s="284">
        <f>+Carga_datos!F14</f>
        <v>172.87200000000001</v>
      </c>
      <c r="G102" s="284">
        <f>+Carga_datos!G14</f>
        <v>171.77500000000001</v>
      </c>
      <c r="H102" s="284">
        <f>+Carga_datos!H14</f>
        <v>138.946</v>
      </c>
      <c r="I102" s="284">
        <f>+Carga_datos!I14</f>
        <v>155.37</v>
      </c>
      <c r="J102" s="284">
        <f>+Carga_datos!J14</f>
        <v>162.56200000000001</v>
      </c>
      <c r="K102" s="284">
        <f>+Carga_datos!K14</f>
        <v>214.72</v>
      </c>
      <c r="L102" s="284">
        <f>+Carga_datos!L14</f>
        <v>221.43199999999999</v>
      </c>
      <c r="M102" s="284">
        <f>+Carga_datos!M14</f>
        <v>134.24600000000001</v>
      </c>
      <c r="N102" s="284">
        <f>+Carga_datos!N14</f>
        <v>98.634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0.20699999999999999</v>
      </c>
      <c r="G106" s="284">
        <f>+Carga_datos!G18</f>
        <v>0</v>
      </c>
      <c r="H106" s="284">
        <f>+Carga_datos!H18</f>
        <v>0</v>
      </c>
      <c r="I106" s="284">
        <f>+Carga_datos!I18</f>
        <v>2.7360000000000002</v>
      </c>
      <c r="J106" s="284">
        <f>+Carga_datos!J18</f>
        <v>0.436</v>
      </c>
      <c r="K106" s="284">
        <f>+Carga_datos!K18</f>
        <v>10.368</v>
      </c>
      <c r="L106" s="284">
        <f>+Carga_datos!L18</f>
        <v>70.756</v>
      </c>
      <c r="M106" s="284">
        <f>+Carga_datos!M18</f>
        <v>7.0000000000000007E-2</v>
      </c>
      <c r="N106" s="284">
        <f>+Carga_datos!N18</f>
        <v>19.408000000000001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7461.9361699999999</v>
      </c>
      <c r="E107" s="284">
        <f>+Carga_datos!E19</f>
        <v>6643.8980000000001</v>
      </c>
      <c r="F107" s="284">
        <f>+Carga_datos!F19</f>
        <v>5455.9780000000001</v>
      </c>
      <c r="G107" s="284">
        <f>+Carga_datos!G19</f>
        <v>9480.634</v>
      </c>
      <c r="H107" s="284">
        <f>+Carga_datos!H19</f>
        <v>8394.8379999999997</v>
      </c>
      <c r="I107" s="284">
        <f>+Carga_datos!I19</f>
        <v>10737.623</v>
      </c>
      <c r="J107" s="284">
        <f>+Carga_datos!J19</f>
        <v>10811.594999999999</v>
      </c>
      <c r="K107" s="284">
        <f>+Carga_datos!K19</f>
        <v>9374.5370000000003</v>
      </c>
      <c r="L107" s="284">
        <f>+Carga_datos!L19</f>
        <v>9909.1890000000003</v>
      </c>
      <c r="M107" s="284">
        <f>+Carga_datos!M19</f>
        <v>10452.311</v>
      </c>
      <c r="N107" s="284">
        <f>+Carga_datos!N19</f>
        <v>9189.0589999999993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0.64402000000000004</v>
      </c>
      <c r="E108" s="284">
        <f>+Carga_datos!E20</f>
        <v>1335.0119999999999</v>
      </c>
      <c r="F108" s="284">
        <f>+Carga_datos!F20</f>
        <v>1716.068</v>
      </c>
      <c r="G108" s="284">
        <f>+Carga_datos!G20</f>
        <v>39871.839999999997</v>
      </c>
      <c r="H108" s="284">
        <f>+Carga_datos!H20</f>
        <v>21239.304</v>
      </c>
      <c r="I108" s="284">
        <f>+Carga_datos!I20</f>
        <v>26601.978999999999</v>
      </c>
      <c r="J108" s="284">
        <f>+Carga_datos!J20</f>
        <v>2010.893</v>
      </c>
      <c r="K108" s="284">
        <f>+Carga_datos!K20</f>
        <v>14135.856</v>
      </c>
      <c r="L108" s="284">
        <f>+Carga_datos!L20</f>
        <v>588.577</v>
      </c>
      <c r="M108" s="284">
        <f>+Carga_datos!M20</f>
        <v>16527.356</v>
      </c>
      <c r="N108" s="284">
        <f>+Carga_datos!N20</f>
        <v>15583.444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43.822940000000003</v>
      </c>
      <c r="E109" s="284">
        <f>+Carga_datos!E21</f>
        <v>26.216000000000001</v>
      </c>
      <c r="F109" s="284">
        <f>+Carga_datos!F21</f>
        <v>15.71</v>
      </c>
      <c r="G109" s="284">
        <f>+Carga_datos!G21</f>
        <v>16.89</v>
      </c>
      <c r="H109" s="284">
        <f>+Carga_datos!H21</f>
        <v>42.801000000000002</v>
      </c>
      <c r="I109" s="284">
        <f>+Carga_datos!I21</f>
        <v>66.408000000000001</v>
      </c>
      <c r="J109" s="284">
        <f>+Carga_datos!J21</f>
        <v>112.863</v>
      </c>
      <c r="K109" s="284">
        <f>+Carga_datos!K21</f>
        <v>53.078000000000003</v>
      </c>
      <c r="L109" s="284">
        <f>+Carga_datos!L21</f>
        <v>105.821</v>
      </c>
      <c r="M109" s="284">
        <f>+Carga_datos!M21</f>
        <v>23.712</v>
      </c>
      <c r="N109" s="284">
        <f>+Carga_datos!N21</f>
        <v>10.614000000000001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159.10051999999999</v>
      </c>
      <c r="E110" s="284">
        <f>+Carga_datos!E22</f>
        <v>148.90600000000001</v>
      </c>
      <c r="F110" s="284">
        <f>+Carga_datos!F22</f>
        <v>178.196</v>
      </c>
      <c r="G110" s="284">
        <f>+Carga_datos!G22</f>
        <v>1131.2439999999999</v>
      </c>
      <c r="H110" s="284">
        <f>+Carga_datos!H22</f>
        <v>61.95</v>
      </c>
      <c r="I110" s="284">
        <f>+Carga_datos!I22</f>
        <v>90.39</v>
      </c>
      <c r="J110" s="284">
        <f>+Carga_datos!J22</f>
        <v>323.64600000000002</v>
      </c>
      <c r="K110" s="284">
        <f>+Carga_datos!K22</f>
        <v>291.14999999999998</v>
      </c>
      <c r="L110" s="284">
        <f>+Carga_datos!L22</f>
        <v>249.42500000000001</v>
      </c>
      <c r="M110" s="284">
        <f>+Carga_datos!M22</f>
        <v>172.029</v>
      </c>
      <c r="N110" s="284">
        <f>+Carga_datos!N22</f>
        <v>142.53100000000001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1639.69579</v>
      </c>
      <c r="E111" s="284">
        <f>+Carga_datos!E23</f>
        <v>672.71699999999998</v>
      </c>
      <c r="F111" s="284">
        <f>+Carga_datos!F23</f>
        <v>487.33699999999999</v>
      </c>
      <c r="G111" s="284">
        <f>+Carga_datos!G23</f>
        <v>39.436</v>
      </c>
      <c r="H111" s="284">
        <f>+Carga_datos!H23</f>
        <v>379.22</v>
      </c>
      <c r="I111" s="284">
        <f>+Carga_datos!I23</f>
        <v>769.65800000000002</v>
      </c>
      <c r="J111" s="284">
        <f>+Carga_datos!J23</f>
        <v>1235.3399999999999</v>
      </c>
      <c r="K111" s="284">
        <f>+Carga_datos!K23</f>
        <v>580.29999999999995</v>
      </c>
      <c r="L111" s="284">
        <f>+Carga_datos!L23</f>
        <v>11859.179</v>
      </c>
      <c r="M111" s="284">
        <f>+Carga_datos!M23</f>
        <v>964.36199999999997</v>
      </c>
      <c r="N111" s="284">
        <f>+Carga_datos!N23</f>
        <v>1148.577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173937.53452000002</v>
      </c>
      <c r="E112" s="269">
        <f t="shared" ref="E112:G112" si="63">+E98+E90</f>
        <v>166686.51699999999</v>
      </c>
      <c r="F112" s="269">
        <f t="shared" si="63"/>
        <v>158409.49899999995</v>
      </c>
      <c r="G112" s="269">
        <f t="shared" si="63"/>
        <v>100651.268</v>
      </c>
      <c r="H112" s="269">
        <f t="shared" ref="H112:N112" si="64">+H98+H90</f>
        <v>112991.357</v>
      </c>
      <c r="I112" s="269">
        <f t="shared" si="64"/>
        <v>108363.30900000001</v>
      </c>
      <c r="J112" s="269">
        <f t="shared" si="64"/>
        <v>104792.71800000002</v>
      </c>
      <c r="K112" s="269">
        <f t="shared" si="64"/>
        <v>113224.47600000002</v>
      </c>
      <c r="L112" s="269">
        <f t="shared" si="64"/>
        <v>152599.31400000001</v>
      </c>
      <c r="M112" s="269">
        <f t="shared" si="64"/>
        <v>87891.862999999998</v>
      </c>
      <c r="N112" s="269">
        <f t="shared" si="64"/>
        <v>82967.179000000004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36217.806860000004</v>
      </c>
      <c r="E116" s="251">
        <f t="shared" ref="E116:G116" si="67">+E117+E129+E130</f>
        <v>35152.16599999999</v>
      </c>
      <c r="F116" s="251">
        <f t="shared" si="67"/>
        <v>36969.326999999997</v>
      </c>
      <c r="G116" s="251">
        <f t="shared" si="67"/>
        <v>49370.301000000007</v>
      </c>
      <c r="H116" s="251">
        <f t="shared" ref="H116:N116" si="68">+H117+H129+H130</f>
        <v>56846.873999999996</v>
      </c>
      <c r="I116" s="251">
        <f t="shared" si="68"/>
        <v>64119.286999999997</v>
      </c>
      <c r="J116" s="251">
        <f t="shared" si="68"/>
        <v>73684.021999999997</v>
      </c>
      <c r="K116" s="251">
        <f t="shared" si="68"/>
        <v>82357.727999999988</v>
      </c>
      <c r="L116" s="251">
        <f t="shared" si="68"/>
        <v>94399.37</v>
      </c>
      <c r="M116" s="251">
        <f t="shared" si="68"/>
        <v>36121.326000000001</v>
      </c>
      <c r="N116" s="251">
        <f t="shared" si="68"/>
        <v>37807.576000000015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36805.24194</v>
      </c>
      <c r="E117" s="259">
        <f t="shared" ref="E117:G117" si="69">+E118+E119+E120+E121+E125+E126+E127+E128+E122</f>
        <v>35154.626999999993</v>
      </c>
      <c r="F117" s="259">
        <f t="shared" si="69"/>
        <v>35980.447</v>
      </c>
      <c r="G117" s="259">
        <f t="shared" si="69"/>
        <v>48571.790000000008</v>
      </c>
      <c r="H117" s="259">
        <f t="shared" ref="H117:N117" si="70">+H118+H119+H120+H121+H125+H126+H127+H128+H122</f>
        <v>56238.911999999997</v>
      </c>
      <c r="I117" s="259">
        <f t="shared" si="70"/>
        <v>63733.526999999995</v>
      </c>
      <c r="J117" s="259">
        <f t="shared" si="70"/>
        <v>73488.721999999994</v>
      </c>
      <c r="K117" s="259">
        <f t="shared" si="70"/>
        <v>82228.052999999985</v>
      </c>
      <c r="L117" s="259">
        <f t="shared" si="70"/>
        <v>94315.845000000001</v>
      </c>
      <c r="M117" s="259">
        <f t="shared" si="70"/>
        <v>36081.629000000001</v>
      </c>
      <c r="N117" s="259">
        <f t="shared" si="70"/>
        <v>37807.92300000001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21738.061819999999</v>
      </c>
      <c r="E118" s="259">
        <f>+Carga_datos!E27</f>
        <v>21738.062000000002</v>
      </c>
      <c r="F118" s="259">
        <f>+Carga_datos!F27</f>
        <v>21738.062000000002</v>
      </c>
      <c r="G118" s="259">
        <f>+Carga_datos!G27</f>
        <v>21738.062000000002</v>
      </c>
      <c r="H118" s="259">
        <f>+Carga_datos!H27</f>
        <v>21738.062000000002</v>
      </c>
      <c r="I118" s="259">
        <f>+Carga_datos!I27</f>
        <v>21738.062000000002</v>
      </c>
      <c r="J118" s="259">
        <f>+Carga_datos!J27</f>
        <v>21738.062000000002</v>
      </c>
      <c r="K118" s="259">
        <f>+Carga_datos!K27</f>
        <v>21738.062000000002</v>
      </c>
      <c r="L118" s="259">
        <f>+Carga_datos!L27</f>
        <v>21738.062000000002</v>
      </c>
      <c r="M118" s="259">
        <f>+Carga_datos!M27</f>
        <v>21738.062000000002</v>
      </c>
      <c r="N118" s="259">
        <f>+Carga_datos!N27</f>
        <v>21738.062000000002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41346.936900000001</v>
      </c>
      <c r="E119" s="259">
        <f>+Carga_datos!E28</f>
        <v>41346.936999999998</v>
      </c>
      <c r="F119" s="259">
        <f>+Carga_datos!F28</f>
        <v>41346.936999999998</v>
      </c>
      <c r="G119" s="259">
        <f>+Carga_datos!G28</f>
        <v>41346.938000000002</v>
      </c>
      <c r="H119" s="259">
        <f>+Carga_datos!H28</f>
        <v>41346.938000000002</v>
      </c>
      <c r="I119" s="259">
        <f>+Carga_datos!I28</f>
        <v>41346.936999999998</v>
      </c>
      <c r="J119" s="259">
        <f>+Carga_datos!J28</f>
        <v>41346.936999999998</v>
      </c>
      <c r="K119" s="259">
        <f>+Carga_datos!K28</f>
        <v>41346.936999999998</v>
      </c>
      <c r="L119" s="259">
        <f>+Carga_datos!L28</f>
        <v>41346.936999999998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0</v>
      </c>
      <c r="E120" s="259">
        <f>+Carga_datos!E29</f>
        <v>0</v>
      </c>
      <c r="F120" s="259">
        <f>+Carga_datos!F29</f>
        <v>0</v>
      </c>
      <c r="G120" s="259">
        <f>+Carga_datos!G29</f>
        <v>0</v>
      </c>
      <c r="H120" s="259">
        <f>+Carga_datos!H29</f>
        <v>0</v>
      </c>
      <c r="I120" s="259">
        <f>+Carga_datos!I29</f>
        <v>0</v>
      </c>
      <c r="J120" s="259">
        <f>+Carga_datos!J29</f>
        <v>648.529</v>
      </c>
      <c r="K120" s="259">
        <f>+Carga_datos!K29</f>
        <v>10403.726000000001</v>
      </c>
      <c r="L120" s="259">
        <f>+Carga_datos!L29</f>
        <v>19143.053</v>
      </c>
      <c r="M120" s="259">
        <f>+Carga_datos!M29</f>
        <v>4461.6779999999999</v>
      </c>
      <c r="N120" s="259">
        <f>+Carga_datos!N29</f>
        <v>4347.6149999999998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-24567.512299999999</v>
      </c>
      <c r="E122" s="259">
        <f t="shared" ref="E122:G122" si="71">+E123+E124</f>
        <v>-26279.756000000001</v>
      </c>
      <c r="F122" s="259">
        <f t="shared" si="71"/>
        <v>-27930.374</v>
      </c>
      <c r="G122" s="259">
        <f t="shared" si="71"/>
        <v>-27104.552</v>
      </c>
      <c r="H122" s="259">
        <f t="shared" ref="H122:N122" si="72">+H123+H124</f>
        <v>-14513.209000000001</v>
      </c>
      <c r="I122" s="259">
        <f t="shared" si="72"/>
        <v>-5387.6040000000003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2E-3</v>
      </c>
      <c r="N122" s="259">
        <f t="shared" si="72"/>
        <v>1.2E-2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2E-3</v>
      </c>
      <c r="N123" s="259">
        <f>+Carga_datos!N32</f>
        <v>1.2E-2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-24567.512299999999</v>
      </c>
      <c r="E124" s="259">
        <f>+Carga_datos!E33</f>
        <v>-26279.756000000001</v>
      </c>
      <c r="F124" s="259">
        <f>+Carga_datos!F33</f>
        <v>-27930.374</v>
      </c>
      <c r="G124" s="259">
        <f>+Carga_datos!G33</f>
        <v>-27104.552</v>
      </c>
      <c r="H124" s="259">
        <f>+Carga_datos!H33</f>
        <v>-14513.209000000001</v>
      </c>
      <c r="I124" s="259">
        <f>+Carga_datos!I33</f>
        <v>-5387.6040000000003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-1712.2444800000001</v>
      </c>
      <c r="E126" s="259">
        <f>+Carga_datos!E35</f>
        <v>-1650.616</v>
      </c>
      <c r="F126" s="259">
        <f>+Carga_datos!F35</f>
        <v>825.822</v>
      </c>
      <c r="G126" s="259">
        <f>+Carga_datos!G35</f>
        <v>12591.342000000001</v>
      </c>
      <c r="H126" s="259">
        <f>+Carga_datos!H35</f>
        <v>7667.1210000000001</v>
      </c>
      <c r="I126" s="259">
        <f>+Carga_datos!I35</f>
        <v>6036.1319999999996</v>
      </c>
      <c r="J126" s="259">
        <f>+Carga_datos!J35</f>
        <v>9755.1939999999995</v>
      </c>
      <c r="K126" s="259">
        <f>+Carga_datos!K35</f>
        <v>8739.3279999999995</v>
      </c>
      <c r="L126" s="259">
        <f>+Carga_datos!L35</f>
        <v>12087.793</v>
      </c>
      <c r="M126" s="259">
        <f>+Carga_datos!M35</f>
        <v>9881.8870000000006</v>
      </c>
      <c r="N126" s="259">
        <f>+Carga_datos!N35</f>
        <v>11722.234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-1957.2334000000001</v>
      </c>
      <c r="E129" s="259">
        <f>+Carga_datos!E38</f>
        <v>-1181.8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-43.488999999999997</v>
      </c>
      <c r="M129" s="259">
        <f>+Carga_datos!M38</f>
        <v>-75.197999999999993</v>
      </c>
      <c r="N129" s="259">
        <f>+Carga_datos!N38</f>
        <v>-103.221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1369.7983200000001</v>
      </c>
      <c r="E130" s="259">
        <f>+Carga_datos!E39</f>
        <v>1179.3389999999999</v>
      </c>
      <c r="F130" s="259">
        <f>+Carga_datos!F39</f>
        <v>988.88</v>
      </c>
      <c r="G130" s="259">
        <f>+Carga_datos!G39</f>
        <v>798.51099999999997</v>
      </c>
      <c r="H130" s="259">
        <f>+Carga_datos!H39</f>
        <v>607.96199999999999</v>
      </c>
      <c r="I130" s="259">
        <f>+Carga_datos!I39</f>
        <v>385.76</v>
      </c>
      <c r="J130" s="259">
        <f>+Carga_datos!J39</f>
        <v>195.3</v>
      </c>
      <c r="K130" s="259">
        <f>+Carga_datos!K39</f>
        <v>129.67500000000001</v>
      </c>
      <c r="L130" s="259">
        <f>+Carga_datos!L39</f>
        <v>127.014</v>
      </c>
      <c r="M130" s="259">
        <f>+Carga_datos!M39</f>
        <v>114.895</v>
      </c>
      <c r="N130" s="259">
        <f>+Carga_datos!N39</f>
        <v>102.874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113938.81155000001</v>
      </c>
      <c r="E131" s="251">
        <f t="shared" ref="E131:G131" si="73">SUM(E132:E138)</f>
        <v>97919.34</v>
      </c>
      <c r="F131" s="251">
        <f t="shared" si="73"/>
        <v>12370.706</v>
      </c>
      <c r="G131" s="251">
        <f t="shared" si="73"/>
        <v>20238.522000000001</v>
      </c>
      <c r="H131" s="251">
        <f t="shared" ref="H131:N131" si="74">SUM(H132:H138)</f>
        <v>27177.057999999997</v>
      </c>
      <c r="I131" s="251">
        <f t="shared" si="74"/>
        <v>5172.4229999999998</v>
      </c>
      <c r="J131" s="251">
        <f t="shared" si="74"/>
        <v>2319.6579999999999</v>
      </c>
      <c r="K131" s="251">
        <f t="shared" si="74"/>
        <v>2295.933</v>
      </c>
      <c r="L131" s="251">
        <f t="shared" si="74"/>
        <v>16866.704999999998</v>
      </c>
      <c r="M131" s="251">
        <f t="shared" si="74"/>
        <v>27797.548999999999</v>
      </c>
      <c r="N131" s="251">
        <f t="shared" si="74"/>
        <v>26266.437000000002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857.15583000000004</v>
      </c>
      <c r="E132" s="259">
        <f>+Carga_datos!E41</f>
        <v>898.85599999999999</v>
      </c>
      <c r="F132" s="259">
        <f>+Carga_datos!F41</f>
        <v>963.005</v>
      </c>
      <c r="G132" s="259">
        <f>+Carga_datos!G41</f>
        <v>1632.81</v>
      </c>
      <c r="H132" s="259">
        <f>+Carga_datos!H41</f>
        <v>1726.617</v>
      </c>
      <c r="I132" s="259">
        <f>+Carga_datos!I41</f>
        <v>1895.712</v>
      </c>
      <c r="J132" s="259">
        <f>+Carga_datos!J41</f>
        <v>1972.97</v>
      </c>
      <c r="K132" s="259">
        <f>+Carga_datos!K41</f>
        <v>2119.6689999999999</v>
      </c>
      <c r="L132" s="259">
        <f>+Carga_datos!L41</f>
        <v>2232.8319999999999</v>
      </c>
      <c r="M132" s="259">
        <f>+Carga_datos!M41</f>
        <v>1432.4490000000001</v>
      </c>
      <c r="N132" s="259">
        <f>+Carga_datos!N41</f>
        <v>1487.354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112488.55981000001</v>
      </c>
      <c r="E133" s="259">
        <f>+Carga_datos!E42</f>
        <v>96515.053</v>
      </c>
      <c r="F133" s="259">
        <f>+Carga_datos!F42</f>
        <v>10983.895</v>
      </c>
      <c r="G133" s="259">
        <f>+Carga_datos!G42</f>
        <v>18263.492999999999</v>
      </c>
      <c r="H133" s="259">
        <f>+Carga_datos!H42</f>
        <v>25189.884999999998</v>
      </c>
      <c r="I133" s="259">
        <f>+Carga_datos!I42</f>
        <v>3111.386</v>
      </c>
      <c r="J133" s="259">
        <f>+Carga_datos!J42</f>
        <v>308.30900000000003</v>
      </c>
      <c r="K133" s="259">
        <f>+Carga_datos!K42</f>
        <v>166.00899999999999</v>
      </c>
      <c r="L133" s="259">
        <f>+Carga_datos!L42</f>
        <v>14591.535</v>
      </c>
      <c r="M133" s="259">
        <f>+Carga_datos!M42</f>
        <v>12938.904</v>
      </c>
      <c r="N133" s="259">
        <f>+Carga_datos!N42</f>
        <v>11356.894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13387.897000000001</v>
      </c>
      <c r="N134" s="259">
        <f>+Carga_datos!N43</f>
        <v>13387.897000000001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593.09591</v>
      </c>
      <c r="E135" s="259">
        <f>+Carga_datos!E44</f>
        <v>505.43099999999998</v>
      </c>
      <c r="F135" s="259">
        <f>+Carga_datos!F44</f>
        <v>423.80599999999998</v>
      </c>
      <c r="G135" s="259">
        <f>+Carga_datos!G44</f>
        <v>342.21899999999999</v>
      </c>
      <c r="H135" s="259">
        <f>+Carga_datos!H44</f>
        <v>260.55599999999998</v>
      </c>
      <c r="I135" s="259">
        <f>+Carga_datos!I44</f>
        <v>165.32499999999999</v>
      </c>
      <c r="J135" s="259">
        <f>+Carga_datos!J44</f>
        <v>38.378999999999998</v>
      </c>
      <c r="K135" s="259">
        <f>+Carga_datos!K44</f>
        <v>10.255000000000001</v>
      </c>
      <c r="L135" s="259">
        <f>+Carga_datos!L44</f>
        <v>42.338000000000001</v>
      </c>
      <c r="M135" s="259">
        <f>+Carga_datos!M44</f>
        <v>38.298999999999999</v>
      </c>
      <c r="N135" s="259">
        <f>+Carga_datos!N44</f>
        <v>34.292000000000002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23780.916109999998</v>
      </c>
      <c r="E139" s="251">
        <f t="shared" ref="E139:G139" si="75">SUM(E140:E146)</f>
        <v>33615.010999999999</v>
      </c>
      <c r="F139" s="251">
        <f t="shared" si="75"/>
        <v>109069.466</v>
      </c>
      <c r="G139" s="251">
        <f t="shared" si="75"/>
        <v>31042.445</v>
      </c>
      <c r="H139" s="251">
        <f t="shared" ref="H139:N139" si="76">SUM(H140:H146)</f>
        <v>28967.425000000003</v>
      </c>
      <c r="I139" s="251">
        <f t="shared" si="76"/>
        <v>39071.599000000002</v>
      </c>
      <c r="J139" s="251">
        <f t="shared" si="76"/>
        <v>28789.037999999997</v>
      </c>
      <c r="K139" s="251">
        <f t="shared" si="76"/>
        <v>28570.815000000002</v>
      </c>
      <c r="L139" s="251">
        <f t="shared" si="76"/>
        <v>41333.239000000001</v>
      </c>
      <c r="M139" s="251">
        <f t="shared" si="76"/>
        <v>23972.987999999998</v>
      </c>
      <c r="N139" s="251">
        <f t="shared" si="76"/>
        <v>18893.166000000001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16249.3688</v>
      </c>
      <c r="E142" s="259">
        <f>+Carga_datos!E51</f>
        <v>18822.991999999998</v>
      </c>
      <c r="F142" s="259">
        <f>+Carga_datos!F51</f>
        <v>85880.962</v>
      </c>
      <c r="G142" s="259">
        <f>+Carga_datos!G51</f>
        <v>18938.977999999999</v>
      </c>
      <c r="H142" s="259">
        <f>+Carga_datos!H51</f>
        <v>9049.1170000000002</v>
      </c>
      <c r="I142" s="259">
        <f>+Carga_datos!I51</f>
        <v>12583.960999999999</v>
      </c>
      <c r="J142" s="259">
        <f>+Carga_datos!J51</f>
        <v>3392.2689999999998</v>
      </c>
      <c r="K142" s="259">
        <f>+Carga_datos!K51</f>
        <v>878.077</v>
      </c>
      <c r="L142" s="259">
        <f>+Carga_datos!L51</f>
        <v>1990.3240000000001</v>
      </c>
      <c r="M142" s="259">
        <f>+Carga_datos!M51</f>
        <v>2403.0340000000001</v>
      </c>
      <c r="N142" s="259">
        <f>+Carga_datos!N51</f>
        <v>2118.1840000000002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930.56925999999999</v>
      </c>
      <c r="E143" s="259">
        <f>+Carga_datos!E52</f>
        <v>9744.8029999999999</v>
      </c>
      <c r="F143" s="259">
        <f>+Carga_datos!F52</f>
        <v>17974.383000000002</v>
      </c>
      <c r="G143" s="259">
        <f>+Carga_datos!G52</f>
        <v>5985.9589999999998</v>
      </c>
      <c r="H143" s="259">
        <f>+Carga_datos!H52</f>
        <v>13351.213</v>
      </c>
      <c r="I143" s="259">
        <f>+Carga_datos!I52</f>
        <v>17428.736000000001</v>
      </c>
      <c r="J143" s="259">
        <f>+Carga_datos!J52</f>
        <v>16576.151999999998</v>
      </c>
      <c r="K143" s="259">
        <f>+Carga_datos!K52</f>
        <v>19053.966</v>
      </c>
      <c r="L143" s="259">
        <f>+Carga_datos!L52</f>
        <v>25016.641</v>
      </c>
      <c r="M143" s="259">
        <f>+Carga_datos!M52</f>
        <v>13036.305</v>
      </c>
      <c r="N143" s="259">
        <f>+Carga_datos!N52</f>
        <v>8758.7800000000007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6600.9780499999997</v>
      </c>
      <c r="E144" s="259">
        <f>+Carga_datos!E53</f>
        <v>5047.2160000000003</v>
      </c>
      <c r="F144" s="259">
        <f>+Carga_datos!F53</f>
        <v>5214.1210000000001</v>
      </c>
      <c r="G144" s="259">
        <f>+Carga_datos!G53</f>
        <v>6117.5079999999998</v>
      </c>
      <c r="H144" s="259">
        <f>+Carga_datos!H53</f>
        <v>6567.0950000000003</v>
      </c>
      <c r="I144" s="259">
        <f>+Carga_datos!I53</f>
        <v>9058.902</v>
      </c>
      <c r="J144" s="259">
        <f>+Carga_datos!J53</f>
        <v>8819.3369999999995</v>
      </c>
      <c r="K144" s="259">
        <f>+Carga_datos!K53</f>
        <v>8638.7720000000008</v>
      </c>
      <c r="L144" s="259">
        <f>+Carga_datos!L53</f>
        <v>14326.273999999999</v>
      </c>
      <c r="M144" s="259">
        <f>+Carga_datos!M53</f>
        <v>8533.6489999999994</v>
      </c>
      <c r="N144" s="259">
        <f>+Carga_datos!N53</f>
        <v>8016.2020000000002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1.28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173937.53452000002</v>
      </c>
      <c r="E147" s="251">
        <f t="shared" ref="E147:G147" si="77">+E116+E131+E139</f>
        <v>166686.51699999999</v>
      </c>
      <c r="F147" s="251">
        <f t="shared" si="77"/>
        <v>158409.49900000001</v>
      </c>
      <c r="G147" s="251">
        <f t="shared" si="77"/>
        <v>100651.26800000001</v>
      </c>
      <c r="H147" s="251">
        <f t="shared" ref="H147:N147" si="78">+H116+H131+H139</f>
        <v>112991.357</v>
      </c>
      <c r="I147" s="251">
        <f t="shared" si="78"/>
        <v>108363.30899999999</v>
      </c>
      <c r="J147" s="251">
        <f t="shared" si="78"/>
        <v>104792.71799999999</v>
      </c>
      <c r="K147" s="251">
        <f t="shared" si="78"/>
        <v>113224.476</v>
      </c>
      <c r="L147" s="251">
        <f t="shared" si="78"/>
        <v>152599.31400000001</v>
      </c>
      <c r="M147" s="251">
        <f t="shared" si="78"/>
        <v>87891.862999999998</v>
      </c>
      <c r="N147" s="251">
        <f t="shared" si="78"/>
        <v>82967.179000000018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7.73070496506989E-12</v>
      </c>
      <c r="E150" s="196">
        <f t="shared" ref="E150:G150" si="80">+E65-E126</f>
        <v>5.2295945351943374E-12</v>
      </c>
      <c r="F150" s="197">
        <f t="shared" si="80"/>
        <v>2.3874235921539366E-12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-1712.2444799999923</v>
      </c>
      <c r="E155" s="233">
        <f>+E65</f>
        <v>-1650.6159999999948</v>
      </c>
      <c r="F155" s="233">
        <f>+F65</f>
        <v>825.82200000000239</v>
      </c>
      <c r="G155" s="233">
        <f>+G65</f>
        <v>12591.341999999997</v>
      </c>
      <c r="H155" s="233">
        <f t="shared" ref="H155:N155" si="86">+H65</f>
        <v>7667.1209999999955</v>
      </c>
      <c r="I155" s="233">
        <f t="shared" si="86"/>
        <v>6036.1319999999978</v>
      </c>
      <c r="J155" s="233">
        <f t="shared" si="86"/>
        <v>9755.1940000000013</v>
      </c>
      <c r="K155" s="233">
        <f t="shared" si="86"/>
        <v>8739.3280000000013</v>
      </c>
      <c r="L155" s="233">
        <f t="shared" si="86"/>
        <v>12087.793000000001</v>
      </c>
      <c r="M155" s="233">
        <f t="shared" si="86"/>
        <v>9881.8869999999988</v>
      </c>
      <c r="N155" s="233">
        <f t="shared" si="86"/>
        <v>11722.234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-327.39260000000002</v>
      </c>
      <c r="E157" s="228">
        <f>+Carga_datos!E108</f>
        <v>1107.761</v>
      </c>
      <c r="F157" s="228">
        <f>+Carga_datos!F108</f>
        <v>1688.2860000000001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-57.984999999999999</v>
      </c>
      <c r="M157" s="228">
        <f>+Carga_datos!M108</f>
        <v>-42.279000000000003</v>
      </c>
      <c r="N157" s="228">
        <f>+Carga_datos!N108</f>
        <v>-37.363999999999997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98.217780000000005</v>
      </c>
      <c r="E162" s="228">
        <f>+Carga_datos!E113</f>
        <v>-332.32799999999997</v>
      </c>
      <c r="F162" s="228">
        <f>+Carga_datos!F113</f>
        <v>-506.48599999999999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14.496</v>
      </c>
      <c r="M162" s="228">
        <f>+Carga_datos!M113</f>
        <v>10.57</v>
      </c>
      <c r="N162" s="228">
        <f>+Carga_datos!N113</f>
        <v>9.3409999999999993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-229.17482000000001</v>
      </c>
      <c r="E163" s="233">
        <f t="shared" ref="E163:G163" si="87">SUM(E156:E162)</f>
        <v>775.43299999999999</v>
      </c>
      <c r="F163" s="233">
        <f t="shared" si="87"/>
        <v>1181.8000000000002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-43.488999999999997</v>
      </c>
      <c r="M163" s="233">
        <f t="shared" si="88"/>
        <v>-31.709000000000003</v>
      </c>
      <c r="N163" s="233">
        <f t="shared" si="88"/>
        <v>-28.022999999999996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-226.73699999999999</v>
      </c>
      <c r="E166" s="228">
        <f>+Carga_datos!E117</f>
        <v>-272.084</v>
      </c>
      <c r="F166" s="228">
        <f>+Carga_datos!F117</f>
        <v>-272.084</v>
      </c>
      <c r="G166" s="228">
        <f>+Carga_datos!G117</f>
        <v>-271.95600000000002</v>
      </c>
      <c r="H166" s="228">
        <f>+Carga_datos!H117</f>
        <v>-272.21300000000002</v>
      </c>
      <c r="I166" s="228">
        <f>+Carga_datos!I117</f>
        <v>-272.084</v>
      </c>
      <c r="J166" s="228">
        <f>+Carga_datos!J117</f>
        <v>-272.084</v>
      </c>
      <c r="K166" s="228">
        <f>+Carga_datos!K117</f>
        <v>-192.94499999999999</v>
      </c>
      <c r="L166" s="228">
        <f>+Carga_datos!L117</f>
        <v>-15.9</v>
      </c>
      <c r="M166" s="228">
        <f>+Carga_datos!M117</f>
        <v>-16.158999999999999</v>
      </c>
      <c r="N166" s="228">
        <f>+Carga_datos!N117</f>
        <v>-16.027999999999999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68.021100000000004</v>
      </c>
      <c r="E169" s="228">
        <f>+Carga_datos!E120</f>
        <v>81.625</v>
      </c>
      <c r="F169" s="228">
        <f>+Carga_datos!F120</f>
        <v>81.625</v>
      </c>
      <c r="G169" s="228">
        <f>+Carga_datos!G120</f>
        <v>81.587999999999994</v>
      </c>
      <c r="H169" s="228">
        <f>+Carga_datos!H120</f>
        <v>81.664000000000001</v>
      </c>
      <c r="I169" s="228">
        <f>+Carga_datos!I120</f>
        <v>81.625</v>
      </c>
      <c r="J169" s="228">
        <f>+Carga_datos!J120</f>
        <v>81.625</v>
      </c>
      <c r="K169" s="228">
        <f>+Carga_datos!K120</f>
        <v>57.883000000000003</v>
      </c>
      <c r="L169" s="228">
        <f>+Carga_datos!L120</f>
        <v>3.9750000000000001</v>
      </c>
      <c r="M169" s="228">
        <f>+Carga_datos!M120</f>
        <v>4.04</v>
      </c>
      <c r="N169" s="228">
        <f>+Carga_datos!N120</f>
        <v>4.0069999999999997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-158.71589999999998</v>
      </c>
      <c r="E170" s="233">
        <f t="shared" ref="E170:G170" si="89">SUM(E164:E169)</f>
        <v>-190.459</v>
      </c>
      <c r="F170" s="233">
        <f t="shared" si="89"/>
        <v>-190.459</v>
      </c>
      <c r="G170" s="233">
        <f t="shared" si="89"/>
        <v>-190.36800000000002</v>
      </c>
      <c r="H170" s="233">
        <f t="shared" ref="H170:N170" si="90">SUM(H164:H169)</f>
        <v>-190.54900000000004</v>
      </c>
      <c r="I170" s="233">
        <f t="shared" si="90"/>
        <v>-190.459</v>
      </c>
      <c r="J170" s="233">
        <f t="shared" si="90"/>
        <v>-190.459</v>
      </c>
      <c r="K170" s="233">
        <f t="shared" si="90"/>
        <v>-135.06199999999998</v>
      </c>
      <c r="L170" s="233">
        <f t="shared" si="90"/>
        <v>-11.925000000000001</v>
      </c>
      <c r="M170" s="233">
        <f t="shared" si="90"/>
        <v>-12.119</v>
      </c>
      <c r="N170" s="233">
        <f t="shared" si="90"/>
        <v>-12.020999999999999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-2100.1351999999924</v>
      </c>
      <c r="E171" s="233">
        <f t="shared" ref="E171:G171" si="91">+E155+E163+E170</f>
        <v>-1065.6419999999948</v>
      </c>
      <c r="F171" s="233">
        <f t="shared" si="91"/>
        <v>1817.1630000000025</v>
      </c>
      <c r="G171" s="233">
        <f t="shared" si="91"/>
        <v>12400.973999999997</v>
      </c>
      <c r="H171" s="233">
        <f t="shared" ref="H171:N171" si="92">+H155+H163+H170</f>
        <v>7476.5719999999956</v>
      </c>
      <c r="I171" s="233">
        <f t="shared" si="92"/>
        <v>5845.672999999998</v>
      </c>
      <c r="J171" s="233">
        <f t="shared" si="92"/>
        <v>9564.7350000000006</v>
      </c>
      <c r="K171" s="233">
        <f t="shared" si="92"/>
        <v>8604.2660000000014</v>
      </c>
      <c r="L171" s="233">
        <f t="shared" si="92"/>
        <v>12032.379000000003</v>
      </c>
      <c r="M171" s="233">
        <f t="shared" si="92"/>
        <v>9838.0589999999975</v>
      </c>
      <c r="N171" s="233">
        <f t="shared" si="92"/>
        <v>11682.19</v>
      </c>
      <c r="O171" s="335">
        <f>+Carga_datos!D122-Data!D171</f>
        <v>-7.73070496506989E-12</v>
      </c>
      <c r="P171" s="335">
        <f>+Carga_datos!E122-Data!E171</f>
        <v>-5.2295945351943374E-12</v>
      </c>
      <c r="Q171" s="335">
        <f>+Carga_datos!F122-Data!F171</f>
        <v>-2.5011104298755527E-12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-1957.2334000000001</v>
      </c>
      <c r="F174" s="228">
        <f t="shared" ref="F174:N174" si="93">+E129</f>
        <v>-1181.8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-43.488999999999997</v>
      </c>
      <c r="N174" s="228">
        <f t="shared" si="93"/>
        <v>-75.197999999999993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1369.7983200000001</v>
      </c>
      <c r="F175" s="228">
        <f t="shared" ref="F175:N175" si="94">+E130</f>
        <v>1179.3389999999999</v>
      </c>
      <c r="G175" s="228">
        <f t="shared" si="94"/>
        <v>988.88</v>
      </c>
      <c r="H175" s="228">
        <f t="shared" si="94"/>
        <v>798.51099999999997</v>
      </c>
      <c r="I175" s="228">
        <f t="shared" si="94"/>
        <v>607.96199999999999</v>
      </c>
      <c r="J175" s="228">
        <f t="shared" si="94"/>
        <v>385.76</v>
      </c>
      <c r="K175" s="228">
        <f t="shared" si="94"/>
        <v>195.3</v>
      </c>
      <c r="L175" s="228">
        <f t="shared" si="94"/>
        <v>129.67500000000001</v>
      </c>
      <c r="M175" s="228">
        <f t="shared" si="94"/>
        <v>127.014</v>
      </c>
      <c r="N175" s="228">
        <f t="shared" si="94"/>
        <v>114.895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775.43299999999999</v>
      </c>
      <c r="F176" s="228">
        <f t="shared" ref="F176:N176" si="95">+F163</f>
        <v>1181.8000000000002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-43.488999999999997</v>
      </c>
      <c r="M176" s="228">
        <f t="shared" si="95"/>
        <v>-31.709000000000003</v>
      </c>
      <c r="N176" s="228">
        <f t="shared" si="95"/>
        <v>-28.022999999999996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-190.459</v>
      </c>
      <c r="F177" s="228">
        <f t="shared" ref="F177:N177" si="96">+F170</f>
        <v>-190.459</v>
      </c>
      <c r="G177" s="228">
        <f t="shared" si="96"/>
        <v>-190.36800000000002</v>
      </c>
      <c r="H177" s="228">
        <f t="shared" si="96"/>
        <v>-190.54900000000004</v>
      </c>
      <c r="I177" s="228">
        <f t="shared" si="96"/>
        <v>-190.459</v>
      </c>
      <c r="J177" s="228">
        <f t="shared" si="96"/>
        <v>-190.459</v>
      </c>
      <c r="K177" s="228">
        <f t="shared" si="96"/>
        <v>-135.06199999999998</v>
      </c>
      <c r="L177" s="228">
        <f t="shared" si="96"/>
        <v>-11.925000000000001</v>
      </c>
      <c r="M177" s="228">
        <f t="shared" si="96"/>
        <v>-12.119</v>
      </c>
      <c r="N177" s="228">
        <f t="shared" si="96"/>
        <v>-12.020999999999999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-1181.8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-43.488999999999997</v>
      </c>
      <c r="M178" s="228">
        <f t="shared" si="97"/>
        <v>-75.197999999999993</v>
      </c>
      <c r="N178" s="228">
        <f t="shared" si="97"/>
        <v>-103.221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1179.3389999999999</v>
      </c>
      <c r="F179" s="228">
        <f t="shared" ref="F179:N179" si="98">+F130</f>
        <v>988.88</v>
      </c>
      <c r="G179" s="228">
        <f t="shared" si="98"/>
        <v>798.51099999999997</v>
      </c>
      <c r="H179" s="228">
        <f t="shared" si="98"/>
        <v>607.96199999999999</v>
      </c>
      <c r="I179" s="228">
        <f t="shared" si="98"/>
        <v>385.76</v>
      </c>
      <c r="J179" s="228">
        <f t="shared" si="98"/>
        <v>195.3</v>
      </c>
      <c r="K179" s="228">
        <f t="shared" si="98"/>
        <v>129.67500000000001</v>
      </c>
      <c r="L179" s="228">
        <f t="shared" si="98"/>
        <v>127.014</v>
      </c>
      <c r="M179" s="228">
        <f t="shared" si="98"/>
        <v>114.895</v>
      </c>
      <c r="N179" s="228">
        <f t="shared" si="98"/>
        <v>102.874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-7.9999999968549673E-5</v>
      </c>
      <c r="F180" s="228">
        <f t="shared" ref="F180:N180" si="99">SUM(F174:F177)-(F178+F179)</f>
        <v>0</v>
      </c>
      <c r="G180" s="228">
        <f t="shared" si="99"/>
        <v>9.9999999997635314E-4</v>
      </c>
      <c r="H180" s="228">
        <f t="shared" si="99"/>
        <v>0</v>
      </c>
      <c r="I180" s="228">
        <f t="shared" si="99"/>
        <v>31.742999999999995</v>
      </c>
      <c r="J180" s="228">
        <f t="shared" si="99"/>
        <v>9.9999999997635314E-4</v>
      </c>
      <c r="K180" s="228">
        <f t="shared" si="99"/>
        <v>-69.436999999999983</v>
      </c>
      <c r="L180" s="228">
        <f t="shared" si="99"/>
        <v>-9.2639999999999958</v>
      </c>
      <c r="M180" s="228">
        <f t="shared" si="99"/>
        <v>0</v>
      </c>
      <c r="N180" s="228">
        <f t="shared" si="99"/>
        <v>1.5987211554602254E-14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1.8000000272877514E-4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-1650.6151200000058</v>
      </c>
      <c r="F185" s="228">
        <f t="shared" si="102"/>
        <v>825.82000000000153</v>
      </c>
      <c r="G185" s="228">
        <f t="shared" si="102"/>
        <v>12591.343000000004</v>
      </c>
      <c r="H185" s="228">
        <f t="shared" si="102"/>
        <v>7667.1219999999958</v>
      </c>
      <c r="I185" s="228">
        <f t="shared" si="102"/>
        <v>7494.614999999998</v>
      </c>
      <c r="J185" s="228">
        <f t="shared" si="102"/>
        <v>9755.195000000007</v>
      </c>
      <c r="K185" s="228">
        <f t="shared" si="102"/>
        <v>8739.3309999999983</v>
      </c>
      <c r="L185" s="228">
        <f t="shared" si="102"/>
        <v>12087.791999999994</v>
      </c>
      <c r="M185" s="228">
        <f t="shared" si="102"/>
        <v>-58234.215999999993</v>
      </c>
      <c r="N185" s="228">
        <f t="shared" si="102"/>
        <v>1726.2939999999999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-1650.6149400000031</v>
      </c>
      <c r="F186" s="251">
        <f>SUM(F184:F185)</f>
        <v>825.82000000000153</v>
      </c>
      <c r="G186" s="251">
        <f>SUM(G184:G185)</f>
        <v>12591.343000000004</v>
      </c>
      <c r="H186" s="251">
        <f t="shared" ref="H186:N186" si="103">SUM(H184:H185)</f>
        <v>7667.1219999999958</v>
      </c>
      <c r="I186" s="251">
        <f t="shared" si="103"/>
        <v>7494.614999999998</v>
      </c>
      <c r="J186" s="251">
        <f t="shared" si="103"/>
        <v>9755.195000000007</v>
      </c>
      <c r="K186" s="251">
        <f t="shared" si="103"/>
        <v>8739.3309999999983</v>
      </c>
      <c r="L186" s="251">
        <f t="shared" si="103"/>
        <v>12087.791999999994</v>
      </c>
      <c r="M186" s="251">
        <f t="shared" si="103"/>
        <v>-58234.215999999993</v>
      </c>
      <c r="N186" s="251">
        <f t="shared" si="103"/>
        <v>1726.2939999999999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1.8000000272877514E-4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-1650.616</v>
      </c>
      <c r="F194" s="259">
        <f t="shared" si="105"/>
        <v>825.822</v>
      </c>
      <c r="G194" s="259">
        <f t="shared" si="105"/>
        <v>12591.342000000001</v>
      </c>
      <c r="H194" s="259">
        <f t="shared" si="105"/>
        <v>7667.1210000000001</v>
      </c>
      <c r="I194" s="259">
        <f t="shared" si="105"/>
        <v>6036.1319999999996</v>
      </c>
      <c r="J194" s="259">
        <f t="shared" si="105"/>
        <v>9755.1939999999995</v>
      </c>
      <c r="K194" s="259">
        <f t="shared" si="105"/>
        <v>8739.3279999999995</v>
      </c>
      <c r="L194" s="259">
        <f t="shared" si="105"/>
        <v>12087.793</v>
      </c>
      <c r="M194" s="259">
        <f t="shared" si="105"/>
        <v>9881.8870000000006</v>
      </c>
      <c r="N194" s="259">
        <f t="shared" si="105"/>
        <v>11722.234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-68370.430999999997</v>
      </c>
      <c r="N195" s="259">
        <f>+Carga_datos!N123</f>
        <v>-9995.9529999999995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8.7999999414023478E-4</v>
      </c>
      <c r="F200" s="205">
        <f>+F185-F194-F195-F196-F197-F198</f>
        <v>-1.9999999984747774E-3</v>
      </c>
      <c r="G200" s="205">
        <f>+G185-G194-G195-G196-G197-G198</f>
        <v>1.0000000038417056E-3</v>
      </c>
      <c r="H200" s="205">
        <f t="shared" ref="H200:N200" si="107">+H185-H194-H195-H196-H197-H198</f>
        <v>9.999999956562533E-4</v>
      </c>
      <c r="I200" s="205">
        <f t="shared" si="107"/>
        <v>1458.4829999999984</v>
      </c>
      <c r="J200" s="205">
        <f t="shared" si="107"/>
        <v>1.0000000074796844E-3</v>
      </c>
      <c r="K200" s="205">
        <f t="shared" si="107"/>
        <v>2.999999998792191E-3</v>
      </c>
      <c r="L200" s="205">
        <f t="shared" si="107"/>
        <v>-1.000000005660695E-3</v>
      </c>
      <c r="M200" s="205">
        <f t="shared" si="107"/>
        <v>254.32800000000861</v>
      </c>
      <c r="N200" s="205">
        <f t="shared" si="107"/>
        <v>1.299999999901047E-2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13.132999999999999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0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75589.342000000004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50798.692999999999</v>
      </c>
      <c r="F209" s="228">
        <f t="shared" si="111"/>
        <v>52890.61</v>
      </c>
      <c r="G209" s="228">
        <f t="shared" si="111"/>
        <v>64839.610999999997</v>
      </c>
      <c r="H209" s="228">
        <f t="shared" si="111"/>
        <v>68225.997000000003</v>
      </c>
      <c r="I209" s="228">
        <f t="shared" si="111"/>
        <v>72560.225000000006</v>
      </c>
      <c r="J209" s="228">
        <f t="shared" si="111"/>
        <v>76541.2</v>
      </c>
      <c r="K209" s="228">
        <f t="shared" si="111"/>
        <v>79265.176000000007</v>
      </c>
      <c r="L209" s="228">
        <f t="shared" si="111"/>
        <v>90985.663</v>
      </c>
      <c r="M209" s="228">
        <f t="shared" si="111"/>
        <v>0</v>
      </c>
      <c r="N209" s="228">
        <f t="shared" si="111"/>
        <v>76283.857000000004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544.79</v>
      </c>
      <c r="F211" s="228">
        <f t="shared" si="113"/>
        <v>443.87799999999999</v>
      </c>
      <c r="G211" s="228">
        <f t="shared" si="113"/>
        <v>1225.3150000000001</v>
      </c>
      <c r="H211" s="228">
        <f t="shared" si="113"/>
        <v>578.83500000000004</v>
      </c>
      <c r="I211" s="228">
        <f t="shared" si="113"/>
        <v>410.16699999999997</v>
      </c>
      <c r="J211" s="228">
        <f t="shared" si="113"/>
        <v>450.08</v>
      </c>
      <c r="K211" s="228">
        <f t="shared" si="113"/>
        <v>350.15199999999999</v>
      </c>
      <c r="L211" s="228">
        <f t="shared" si="113"/>
        <v>419.42899999999997</v>
      </c>
      <c r="M211" s="228">
        <f t="shared" si="113"/>
        <v>762.83500000000004</v>
      </c>
      <c r="N211" s="228">
        <f t="shared" si="113"/>
        <v>402.154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0.85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53.667000000000002</v>
      </c>
      <c r="F213" s="228">
        <f t="shared" si="115"/>
        <v>51.087000000000003</v>
      </c>
      <c r="G213" s="228">
        <f t="shared" si="115"/>
        <v>52.043999999999997</v>
      </c>
      <c r="H213" s="228">
        <f t="shared" si="115"/>
        <v>22.462</v>
      </c>
      <c r="I213" s="228">
        <f t="shared" si="115"/>
        <v>22.824999999999999</v>
      </c>
      <c r="J213" s="228">
        <f t="shared" si="115"/>
        <v>37.195</v>
      </c>
      <c r="K213" s="228">
        <f t="shared" si="115"/>
        <v>86.54</v>
      </c>
      <c r="L213" s="228">
        <f t="shared" si="115"/>
        <v>52.463999999999999</v>
      </c>
      <c r="M213" s="228">
        <f t="shared" si="115"/>
        <v>56.042999999999999</v>
      </c>
      <c r="N213" s="228">
        <f t="shared" si="115"/>
        <v>39.735999999999997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51411.133000000002</v>
      </c>
      <c r="F214" s="251">
        <f>SUM(F208:F213)</f>
        <v>53385.574999999997</v>
      </c>
      <c r="G214" s="251">
        <f>SUM(G208:G213)</f>
        <v>66116.969999999987</v>
      </c>
      <c r="H214" s="251">
        <f t="shared" ref="H214:N214" si="116">SUM(H208:H213)</f>
        <v>68827.294000000009</v>
      </c>
      <c r="I214" s="251">
        <f t="shared" si="116"/>
        <v>72993.217000000004</v>
      </c>
      <c r="J214" s="251">
        <f t="shared" si="116"/>
        <v>77028.475000000006</v>
      </c>
      <c r="K214" s="251">
        <f t="shared" si="116"/>
        <v>79701.868000000002</v>
      </c>
      <c r="L214" s="251">
        <f t="shared" si="116"/>
        <v>91457.556000000011</v>
      </c>
      <c r="M214" s="251">
        <f t="shared" si="116"/>
        <v>76408.220000000016</v>
      </c>
      <c r="N214" s="251">
        <f t="shared" si="116"/>
        <v>76725.747000000003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-7574.2389999999996</v>
      </c>
      <c r="F217" s="228">
        <f t="shared" si="118"/>
        <v>-8399.0990000000002</v>
      </c>
      <c r="G217" s="228">
        <f t="shared" si="118"/>
        <v>-10008.136</v>
      </c>
      <c r="H217" s="228">
        <f t="shared" si="118"/>
        <v>-10542.523999999999</v>
      </c>
      <c r="I217" s="228">
        <f t="shared" si="118"/>
        <v>-11020.895</v>
      </c>
      <c r="J217" s="228">
        <f t="shared" si="118"/>
        <v>-11352.663</v>
      </c>
      <c r="K217" s="228">
        <f t="shared" si="118"/>
        <v>-11929.861999999999</v>
      </c>
      <c r="L217" s="228">
        <f t="shared" si="118"/>
        <v>-13097.748</v>
      </c>
      <c r="M217" s="228">
        <f t="shared" si="118"/>
        <v>-10455.61</v>
      </c>
      <c r="N217" s="228">
        <f t="shared" si="118"/>
        <v>-10552.127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-747.52</v>
      </c>
      <c r="F218" s="228">
        <f t="shared" si="119"/>
        <v>-768.72199999999998</v>
      </c>
      <c r="G218" s="228">
        <f t="shared" si="119"/>
        <v>-1135.4369999999999</v>
      </c>
      <c r="H218" s="228">
        <f t="shared" si="119"/>
        <v>-1204.6669999999999</v>
      </c>
      <c r="I218" s="228">
        <f t="shared" si="119"/>
        <v>-1252.9839999999999</v>
      </c>
      <c r="J218" s="228">
        <f t="shared" si="119"/>
        <v>-1359.3219999999999</v>
      </c>
      <c r="K218" s="228">
        <f t="shared" si="119"/>
        <v>-1119.1949999999999</v>
      </c>
      <c r="L218" s="228">
        <f t="shared" si="119"/>
        <v>-1259.5119999999999</v>
      </c>
      <c r="M218" s="228">
        <f t="shared" si="119"/>
        <v>-972.69299999999998</v>
      </c>
      <c r="N218" s="228">
        <f t="shared" si="119"/>
        <v>-922.87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-9837.7209999999995</v>
      </c>
      <c r="F221" s="228">
        <f t="shared" si="122"/>
        <v>-10526.517</v>
      </c>
      <c r="G221" s="228">
        <f t="shared" si="122"/>
        <v>-20127.868999999999</v>
      </c>
      <c r="H221" s="228">
        <f t="shared" si="122"/>
        <v>-22775.228999999999</v>
      </c>
      <c r="I221" s="228">
        <f t="shared" si="122"/>
        <v>-25205.641</v>
      </c>
      <c r="J221" s="228">
        <f t="shared" si="122"/>
        <v>-26153.353999999999</v>
      </c>
      <c r="K221" s="228">
        <f t="shared" si="122"/>
        <v>-26963.363000000001</v>
      </c>
      <c r="L221" s="228">
        <f t="shared" si="122"/>
        <v>-29704.608</v>
      </c>
      <c r="M221" s="228">
        <f t="shared" si="122"/>
        <v>-24047.316999999999</v>
      </c>
      <c r="N221" s="228">
        <f t="shared" si="122"/>
        <v>-22905.865000000002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-13.548999999999999</v>
      </c>
      <c r="G222" s="236">
        <f t="shared" si="123"/>
        <v>-1.179</v>
      </c>
      <c r="H222" s="236">
        <f t="shared" si="123"/>
        <v>-30.722999999999999</v>
      </c>
      <c r="I222" s="236">
        <f t="shared" si="123"/>
        <v>0</v>
      </c>
      <c r="J222" s="236">
        <f t="shared" si="123"/>
        <v>-31.006</v>
      </c>
      <c r="K222" s="236">
        <f t="shared" si="123"/>
        <v>-234.58600000000001</v>
      </c>
      <c r="L222" s="236">
        <f t="shared" si="123"/>
        <v>-53.524000000000001</v>
      </c>
      <c r="M222" s="236">
        <f t="shared" si="123"/>
        <v>-133.81899999999999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-18159.48</v>
      </c>
      <c r="F224" s="253">
        <f>SUM(F217:F223)</f>
        <v>-19707.886999999999</v>
      </c>
      <c r="G224" s="253">
        <f>SUM(G217:G223)</f>
        <v>-31272.620999999999</v>
      </c>
      <c r="H224" s="253">
        <f t="shared" ref="H224:N224" si="125">SUM(H217:H223)</f>
        <v>-34553.142999999996</v>
      </c>
      <c r="I224" s="253">
        <f t="shared" si="125"/>
        <v>-37479.520000000004</v>
      </c>
      <c r="J224" s="253">
        <f t="shared" si="125"/>
        <v>-38896.345000000001</v>
      </c>
      <c r="K224" s="253">
        <f t="shared" si="125"/>
        <v>-40247.006000000001</v>
      </c>
      <c r="L224" s="253">
        <f t="shared" si="125"/>
        <v>-44115.392</v>
      </c>
      <c r="M224" s="253">
        <f t="shared" si="125"/>
        <v>-35609.438999999998</v>
      </c>
      <c r="N224" s="253">
        <f t="shared" si="125"/>
        <v>-34380.862000000001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-18159.48</v>
      </c>
      <c r="F227" s="240">
        <f t="shared" ref="F227:G227" si="126">+F224</f>
        <v>-19707.886999999999</v>
      </c>
      <c r="G227" s="240">
        <f t="shared" si="126"/>
        <v>-31272.620999999999</v>
      </c>
      <c r="H227" s="240">
        <f t="shared" ref="H227:N227" si="127">+H224</f>
        <v>-34553.142999999996</v>
      </c>
      <c r="I227" s="240">
        <f t="shared" si="127"/>
        <v>-37479.520000000004</v>
      </c>
      <c r="J227" s="240">
        <f t="shared" si="127"/>
        <v>-38896.345000000001</v>
      </c>
      <c r="K227" s="240">
        <f t="shared" si="127"/>
        <v>-40247.006000000001</v>
      </c>
      <c r="L227" s="240">
        <f t="shared" si="127"/>
        <v>-44115.392</v>
      </c>
      <c r="M227" s="240">
        <f t="shared" si="127"/>
        <v>-35609.438999999998</v>
      </c>
      <c r="N227" s="240">
        <f t="shared" si="127"/>
        <v>-34380.862000000001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48.247900000000016</v>
      </c>
      <c r="F228" s="240">
        <f t="shared" si="128"/>
        <v>-17.127999999999986</v>
      </c>
      <c r="G228" s="240">
        <f t="shared" si="128"/>
        <v>-20.574000000000069</v>
      </c>
      <c r="H228" s="240">
        <f t="shared" si="128"/>
        <v>-114.15099999999995</v>
      </c>
      <c r="I228" s="240">
        <f t="shared" si="128"/>
        <v>-57.095000000000027</v>
      </c>
      <c r="J228" s="240">
        <f t="shared" si="128"/>
        <v>-83.159999999999968</v>
      </c>
      <c r="K228" s="240">
        <f t="shared" si="128"/>
        <v>-45.019000000000005</v>
      </c>
      <c r="L228" s="240">
        <f t="shared" si="128"/>
        <v>44.983000000000061</v>
      </c>
      <c r="M228" s="240">
        <f t="shared" si="128"/>
        <v>82.559999999999945</v>
      </c>
      <c r="N228" s="240">
        <f t="shared" si="128"/>
        <v>-33.078999999999951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50.681530000000009</v>
      </c>
      <c r="F229" s="240">
        <f t="shared" si="129"/>
        <v>-0.5110000000000241</v>
      </c>
      <c r="G229" s="240">
        <f t="shared" si="129"/>
        <v>1.0970000000000084</v>
      </c>
      <c r="H229" s="240">
        <f t="shared" si="129"/>
        <v>32.829000000000008</v>
      </c>
      <c r="I229" s="240">
        <f t="shared" si="129"/>
        <v>-16.424000000000007</v>
      </c>
      <c r="J229" s="240">
        <f t="shared" si="129"/>
        <v>-7.1920000000000073</v>
      </c>
      <c r="K229" s="240">
        <f t="shared" si="129"/>
        <v>-52.157999999999987</v>
      </c>
      <c r="L229" s="240">
        <f t="shared" si="129"/>
        <v>-6.7119999999999891</v>
      </c>
      <c r="M229" s="240">
        <f t="shared" si="129"/>
        <v>87.185999999999979</v>
      </c>
      <c r="N229" s="240">
        <f t="shared" si="129"/>
        <v>35.612000000000009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-18060.550569999999</v>
      </c>
      <c r="F230" s="242">
        <f>SUM(F227:F229)</f>
        <v>-19725.525999999998</v>
      </c>
      <c r="G230" s="242">
        <f>SUM(G227:G229)</f>
        <v>-31292.097999999998</v>
      </c>
      <c r="H230" s="242">
        <f t="shared" ref="H230:N230" si="130">SUM(H227:H229)</f>
        <v>-34634.464999999997</v>
      </c>
      <c r="I230" s="242">
        <f t="shared" si="130"/>
        <v>-37553.039000000004</v>
      </c>
      <c r="J230" s="242">
        <f t="shared" si="130"/>
        <v>-38986.697000000007</v>
      </c>
      <c r="K230" s="242">
        <f t="shared" si="130"/>
        <v>-40344.183000000005</v>
      </c>
      <c r="L230" s="242">
        <f t="shared" si="130"/>
        <v>-44077.120999999999</v>
      </c>
      <c r="M230" s="242">
        <f t="shared" si="130"/>
        <v>-35439.692999999999</v>
      </c>
      <c r="N230" s="242">
        <f t="shared" si="130"/>
        <v>-34378.328999999998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-7921.107</v>
      </c>
      <c r="F233" s="228">
        <f t="shared" si="132"/>
        <v>-7812.6620000000003</v>
      </c>
      <c r="G233" s="228">
        <f t="shared" si="132"/>
        <v>-2697.1990000000001</v>
      </c>
      <c r="H233" s="228">
        <f t="shared" si="132"/>
        <v>-2291.1660000000002</v>
      </c>
      <c r="I233" s="228">
        <f t="shared" si="132"/>
        <v>-2151.0030000000002</v>
      </c>
      <c r="J233" s="228">
        <f t="shared" si="132"/>
        <v>-2187.2510000000002</v>
      </c>
      <c r="K233" s="228">
        <f t="shared" si="132"/>
        <v>-2273.1579999999999</v>
      </c>
      <c r="L233" s="228">
        <f t="shared" si="132"/>
        <v>-2486.8809999999999</v>
      </c>
      <c r="M233" s="228">
        <f t="shared" si="132"/>
        <v>-3340.4749999999999</v>
      </c>
      <c r="N233" s="228">
        <f t="shared" si="132"/>
        <v>-3275.7860000000001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-7921.107</v>
      </c>
      <c r="F235" s="251">
        <f>SUM(F233:F234)</f>
        <v>-7812.6620000000003</v>
      </c>
      <c r="G235" s="251">
        <f>SUM(G233:G234)</f>
        <v>-2697.1990000000001</v>
      </c>
      <c r="H235" s="251">
        <f t="shared" ref="H235:N235" si="134">SUM(H233:H234)</f>
        <v>-2291.1660000000002</v>
      </c>
      <c r="I235" s="251">
        <f t="shared" si="134"/>
        <v>-2151.0030000000002</v>
      </c>
      <c r="J235" s="251">
        <f t="shared" si="134"/>
        <v>-2187.2510000000002</v>
      </c>
      <c r="K235" s="251">
        <f t="shared" si="134"/>
        <v>-2273.1579999999999</v>
      </c>
      <c r="L235" s="251">
        <f t="shared" si="134"/>
        <v>-2486.8809999999999</v>
      </c>
      <c r="M235" s="251">
        <f t="shared" si="134"/>
        <v>-3340.4749999999999</v>
      </c>
      <c r="N235" s="251">
        <f t="shared" si="134"/>
        <v>-3275.7860000000001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51411.133000000002</v>
      </c>
      <c r="F238" s="228">
        <f>+F214</f>
        <v>53385.574999999997</v>
      </c>
      <c r="G238" s="228">
        <f>+G214</f>
        <v>66116.969999999987</v>
      </c>
      <c r="H238" s="228">
        <f t="shared" ref="H238:N238" si="136">+H214</f>
        <v>68827.294000000009</v>
      </c>
      <c r="I238" s="228">
        <f t="shared" si="136"/>
        <v>72993.217000000004</v>
      </c>
      <c r="J238" s="228">
        <f t="shared" si="136"/>
        <v>77028.475000000006</v>
      </c>
      <c r="K238" s="228">
        <f t="shared" si="136"/>
        <v>79701.868000000002</v>
      </c>
      <c r="L238" s="228">
        <f t="shared" si="136"/>
        <v>91457.556000000011</v>
      </c>
      <c r="M238" s="228">
        <f t="shared" si="136"/>
        <v>76408.220000000016</v>
      </c>
      <c r="N238" s="228">
        <f t="shared" si="136"/>
        <v>76725.747000000003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-18159.48</v>
      </c>
      <c r="F239" s="228">
        <f>+F224</f>
        <v>-19707.886999999999</v>
      </c>
      <c r="G239" s="228">
        <f>+G224</f>
        <v>-31272.620999999999</v>
      </c>
      <c r="H239" s="228">
        <f t="shared" ref="H239:N239" si="137">+H224</f>
        <v>-34553.142999999996</v>
      </c>
      <c r="I239" s="228">
        <f t="shared" si="137"/>
        <v>-37479.520000000004</v>
      </c>
      <c r="J239" s="228">
        <f t="shared" si="137"/>
        <v>-38896.345000000001</v>
      </c>
      <c r="K239" s="228">
        <f t="shared" si="137"/>
        <v>-40247.006000000001</v>
      </c>
      <c r="L239" s="228">
        <f t="shared" si="137"/>
        <v>-44115.392</v>
      </c>
      <c r="M239" s="228">
        <f t="shared" si="137"/>
        <v>-35609.438999999998</v>
      </c>
      <c r="N239" s="228">
        <f t="shared" si="137"/>
        <v>-34380.862000000001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-7921.107</v>
      </c>
      <c r="F240" s="228">
        <f t="shared" ref="F240:G240" si="138">+F235</f>
        <v>-7812.6620000000003</v>
      </c>
      <c r="G240" s="228">
        <f t="shared" si="138"/>
        <v>-2697.1990000000001</v>
      </c>
      <c r="H240" s="228">
        <f t="shared" ref="H240:N240" si="139">+H235</f>
        <v>-2291.1660000000002</v>
      </c>
      <c r="I240" s="228">
        <f t="shared" si="139"/>
        <v>-2151.0030000000002</v>
      </c>
      <c r="J240" s="228">
        <f t="shared" si="139"/>
        <v>-2187.2510000000002</v>
      </c>
      <c r="K240" s="228">
        <f t="shared" si="139"/>
        <v>-2273.1579999999999</v>
      </c>
      <c r="L240" s="228">
        <f t="shared" si="139"/>
        <v>-2486.8809999999999</v>
      </c>
      <c r="M240" s="228">
        <f t="shared" si="139"/>
        <v>-3340.4749999999999</v>
      </c>
      <c r="N240" s="228">
        <f t="shared" si="139"/>
        <v>-3275.7860000000001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25330.546000000006</v>
      </c>
      <c r="F241" s="251">
        <f t="shared" ref="F241:G241" si="140">SUM(F238:F240)</f>
        <v>25865.025999999994</v>
      </c>
      <c r="G241" s="251">
        <f t="shared" si="140"/>
        <v>32147.149999999987</v>
      </c>
      <c r="H241" s="251">
        <f t="shared" ref="H241:N241" si="141">SUM(H238:H240)</f>
        <v>31982.985000000011</v>
      </c>
      <c r="I241" s="251">
        <f t="shared" si="141"/>
        <v>33362.694000000003</v>
      </c>
      <c r="J241" s="251">
        <f t="shared" si="141"/>
        <v>35944.879000000001</v>
      </c>
      <c r="K241" s="251">
        <f t="shared" si="141"/>
        <v>37181.703999999998</v>
      </c>
      <c r="L241" s="251">
        <f t="shared" si="141"/>
        <v>44855.28300000001</v>
      </c>
      <c r="M241" s="251">
        <f t="shared" si="141"/>
        <v>37458.306000000019</v>
      </c>
      <c r="N241" s="251">
        <f t="shared" si="141"/>
        <v>39069.099000000002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25330.546000000006</v>
      </c>
      <c r="F244" s="228">
        <f t="shared" ref="F244:G244" si="143">F241</f>
        <v>25865.025999999994</v>
      </c>
      <c r="G244" s="228">
        <f t="shared" si="143"/>
        <v>32147.149999999987</v>
      </c>
      <c r="H244" s="228">
        <f t="shared" ref="H244:N244" si="144">H241</f>
        <v>31982.985000000011</v>
      </c>
      <c r="I244" s="228">
        <f t="shared" si="144"/>
        <v>33362.694000000003</v>
      </c>
      <c r="J244" s="228">
        <f t="shared" si="144"/>
        <v>35944.879000000001</v>
      </c>
      <c r="K244" s="228">
        <f t="shared" si="144"/>
        <v>37181.703999999998</v>
      </c>
      <c r="L244" s="228">
        <f t="shared" si="144"/>
        <v>44855.28300000001</v>
      </c>
      <c r="M244" s="228">
        <f t="shared" si="144"/>
        <v>37458.306000000019</v>
      </c>
      <c r="N244" s="228">
        <f t="shared" si="144"/>
        <v>39069.099000000002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-16006.221</v>
      </c>
      <c r="F245" s="228">
        <f t="shared" si="145"/>
        <v>-16707.171999999999</v>
      </c>
      <c r="G245" s="228">
        <f t="shared" si="145"/>
        <v>-19023.322</v>
      </c>
      <c r="H245" s="228">
        <f t="shared" si="145"/>
        <v>-18874.348000000002</v>
      </c>
      <c r="I245" s="228">
        <f t="shared" si="145"/>
        <v>-18962.286</v>
      </c>
      <c r="J245" s="228">
        <f t="shared" si="145"/>
        <v>-19636.845000000001</v>
      </c>
      <c r="K245" s="228">
        <f t="shared" si="145"/>
        <v>-21488.842000000001</v>
      </c>
      <c r="L245" s="228">
        <f t="shared" si="145"/>
        <v>-22532.898000000001</v>
      </c>
      <c r="M245" s="228">
        <f t="shared" si="145"/>
        <v>-17988.557000000001</v>
      </c>
      <c r="N245" s="228">
        <f t="shared" si="145"/>
        <v>-18072.293000000001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-3923.0059999999999</v>
      </c>
      <c r="F246" s="228">
        <f t="shared" si="146"/>
        <v>-3997.6210000000001</v>
      </c>
      <c r="G246" s="228">
        <f t="shared" si="146"/>
        <v>-4380.491</v>
      </c>
      <c r="H246" s="228">
        <f t="shared" si="146"/>
        <v>-4393.1559999999999</v>
      </c>
      <c r="I246" s="228">
        <f t="shared" si="146"/>
        <v>-4504.152</v>
      </c>
      <c r="J246" s="228">
        <f t="shared" si="146"/>
        <v>-4626.8739999999998</v>
      </c>
      <c r="K246" s="228">
        <f t="shared" si="146"/>
        <v>-4844.5640000000003</v>
      </c>
      <c r="L246" s="228">
        <f t="shared" si="146"/>
        <v>-4852.6559999999999</v>
      </c>
      <c r="M246" s="228">
        <f t="shared" si="146"/>
        <v>-4701.2430000000004</v>
      </c>
      <c r="N246" s="228">
        <f t="shared" si="146"/>
        <v>-4754.68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-288.05799999999999</v>
      </c>
      <c r="F247" s="228">
        <f t="shared" si="147"/>
        <v>-78.283000000000001</v>
      </c>
      <c r="G247" s="228">
        <f t="shared" si="147"/>
        <v>-118.252</v>
      </c>
      <c r="H247" s="228">
        <f t="shared" si="147"/>
        <v>-107.99</v>
      </c>
      <c r="I247" s="228">
        <f t="shared" si="147"/>
        <v>-131.87299999999999</v>
      </c>
      <c r="J247" s="228">
        <f t="shared" si="147"/>
        <v>-131.87299999999999</v>
      </c>
      <c r="K247" s="228">
        <f t="shared" si="147"/>
        <v>-142.548</v>
      </c>
      <c r="L247" s="228">
        <f t="shared" si="147"/>
        <v>-142.548</v>
      </c>
      <c r="M247" s="228">
        <f t="shared" si="147"/>
        <v>-113.96599999999999</v>
      </c>
      <c r="N247" s="228">
        <f t="shared" si="147"/>
        <v>-106.21299999999999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-966.8</v>
      </c>
      <c r="F248" s="228">
        <f t="shared" si="148"/>
        <v>-1025.8040000000001</v>
      </c>
      <c r="G248" s="228">
        <f t="shared" si="148"/>
        <v>-684.73400000000004</v>
      </c>
      <c r="H248" s="228">
        <f t="shared" si="148"/>
        <v>-3693.68</v>
      </c>
      <c r="I248" s="228">
        <f t="shared" si="148"/>
        <v>-659.50900000000001</v>
      </c>
      <c r="J248" s="228">
        <f t="shared" si="148"/>
        <v>-682.09100000000001</v>
      </c>
      <c r="K248" s="228">
        <f t="shared" si="148"/>
        <v>-688.18700000000001</v>
      </c>
      <c r="L248" s="228">
        <f t="shared" si="148"/>
        <v>-709.71900000000005</v>
      </c>
      <c r="M248" s="228">
        <f t="shared" si="148"/>
        <v>-726.33600000000001</v>
      </c>
      <c r="N248" s="228">
        <f t="shared" si="148"/>
        <v>-680.49199999999996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4146.4610000000066</v>
      </c>
      <c r="F249" s="251">
        <f>SUM(F244:F248)</f>
        <v>4056.1459999999952</v>
      </c>
      <c r="G249" s="251">
        <f>SUM(G244:G248)</f>
        <v>7940.350999999986</v>
      </c>
      <c r="H249" s="251">
        <f t="shared" ref="H249:N249" si="149">SUM(H244:H248)</f>
        <v>4913.8110000000106</v>
      </c>
      <c r="I249" s="251">
        <f t="shared" si="149"/>
        <v>9104.8740000000034</v>
      </c>
      <c r="J249" s="251">
        <f t="shared" si="149"/>
        <v>10867.196</v>
      </c>
      <c r="K249" s="251">
        <f t="shared" si="149"/>
        <v>10017.562999999996</v>
      </c>
      <c r="L249" s="251">
        <f t="shared" si="149"/>
        <v>16617.46200000001</v>
      </c>
      <c r="M249" s="251">
        <f t="shared" si="149"/>
        <v>13928.204000000018</v>
      </c>
      <c r="N249" s="251">
        <f t="shared" si="149"/>
        <v>15455.421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4146.4610000000066</v>
      </c>
      <c r="F252" s="228">
        <f t="shared" ref="F252:G252" si="151">+F249</f>
        <v>4056.1459999999952</v>
      </c>
      <c r="G252" s="228">
        <f t="shared" si="151"/>
        <v>7940.350999999986</v>
      </c>
      <c r="H252" s="228">
        <f t="shared" ref="H252:N252" si="152">+H249</f>
        <v>4913.8110000000106</v>
      </c>
      <c r="I252" s="228">
        <f t="shared" si="152"/>
        <v>9104.8740000000034</v>
      </c>
      <c r="J252" s="228">
        <f t="shared" si="152"/>
        <v>10867.196</v>
      </c>
      <c r="K252" s="228">
        <f t="shared" si="152"/>
        <v>10017.562999999996</v>
      </c>
      <c r="L252" s="228">
        <f t="shared" si="152"/>
        <v>16617.46200000001</v>
      </c>
      <c r="M252" s="228">
        <f t="shared" si="152"/>
        <v>13928.204000000018</v>
      </c>
      <c r="N252" s="228">
        <f t="shared" si="152"/>
        <v>15455.421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8.0210000000000008</v>
      </c>
      <c r="F254" s="228">
        <f t="shared" si="154"/>
        <v>0.46899999999999997</v>
      </c>
      <c r="G254" s="228">
        <f t="shared" si="154"/>
        <v>897.48900000000003</v>
      </c>
      <c r="H254" s="228">
        <f t="shared" si="154"/>
        <v>1130.096</v>
      </c>
      <c r="I254" s="228">
        <f t="shared" si="154"/>
        <v>1172.336</v>
      </c>
      <c r="J254" s="228">
        <f t="shared" si="154"/>
        <v>1135.288</v>
      </c>
      <c r="K254" s="228">
        <f t="shared" si="154"/>
        <v>1048.665</v>
      </c>
      <c r="L254" s="228">
        <f t="shared" si="154"/>
        <v>1232.2760000000001</v>
      </c>
      <c r="M254" s="228">
        <f t="shared" si="154"/>
        <v>1424.4680000000001</v>
      </c>
      <c r="N254" s="228">
        <f t="shared" si="154"/>
        <v>391.762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-6532.6109999999999</v>
      </c>
      <c r="F256" s="228">
        <f t="shared" si="156"/>
        <v>-3507.335</v>
      </c>
      <c r="G256" s="228">
        <f t="shared" si="156"/>
        <v>-1181.7190000000001</v>
      </c>
      <c r="H256" s="228">
        <f t="shared" si="156"/>
        <v>-1205.0940000000001</v>
      </c>
      <c r="I256" s="228">
        <f t="shared" si="156"/>
        <v>-844.39300000000003</v>
      </c>
      <c r="J256" s="228">
        <f t="shared" si="156"/>
        <v>-425.32900000000001</v>
      </c>
      <c r="K256" s="228">
        <f t="shared" si="156"/>
        <v>-141.84100000000001</v>
      </c>
      <c r="L256" s="228">
        <f t="shared" si="156"/>
        <v>-81.754999999999995</v>
      </c>
      <c r="M256" s="228">
        <f t="shared" si="156"/>
        <v>-210.13900000000001</v>
      </c>
      <c r="N256" s="228">
        <f t="shared" si="156"/>
        <v>-228.191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-2378.1289999999935</v>
      </c>
      <c r="F257" s="251">
        <f>SUM(F252:F256)</f>
        <v>549.2799999999952</v>
      </c>
      <c r="G257" s="251">
        <f>SUM(G252:G256)</f>
        <v>7656.1209999999855</v>
      </c>
      <c r="H257" s="251">
        <f t="shared" ref="H257:N257" si="157">SUM(H252:H256)</f>
        <v>4838.8130000000101</v>
      </c>
      <c r="I257" s="251">
        <f t="shared" si="157"/>
        <v>9432.8170000000027</v>
      </c>
      <c r="J257" s="251">
        <f t="shared" si="157"/>
        <v>11577.155000000001</v>
      </c>
      <c r="K257" s="251">
        <f t="shared" si="157"/>
        <v>10924.386999999995</v>
      </c>
      <c r="L257" s="251">
        <f t="shared" si="157"/>
        <v>17767.983000000011</v>
      </c>
      <c r="M257" s="251">
        <f t="shared" si="157"/>
        <v>15142.533000000019</v>
      </c>
      <c r="N257" s="251">
        <f t="shared" si="157"/>
        <v>15618.992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-2378.1289999999935</v>
      </c>
      <c r="F260" s="228">
        <f>+F257</f>
        <v>549.2799999999952</v>
      </c>
      <c r="G260" s="228">
        <f>+G257</f>
        <v>7656.1209999999855</v>
      </c>
      <c r="H260" s="228">
        <f t="shared" ref="H260:N260" si="159">+H257</f>
        <v>4838.8130000000101</v>
      </c>
      <c r="I260" s="228">
        <f t="shared" si="159"/>
        <v>9432.8170000000027</v>
      </c>
      <c r="J260" s="228">
        <f t="shared" si="159"/>
        <v>11577.155000000001</v>
      </c>
      <c r="K260" s="228">
        <f t="shared" si="159"/>
        <v>10924.386999999995</v>
      </c>
      <c r="L260" s="228">
        <f t="shared" si="159"/>
        <v>17767.983000000011</v>
      </c>
      <c r="M260" s="228">
        <f t="shared" si="159"/>
        <v>15142.533000000019</v>
      </c>
      <c r="N260" s="228">
        <f t="shared" si="159"/>
        <v>15618.992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0</v>
      </c>
      <c r="H261" s="228">
        <f t="shared" si="160"/>
        <v>0</v>
      </c>
      <c r="I261" s="228">
        <f t="shared" si="160"/>
        <v>0</v>
      </c>
      <c r="J261" s="228">
        <f t="shared" si="160"/>
        <v>0</v>
      </c>
      <c r="K261" s="228">
        <f t="shared" si="160"/>
        <v>0</v>
      </c>
      <c r="L261" s="228">
        <f t="shared" si="160"/>
        <v>0</v>
      </c>
      <c r="M261" s="228">
        <f t="shared" si="160"/>
        <v>0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498.8</v>
      </c>
      <c r="F262" s="228">
        <f t="shared" si="161"/>
        <v>70.064999999999998</v>
      </c>
      <c r="G262" s="228">
        <f t="shared" si="161"/>
        <v>-5481.9269999999997</v>
      </c>
      <c r="H262" s="228">
        <f t="shared" si="161"/>
        <v>2813.9670000000001</v>
      </c>
      <c r="I262" s="228">
        <f t="shared" si="161"/>
        <v>-2532.0529999999999</v>
      </c>
      <c r="J262" s="228">
        <f t="shared" si="161"/>
        <v>-2381.4119999999998</v>
      </c>
      <c r="K262" s="228">
        <f t="shared" si="161"/>
        <v>-2336.8180000000002</v>
      </c>
      <c r="L262" s="228">
        <f t="shared" si="161"/>
        <v>-4299.9449999999997</v>
      </c>
      <c r="M262" s="228">
        <f t="shared" si="161"/>
        <v>-3298.3130000000001</v>
      </c>
      <c r="N262" s="228">
        <f t="shared" si="161"/>
        <v>-3902.9679999999998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-1879.3289999999936</v>
      </c>
      <c r="F263" s="251">
        <f>SUM(F260:F262)</f>
        <v>619.34499999999525</v>
      </c>
      <c r="G263" s="251">
        <f>SUM(G260:G262)</f>
        <v>2174.1939999999859</v>
      </c>
      <c r="H263" s="251">
        <f t="shared" ref="H263:N263" si="162">SUM(H260:H262)</f>
        <v>7652.7800000000097</v>
      </c>
      <c r="I263" s="251">
        <f t="shared" si="162"/>
        <v>6900.7640000000029</v>
      </c>
      <c r="J263" s="251">
        <f t="shared" si="162"/>
        <v>9195.7430000000004</v>
      </c>
      <c r="K263" s="251">
        <f t="shared" si="162"/>
        <v>8587.5689999999959</v>
      </c>
      <c r="L263" s="251">
        <f t="shared" si="162"/>
        <v>13468.038000000011</v>
      </c>
      <c r="M263" s="251">
        <f t="shared" si="162"/>
        <v>11844.220000000019</v>
      </c>
      <c r="N263" s="251">
        <f t="shared" si="162"/>
        <v>11716.024000000001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-1879.3289999999936</v>
      </c>
      <c r="F266" s="228">
        <f t="shared" ref="F266:G266" si="164">+F263</f>
        <v>619.34499999999525</v>
      </c>
      <c r="G266" s="228">
        <f t="shared" si="164"/>
        <v>2174.1939999999859</v>
      </c>
      <c r="H266" s="228">
        <f t="shared" ref="H266:N266" si="165">+H263</f>
        <v>7652.7800000000097</v>
      </c>
      <c r="I266" s="228">
        <f t="shared" si="165"/>
        <v>6900.7640000000029</v>
      </c>
      <c r="J266" s="228">
        <f t="shared" si="165"/>
        <v>9195.7430000000004</v>
      </c>
      <c r="K266" s="228">
        <f t="shared" si="165"/>
        <v>8587.5689999999959</v>
      </c>
      <c r="L266" s="228">
        <f t="shared" si="165"/>
        <v>13468.038000000011</v>
      </c>
      <c r="M266" s="228">
        <f t="shared" si="165"/>
        <v>11844.220000000019</v>
      </c>
      <c r="N266" s="228">
        <f t="shared" si="165"/>
        <v>11716.024000000001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-68370.430999999997</v>
      </c>
      <c r="N267" s="228">
        <f t="shared" si="166"/>
        <v>-9995.9529999999995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-1879.3289999999936</v>
      </c>
      <c r="F268" s="251">
        <f>SUM(F266:F267)</f>
        <v>619.34499999999525</v>
      </c>
      <c r="G268" s="251">
        <f>SUM(G266:G267)</f>
        <v>2174.1939999999859</v>
      </c>
      <c r="H268" s="251">
        <f t="shared" ref="H268:N268" si="167">SUM(H266:H267)</f>
        <v>7652.7800000000097</v>
      </c>
      <c r="I268" s="251">
        <f t="shared" si="167"/>
        <v>6900.7640000000029</v>
      </c>
      <c r="J268" s="251">
        <f t="shared" si="167"/>
        <v>9195.7430000000004</v>
      </c>
      <c r="K268" s="251">
        <f t="shared" si="167"/>
        <v>8587.5689999999959</v>
      </c>
      <c r="L268" s="251">
        <f t="shared" si="167"/>
        <v>13468.038000000011</v>
      </c>
      <c r="M268" s="251">
        <f t="shared" si="167"/>
        <v>-56526.210999999981</v>
      </c>
      <c r="N268" s="251">
        <f t="shared" si="167"/>
        <v>1720.0710000000017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-1650.6149400000031</v>
      </c>
      <c r="F273" s="259">
        <f>+F186</f>
        <v>825.82000000000153</v>
      </c>
      <c r="G273" s="259">
        <f>+G186</f>
        <v>12591.343000000004</v>
      </c>
      <c r="H273" s="259">
        <f t="shared" ref="H273:N273" si="170">+H186</f>
        <v>7667.1219999999958</v>
      </c>
      <c r="I273" s="259">
        <f t="shared" si="170"/>
        <v>7494.614999999998</v>
      </c>
      <c r="J273" s="259">
        <f t="shared" si="170"/>
        <v>9755.195000000007</v>
      </c>
      <c r="K273" s="259">
        <f t="shared" si="170"/>
        <v>8739.3309999999983</v>
      </c>
      <c r="L273" s="259">
        <f t="shared" si="170"/>
        <v>12087.791999999994</v>
      </c>
      <c r="M273" s="259">
        <f t="shared" si="170"/>
        <v>-58234.215999999993</v>
      </c>
      <c r="N273" s="259">
        <f t="shared" si="170"/>
        <v>1726.2939999999999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1650.616</v>
      </c>
      <c r="F274" s="259">
        <f t="shared" si="171"/>
        <v>-825.822</v>
      </c>
      <c r="G274" s="259">
        <f t="shared" si="171"/>
        <v>-12591.342000000001</v>
      </c>
      <c r="H274" s="259">
        <f t="shared" ref="H274:N274" si="172">-H194</f>
        <v>-7667.1210000000001</v>
      </c>
      <c r="I274" s="259">
        <f t="shared" si="172"/>
        <v>-6036.1319999999996</v>
      </c>
      <c r="J274" s="259">
        <f t="shared" si="172"/>
        <v>-9755.1939999999995</v>
      </c>
      <c r="K274" s="259">
        <f t="shared" si="172"/>
        <v>-8739.3279999999995</v>
      </c>
      <c r="L274" s="259">
        <f t="shared" si="172"/>
        <v>-12087.793</v>
      </c>
      <c r="M274" s="259">
        <f t="shared" si="172"/>
        <v>-9881.8870000000006</v>
      </c>
      <c r="N274" s="259">
        <f t="shared" si="172"/>
        <v>-11722.234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68370.430999999997</v>
      </c>
      <c r="N275" s="259">
        <f t="shared" si="173"/>
        <v>9995.9529999999995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1.0599999968690099E-3</v>
      </c>
      <c r="F276" s="259">
        <f t="shared" ref="F276:G276" si="174">SUM(F273:F275)</f>
        <v>-1.9999999984747774E-3</v>
      </c>
      <c r="G276" s="259">
        <f t="shared" si="174"/>
        <v>1.0000000038417056E-3</v>
      </c>
      <c r="H276" s="259">
        <f t="shared" ref="H276:N276" si="175">SUM(H273:H275)</f>
        <v>9.999999956562533E-4</v>
      </c>
      <c r="I276" s="259">
        <f t="shared" si="175"/>
        <v>1458.4829999999984</v>
      </c>
      <c r="J276" s="259">
        <f t="shared" si="175"/>
        <v>1.0000000074796844E-3</v>
      </c>
      <c r="K276" s="259">
        <f t="shared" si="175"/>
        <v>2.999999998792191E-3</v>
      </c>
      <c r="L276" s="259">
        <f t="shared" si="175"/>
        <v>-1.000000005660695E-3</v>
      </c>
      <c r="M276" s="259">
        <f t="shared" si="175"/>
        <v>254.32800000000861</v>
      </c>
      <c r="N276" s="259">
        <f t="shared" si="175"/>
        <v>1.299999999901047E-2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1.0599999968690099E-3</v>
      </c>
      <c r="F277" s="251">
        <f t="shared" ref="F277:G277" si="176">+F276</f>
        <v>-1.9999999984747774E-3</v>
      </c>
      <c r="G277" s="251">
        <f t="shared" si="176"/>
        <v>1.0000000038417056E-3</v>
      </c>
      <c r="H277" s="251">
        <f t="shared" ref="H277:N277" si="177">+H276</f>
        <v>9.999999956562533E-4</v>
      </c>
      <c r="I277" s="251">
        <f t="shared" si="177"/>
        <v>1458.4829999999984</v>
      </c>
      <c r="J277" s="251">
        <f t="shared" si="177"/>
        <v>1.0000000074796844E-3</v>
      </c>
      <c r="K277" s="251">
        <f t="shared" si="177"/>
        <v>2.999999998792191E-3</v>
      </c>
      <c r="L277" s="251">
        <f t="shared" si="177"/>
        <v>-1.000000005660695E-3</v>
      </c>
      <c r="M277" s="251">
        <f t="shared" si="177"/>
        <v>254.32800000000861</v>
      </c>
      <c r="N277" s="251">
        <f t="shared" si="177"/>
        <v>1.299999999901047E-2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-272.084</v>
      </c>
      <c r="F281" s="228">
        <f t="shared" si="180"/>
        <v>-272.084</v>
      </c>
      <c r="G281" s="228">
        <f t="shared" si="180"/>
        <v>-271.95600000000002</v>
      </c>
      <c r="H281" s="228">
        <f t="shared" si="180"/>
        <v>-272.21300000000002</v>
      </c>
      <c r="I281" s="228">
        <f t="shared" si="180"/>
        <v>-272.084</v>
      </c>
      <c r="J281" s="228">
        <f t="shared" si="180"/>
        <v>-272.084</v>
      </c>
      <c r="K281" s="228">
        <f t="shared" si="180"/>
        <v>-192.94499999999999</v>
      </c>
      <c r="L281" s="228">
        <f t="shared" si="180"/>
        <v>-15.9</v>
      </c>
      <c r="M281" s="228">
        <f t="shared" si="180"/>
        <v>-16.158999999999999</v>
      </c>
      <c r="N281" s="228">
        <f t="shared" si="180"/>
        <v>-16.027999999999999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272.084</v>
      </c>
      <c r="F282" s="228">
        <f t="shared" si="181"/>
        <v>272.084</v>
      </c>
      <c r="G282" s="228">
        <f t="shared" si="181"/>
        <v>271.95499999999998</v>
      </c>
      <c r="H282" s="228">
        <f t="shared" si="181"/>
        <v>272.21300000000002</v>
      </c>
      <c r="I282" s="228">
        <f t="shared" si="181"/>
        <v>272.08499999999998</v>
      </c>
      <c r="J282" s="228">
        <f t="shared" si="181"/>
        <v>272.08499999999998</v>
      </c>
      <c r="K282" s="228">
        <f t="shared" si="181"/>
        <v>192.94499999999999</v>
      </c>
      <c r="L282" s="228">
        <f t="shared" si="181"/>
        <v>15.9</v>
      </c>
      <c r="M282" s="228">
        <f t="shared" si="181"/>
        <v>16.158000000000001</v>
      </c>
      <c r="N282" s="228">
        <f t="shared" si="181"/>
        <v>16.029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-1.0000000000331966E-3</v>
      </c>
      <c r="H283" s="261">
        <f t="shared" ref="H283:N283" si="183">SUM(H280:H282)</f>
        <v>0</v>
      </c>
      <c r="I283" s="261">
        <f t="shared" si="183"/>
        <v>9.9999999997635314E-4</v>
      </c>
      <c r="J283" s="261">
        <f t="shared" si="183"/>
        <v>9.9999999997635314E-4</v>
      </c>
      <c r="K283" s="261">
        <f t="shared" si="183"/>
        <v>0</v>
      </c>
      <c r="L283" s="261">
        <f t="shared" si="183"/>
        <v>0</v>
      </c>
      <c r="M283" s="261">
        <f t="shared" si="183"/>
        <v>-9.9999999999766942E-4</v>
      </c>
      <c r="N283" s="261">
        <f t="shared" si="183"/>
        <v>1.0000000000012221E-3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error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error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-1879.3289999999936</v>
      </c>
      <c r="F291" s="228">
        <f t="shared" si="188"/>
        <v>619.34499999999525</v>
      </c>
      <c r="G291" s="228">
        <f t="shared" si="188"/>
        <v>2174.1939999999859</v>
      </c>
      <c r="H291" s="228">
        <f t="shared" si="188"/>
        <v>7652.7800000000097</v>
      </c>
      <c r="I291" s="228">
        <f t="shared" si="188"/>
        <v>6900.7640000000029</v>
      </c>
      <c r="J291" s="228">
        <f t="shared" si="188"/>
        <v>9195.7430000000004</v>
      </c>
      <c r="K291" s="228">
        <f t="shared" si="188"/>
        <v>8587.5689999999959</v>
      </c>
      <c r="L291" s="228">
        <f t="shared" si="188"/>
        <v>13468.038000000011</v>
      </c>
      <c r="M291" s="228">
        <f t="shared" si="188"/>
        <v>-56526.210999999981</v>
      </c>
      <c r="N291" s="228">
        <f t="shared" si="188"/>
        <v>1720.0710000000017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1.0599999968690099E-3</v>
      </c>
      <c r="F292" s="228">
        <f t="shared" si="189"/>
        <v>-1.9999999984747774E-3</v>
      </c>
      <c r="G292" s="228">
        <f t="shared" si="189"/>
        <v>1.0000000038417056E-3</v>
      </c>
      <c r="H292" s="228">
        <f t="shared" si="189"/>
        <v>9.999999956562533E-4</v>
      </c>
      <c r="I292" s="228">
        <f t="shared" si="189"/>
        <v>1458.4829999999984</v>
      </c>
      <c r="J292" s="228">
        <f t="shared" si="189"/>
        <v>1.0000000074796844E-3</v>
      </c>
      <c r="K292" s="228">
        <f t="shared" si="189"/>
        <v>2.999999998792191E-3</v>
      </c>
      <c r="L292" s="228">
        <f t="shared" si="189"/>
        <v>-1.000000005660695E-3</v>
      </c>
      <c r="M292" s="228">
        <f t="shared" si="189"/>
        <v>254.32800000000861</v>
      </c>
      <c r="N292" s="228">
        <f t="shared" si="189"/>
        <v>1.299999999901047E-2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-1.0000000000331966E-3</v>
      </c>
      <c r="H293" s="228">
        <f t="shared" si="190"/>
        <v>0</v>
      </c>
      <c r="I293" s="228">
        <f t="shared" si="190"/>
        <v>9.9999999997635314E-4</v>
      </c>
      <c r="J293" s="228">
        <f t="shared" si="190"/>
        <v>9.9999999997635314E-4</v>
      </c>
      <c r="K293" s="228">
        <f t="shared" si="190"/>
        <v>0</v>
      </c>
      <c r="L293" s="228">
        <f t="shared" si="190"/>
        <v>0</v>
      </c>
      <c r="M293" s="228">
        <f t="shared" si="190"/>
        <v>-9.9999999999766942E-4</v>
      </c>
      <c r="N293" s="228">
        <f t="shared" si="190"/>
        <v>1.0000000000012221E-3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-1879.3279399999967</v>
      </c>
      <c r="F295" s="233">
        <f t="shared" ref="F295:G295" si="193">SUM(F291:F294)</f>
        <v>619.34299999999678</v>
      </c>
      <c r="G295" s="233">
        <f t="shared" si="193"/>
        <v>2174.1939999999895</v>
      </c>
      <c r="H295" s="233">
        <f t="shared" ref="H295:N295" si="194">SUM(H291:H294)</f>
        <v>7652.7810000000054</v>
      </c>
      <c r="I295" s="233">
        <f t="shared" si="194"/>
        <v>8359.2480000000014</v>
      </c>
      <c r="J295" s="233">
        <f t="shared" si="194"/>
        <v>9195.7450000000081</v>
      </c>
      <c r="K295" s="233">
        <f t="shared" si="194"/>
        <v>8587.5719999999947</v>
      </c>
      <c r="L295" s="233">
        <f t="shared" si="194"/>
        <v>13468.037000000006</v>
      </c>
      <c r="M295" s="233">
        <f t="shared" si="194"/>
        <v>-56271.883999999969</v>
      </c>
      <c r="N295" s="233">
        <f t="shared" si="194"/>
        <v>1720.0850000000007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-1879.3279399999967</v>
      </c>
      <c r="F298" s="228">
        <f t="shared" ref="F298:G298" si="196">F295</f>
        <v>619.34299999999678</v>
      </c>
      <c r="G298" s="228">
        <f t="shared" si="196"/>
        <v>2174.1939999999895</v>
      </c>
      <c r="H298" s="228">
        <f t="shared" ref="H298:N298" si="197">H295</f>
        <v>7652.7810000000054</v>
      </c>
      <c r="I298" s="228">
        <f t="shared" si="197"/>
        <v>8359.2480000000014</v>
      </c>
      <c r="J298" s="228">
        <f t="shared" si="197"/>
        <v>9195.7450000000081</v>
      </c>
      <c r="K298" s="228">
        <f t="shared" si="197"/>
        <v>8587.5719999999947</v>
      </c>
      <c r="L298" s="228">
        <f t="shared" si="197"/>
        <v>13468.037000000006</v>
      </c>
      <c r="M298" s="228">
        <f t="shared" si="197"/>
        <v>-56271.883999999969</v>
      </c>
      <c r="N298" s="228">
        <f t="shared" si="197"/>
        <v>1720.0850000000007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646.17999999999995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10159.33</v>
      </c>
      <c r="H300" s="228">
        <f t="shared" si="199"/>
        <v>0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-1398.75</v>
      </c>
      <c r="M300" s="228">
        <f t="shared" si="199"/>
        <v>-2624.6709999999998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81.625</v>
      </c>
      <c r="F303" s="228">
        <f t="shared" si="202"/>
        <v>81.625</v>
      </c>
      <c r="G303" s="228">
        <f t="shared" si="202"/>
        <v>81.587999999999994</v>
      </c>
      <c r="H303" s="228">
        <f t="shared" si="202"/>
        <v>81.664000000000001</v>
      </c>
      <c r="I303" s="228">
        <f t="shared" si="202"/>
        <v>81.625</v>
      </c>
      <c r="J303" s="228">
        <f t="shared" si="202"/>
        <v>81.625</v>
      </c>
      <c r="K303" s="228">
        <f t="shared" si="202"/>
        <v>57.883000000000003</v>
      </c>
      <c r="L303" s="228">
        <f t="shared" si="202"/>
        <v>3.9750000000000001</v>
      </c>
      <c r="M303" s="228">
        <f t="shared" si="202"/>
        <v>4.04</v>
      </c>
      <c r="N303" s="228">
        <f t="shared" si="202"/>
        <v>4.0069999999999997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-332.32799999999997</v>
      </c>
      <c r="F304" s="228">
        <f t="shared" si="203"/>
        <v>-506.48599999999999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14.496</v>
      </c>
      <c r="M304" s="228">
        <f t="shared" si="203"/>
        <v>10.57</v>
      </c>
      <c r="N304" s="228">
        <f t="shared" si="203"/>
        <v>9.3409999999999993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1064.3899999999999</v>
      </c>
      <c r="F305" s="233">
        <f t="shared" si="204"/>
        <v>1622.6790000000001</v>
      </c>
      <c r="G305" s="233">
        <f t="shared" si="204"/>
        <v>-14.137</v>
      </c>
      <c r="H305" s="233">
        <f t="shared" si="204"/>
        <v>-257.87200000000001</v>
      </c>
      <c r="I305" s="233">
        <f t="shared" si="204"/>
        <v>-1136.7170000000001</v>
      </c>
      <c r="J305" s="233">
        <f t="shared" si="204"/>
        <v>287.36599999999999</v>
      </c>
      <c r="K305" s="233">
        <f t="shared" si="204"/>
        <v>-41.186</v>
      </c>
      <c r="L305" s="233">
        <f t="shared" si="204"/>
        <v>-55.38</v>
      </c>
      <c r="M305" s="233">
        <f t="shared" si="204"/>
        <v>-42.279000000000003</v>
      </c>
      <c r="N305" s="233">
        <f t="shared" si="204"/>
        <v>-47.183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-43.371000000000002</v>
      </c>
      <c r="F306" s="228">
        <f t="shared" si="205"/>
        <v>-65.606999999999999</v>
      </c>
      <c r="G306" s="228">
        <f t="shared" si="205"/>
        <v>-14.532</v>
      </c>
      <c r="H306" s="228">
        <f t="shared" si="205"/>
        <v>-257.87200000000001</v>
      </c>
      <c r="I306" s="228">
        <f t="shared" si="205"/>
        <v>-1136.7170000000001</v>
      </c>
      <c r="J306" s="228">
        <f t="shared" si="205"/>
        <v>287.36599999999999</v>
      </c>
      <c r="K306" s="228">
        <f t="shared" si="205"/>
        <v>-41.191000000000003</v>
      </c>
      <c r="L306" s="228">
        <f t="shared" si="205"/>
        <v>2.6</v>
      </c>
      <c r="M306" s="228">
        <f t="shared" si="205"/>
        <v>0</v>
      </c>
      <c r="N306" s="228">
        <f t="shared" si="205"/>
        <v>-9.8190000000000008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0.39500000000000002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5.0000000000000001E-3</v>
      </c>
      <c r="L308" s="228">
        <f t="shared" si="207"/>
        <v>5.0000000000000001E-3</v>
      </c>
      <c r="M308" s="228">
        <f t="shared" si="207"/>
        <v>0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1107.761</v>
      </c>
      <c r="F311" s="228">
        <f t="shared" si="210"/>
        <v>1688.2860000000001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-57.984999999999999</v>
      </c>
      <c r="M311" s="228">
        <f t="shared" si="210"/>
        <v>-42.279000000000003</v>
      </c>
      <c r="N311" s="228">
        <f t="shared" si="210"/>
        <v>-37.363999999999997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-1065.640939999997</v>
      </c>
      <c r="F319" s="233">
        <f t="shared" si="218"/>
        <v>1817.1609999999969</v>
      </c>
      <c r="G319" s="233">
        <f t="shared" si="218"/>
        <v>12400.974999999989</v>
      </c>
      <c r="H319" s="233">
        <f t="shared" si="218"/>
        <v>7476.5730000000049</v>
      </c>
      <c r="I319" s="233">
        <f t="shared" si="218"/>
        <v>7304.1560000000009</v>
      </c>
      <c r="J319" s="233">
        <f t="shared" si="218"/>
        <v>9564.7360000000081</v>
      </c>
      <c r="K319" s="233">
        <f t="shared" si="218"/>
        <v>8604.2689999999948</v>
      </c>
      <c r="L319" s="233">
        <f t="shared" si="218"/>
        <v>12032.378000000006</v>
      </c>
      <c r="M319" s="233">
        <f t="shared" si="218"/>
        <v>-58278.043999999973</v>
      </c>
      <c r="N319" s="233">
        <f t="shared" si="218"/>
        <v>1686.2500000000007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-48.247900000000016</v>
      </c>
      <c r="F322" s="228">
        <f t="shared" si="220"/>
        <v>17.127999999999986</v>
      </c>
      <c r="G322" s="228">
        <f t="shared" si="220"/>
        <v>20.574000000000069</v>
      </c>
      <c r="H322" s="228">
        <f t="shared" si="220"/>
        <v>114.15099999999995</v>
      </c>
      <c r="I322" s="228">
        <f t="shared" si="220"/>
        <v>57.095000000000027</v>
      </c>
      <c r="J322" s="228">
        <f t="shared" si="220"/>
        <v>83.159999999999968</v>
      </c>
      <c r="K322" s="228">
        <f t="shared" si="220"/>
        <v>45.019000000000005</v>
      </c>
      <c r="L322" s="228">
        <f t="shared" si="220"/>
        <v>-44.983000000000061</v>
      </c>
      <c r="M322" s="228">
        <f t="shared" si="220"/>
        <v>-82.559999999999945</v>
      </c>
      <c r="N322" s="228">
        <f t="shared" si="220"/>
        <v>33.078999999999951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-50.681530000000009</v>
      </c>
      <c r="F323" s="228">
        <f t="shared" si="221"/>
        <v>0.5110000000000241</v>
      </c>
      <c r="G323" s="228">
        <f t="shared" si="221"/>
        <v>-1.0970000000000084</v>
      </c>
      <c r="H323" s="228">
        <f t="shared" si="221"/>
        <v>-32.829000000000008</v>
      </c>
      <c r="I323" s="228">
        <f t="shared" si="221"/>
        <v>16.424000000000007</v>
      </c>
      <c r="J323" s="228">
        <f t="shared" si="221"/>
        <v>7.1920000000000073</v>
      </c>
      <c r="K323" s="228">
        <f t="shared" si="221"/>
        <v>52.157999999999987</v>
      </c>
      <c r="L323" s="228">
        <f t="shared" si="221"/>
        <v>6.7119999999999891</v>
      </c>
      <c r="M323" s="228">
        <f t="shared" si="221"/>
        <v>-87.185999999999979</v>
      </c>
      <c r="N323" s="228">
        <f t="shared" si="221"/>
        <v>-35.612000000000009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-98.929430000000025</v>
      </c>
      <c r="F327" s="233">
        <f>SUM(F322:F326)</f>
        <v>17.63900000000001</v>
      </c>
      <c r="G327" s="233">
        <f>SUM(G322:G326)</f>
        <v>19.477000000000061</v>
      </c>
      <c r="H327" s="233">
        <f t="shared" ref="H327:N327" si="225">SUM(H322:H326)</f>
        <v>81.321999999999946</v>
      </c>
      <c r="I327" s="233">
        <f t="shared" si="225"/>
        <v>73.519000000000034</v>
      </c>
      <c r="J327" s="233">
        <f t="shared" si="225"/>
        <v>90.351999999999975</v>
      </c>
      <c r="K327" s="233">
        <f t="shared" si="225"/>
        <v>97.176999999999992</v>
      </c>
      <c r="L327" s="233">
        <f t="shared" si="225"/>
        <v>-38.271000000000072</v>
      </c>
      <c r="M327" s="233">
        <f t="shared" si="225"/>
        <v>-169.74599999999992</v>
      </c>
      <c r="N327" s="233">
        <f t="shared" si="225"/>
        <v>-2.5330000000000581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-5532.1593700000094</v>
      </c>
      <c r="F338" s="233">
        <f t="shared" ref="F338:G338" si="231">SUM(F339:F342)</f>
        <v>-6568.9460000000081</v>
      </c>
      <c r="G338" s="233">
        <f t="shared" si="231"/>
        <v>-100483.76999999999</v>
      </c>
      <c r="H338" s="233">
        <f t="shared" ref="H338:N338" si="232">SUM(H339:H342)</f>
        <v>-1437.1550000000029</v>
      </c>
      <c r="I338" s="233">
        <f t="shared" si="232"/>
        <v>-2115.4049999999979</v>
      </c>
      <c r="J338" s="233">
        <f t="shared" si="232"/>
        <v>-658.49900000000082</v>
      </c>
      <c r="K338" s="233">
        <f t="shared" si="232"/>
        <v>-957.03199999999947</v>
      </c>
      <c r="L338" s="233">
        <f t="shared" si="232"/>
        <v>5066.3920000000016</v>
      </c>
      <c r="M338" s="233">
        <f t="shared" si="232"/>
        <v>10133.743999999997</v>
      </c>
      <c r="N338" s="233">
        <f t="shared" si="232"/>
        <v>-1906.1199999999965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-5.4387000000000008</v>
      </c>
      <c r="F339" s="228">
        <f t="shared" si="233"/>
        <v>-3.7619999999999996</v>
      </c>
      <c r="G339" s="228">
        <f t="shared" si="233"/>
        <v>-3.7610000000000001</v>
      </c>
      <c r="H339" s="228">
        <f t="shared" si="233"/>
        <v>-1.891</v>
      </c>
      <c r="I339" s="228">
        <f t="shared" si="233"/>
        <v>1.0660000000000001</v>
      </c>
      <c r="J339" s="228">
        <f t="shared" si="233"/>
        <v>3.1299999999999994</v>
      </c>
      <c r="K339" s="228">
        <f t="shared" si="233"/>
        <v>0.73300000000000054</v>
      </c>
      <c r="L339" s="228">
        <f t="shared" si="233"/>
        <v>-1.4380000000000002</v>
      </c>
      <c r="M339" s="228">
        <f t="shared" si="233"/>
        <v>-1.4369999999999998</v>
      </c>
      <c r="N339" s="228">
        <f t="shared" si="233"/>
        <v>-0.10200000000000031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-5526.7206700000097</v>
      </c>
      <c r="F340" s="228">
        <f t="shared" si="234"/>
        <v>-6565.1840000000084</v>
      </c>
      <c r="G340" s="228">
        <f t="shared" si="234"/>
        <v>-100480.00899999999</v>
      </c>
      <c r="H340" s="228">
        <f t="shared" si="234"/>
        <v>-1435.2640000000029</v>
      </c>
      <c r="I340" s="228">
        <f t="shared" si="234"/>
        <v>-2116.4709999999977</v>
      </c>
      <c r="J340" s="228">
        <f t="shared" si="234"/>
        <v>-661.62900000000081</v>
      </c>
      <c r="K340" s="228">
        <f t="shared" si="234"/>
        <v>-957.76499999999942</v>
      </c>
      <c r="L340" s="228">
        <f t="shared" si="234"/>
        <v>5067.8300000000017</v>
      </c>
      <c r="M340" s="228">
        <f t="shared" si="234"/>
        <v>10135.180999999997</v>
      </c>
      <c r="N340" s="228">
        <f t="shared" si="234"/>
        <v>-1906.0179999999964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7921.107</v>
      </c>
      <c r="F343" s="233">
        <f>SUM(F344:F345)</f>
        <v>7812.6620000000003</v>
      </c>
      <c r="G343" s="233">
        <f>SUM(G344:G345)</f>
        <v>2697.1990000000001</v>
      </c>
      <c r="H343" s="233">
        <f t="shared" ref="H343:N343" si="237">SUM(H344:H345)</f>
        <v>2291.1660000000002</v>
      </c>
      <c r="I343" s="233">
        <f t="shared" si="237"/>
        <v>2151.0030000000002</v>
      </c>
      <c r="J343" s="233">
        <f t="shared" si="237"/>
        <v>2187.2510000000002</v>
      </c>
      <c r="K343" s="233">
        <f t="shared" si="237"/>
        <v>2273.1579999999999</v>
      </c>
      <c r="L343" s="233">
        <f t="shared" si="237"/>
        <v>2486.8809999999999</v>
      </c>
      <c r="M343" s="233">
        <f t="shared" si="237"/>
        <v>3340.4749999999999</v>
      </c>
      <c r="N343" s="233">
        <f t="shared" si="237"/>
        <v>3275.7860000000001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7921.107</v>
      </c>
      <c r="F344" s="228">
        <f t="shared" si="238"/>
        <v>7812.6620000000003</v>
      </c>
      <c r="G344" s="228">
        <f t="shared" si="238"/>
        <v>2697.1990000000001</v>
      </c>
      <c r="H344" s="228">
        <f t="shared" si="238"/>
        <v>2291.1660000000002</v>
      </c>
      <c r="I344" s="228">
        <f t="shared" si="238"/>
        <v>2151.0030000000002</v>
      </c>
      <c r="J344" s="228">
        <f t="shared" si="238"/>
        <v>2187.2510000000002</v>
      </c>
      <c r="K344" s="228">
        <f t="shared" si="238"/>
        <v>2273.1579999999999</v>
      </c>
      <c r="L344" s="228">
        <f t="shared" si="238"/>
        <v>2486.8809999999999</v>
      </c>
      <c r="M344" s="228">
        <f t="shared" si="238"/>
        <v>3340.4749999999999</v>
      </c>
      <c r="N344" s="228">
        <f t="shared" si="238"/>
        <v>3275.7860000000001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2388.9476299999906</v>
      </c>
      <c r="F346" s="233">
        <f>+F338+F343</f>
        <v>1243.7159999999922</v>
      </c>
      <c r="G346" s="233">
        <f>+G338+G343</f>
        <v>-97786.570999999996</v>
      </c>
      <c r="H346" s="233">
        <f t="shared" ref="H346:N346" si="240">+H338+H343</f>
        <v>854.01099999999724</v>
      </c>
      <c r="I346" s="233">
        <f t="shared" si="240"/>
        <v>35.59800000000223</v>
      </c>
      <c r="J346" s="233">
        <f t="shared" si="240"/>
        <v>1528.7519999999995</v>
      </c>
      <c r="K346" s="233">
        <f t="shared" si="240"/>
        <v>1316.1260000000004</v>
      </c>
      <c r="L346" s="233">
        <f t="shared" si="240"/>
        <v>7553.273000000001</v>
      </c>
      <c r="M346" s="233">
        <f t="shared" si="240"/>
        <v>13474.218999999997</v>
      </c>
      <c r="N346" s="233">
        <f t="shared" si="240"/>
        <v>1369.6660000000036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2388.9476299999906</v>
      </c>
      <c r="F349" s="228">
        <f t="shared" ref="F349:G349" si="241">+F346</f>
        <v>1243.7159999999922</v>
      </c>
      <c r="G349" s="228">
        <f t="shared" si="241"/>
        <v>-97786.570999999996</v>
      </c>
      <c r="H349" s="228">
        <f t="shared" ref="H349:N349" si="242">+H346</f>
        <v>854.01099999999724</v>
      </c>
      <c r="I349" s="228">
        <f t="shared" si="242"/>
        <v>35.59800000000223</v>
      </c>
      <c r="J349" s="228">
        <f t="shared" si="242"/>
        <v>1528.7519999999995</v>
      </c>
      <c r="K349" s="228">
        <f t="shared" si="242"/>
        <v>1316.1260000000004</v>
      </c>
      <c r="L349" s="228">
        <f t="shared" si="242"/>
        <v>7553.273000000001</v>
      </c>
      <c r="M349" s="228">
        <f t="shared" si="242"/>
        <v>13474.218999999997</v>
      </c>
      <c r="N349" s="228">
        <f t="shared" si="242"/>
        <v>1369.6660000000036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-0.85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2388.0976299999907</v>
      </c>
      <c r="F351" s="233">
        <f t="shared" ref="F351:G351" si="244">F349+F350</f>
        <v>1243.7159999999922</v>
      </c>
      <c r="G351" s="233">
        <f t="shared" si="244"/>
        <v>-97786.570999999996</v>
      </c>
      <c r="H351" s="233">
        <f t="shared" ref="H351:N351" si="245">H349+H350</f>
        <v>854.01099999999724</v>
      </c>
      <c r="I351" s="233">
        <f t="shared" si="245"/>
        <v>35.59800000000223</v>
      </c>
      <c r="J351" s="233">
        <f t="shared" si="245"/>
        <v>1528.7519999999995</v>
      </c>
      <c r="K351" s="233">
        <f t="shared" si="245"/>
        <v>1316.1260000000004</v>
      </c>
      <c r="L351" s="233">
        <f t="shared" si="245"/>
        <v>7553.273000000001</v>
      </c>
      <c r="M351" s="233">
        <f t="shared" si="245"/>
        <v>13474.218999999997</v>
      </c>
      <c r="N351" s="233">
        <f t="shared" si="245"/>
        <v>1369.6660000000036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2388.0976299999907</v>
      </c>
      <c r="F353" s="228">
        <f t="shared" ref="F353:G353" si="246">+F351</f>
        <v>1243.7159999999922</v>
      </c>
      <c r="G353" s="228">
        <f t="shared" si="246"/>
        <v>-97786.570999999996</v>
      </c>
      <c r="H353" s="228">
        <f t="shared" ref="H353:N353" si="247">+H351</f>
        <v>854.01099999999724</v>
      </c>
      <c r="I353" s="228">
        <f t="shared" si="247"/>
        <v>35.59800000000223</v>
      </c>
      <c r="J353" s="228">
        <f t="shared" si="247"/>
        <v>1528.7519999999995</v>
      </c>
      <c r="K353" s="228">
        <f t="shared" si="247"/>
        <v>1316.1260000000004</v>
      </c>
      <c r="L353" s="228">
        <f t="shared" si="247"/>
        <v>7553.273000000001</v>
      </c>
      <c r="M353" s="228">
        <f t="shared" si="247"/>
        <v>13474.218999999997</v>
      </c>
      <c r="N353" s="228">
        <f t="shared" si="247"/>
        <v>1369.6660000000036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10159.33</v>
      </c>
      <c r="H354" s="228">
        <f t="shared" si="248"/>
        <v>0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-1398.75</v>
      </c>
      <c r="M354" s="228">
        <f t="shared" si="248"/>
        <v>-2624.6709999999998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2388.0976299999907</v>
      </c>
      <c r="F355" s="233">
        <f t="shared" ref="F355:G355" si="249">F353+F354</f>
        <v>1243.7159999999922</v>
      </c>
      <c r="G355" s="233">
        <f t="shared" si="249"/>
        <v>-87627.240999999995</v>
      </c>
      <c r="H355" s="233">
        <f t="shared" ref="H355:N355" si="250">H353+H354</f>
        <v>854.01099999999724</v>
      </c>
      <c r="I355" s="233">
        <f t="shared" si="250"/>
        <v>35.59800000000223</v>
      </c>
      <c r="J355" s="233">
        <f t="shared" si="250"/>
        <v>1528.7519999999995</v>
      </c>
      <c r="K355" s="233">
        <f t="shared" si="250"/>
        <v>1316.1260000000004</v>
      </c>
      <c r="L355" s="233">
        <f t="shared" si="250"/>
        <v>6154.523000000001</v>
      </c>
      <c r="M355" s="233">
        <f t="shared" si="250"/>
        <v>10849.547999999997</v>
      </c>
      <c r="N355" s="233">
        <f t="shared" si="250"/>
        <v>1369.6660000000036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-1065.640939999997</v>
      </c>
      <c r="F363" s="228">
        <f t="shared" si="256"/>
        <v>1817.1609999999969</v>
      </c>
      <c r="G363" s="228">
        <f t="shared" si="256"/>
        <v>12400.974999999989</v>
      </c>
      <c r="H363" s="228">
        <f t="shared" si="256"/>
        <v>7476.5730000000049</v>
      </c>
      <c r="I363" s="228">
        <f t="shared" si="256"/>
        <v>7304.1560000000009</v>
      </c>
      <c r="J363" s="228">
        <f t="shared" si="256"/>
        <v>9564.7360000000081</v>
      </c>
      <c r="K363" s="228">
        <f t="shared" si="256"/>
        <v>8604.2689999999948</v>
      </c>
      <c r="L363" s="228">
        <f t="shared" si="256"/>
        <v>12032.378000000006</v>
      </c>
      <c r="M363" s="228">
        <f t="shared" si="256"/>
        <v>-58278.043999999973</v>
      </c>
      <c r="N363" s="228">
        <f t="shared" si="256"/>
        <v>1686.2500000000007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98.929430000000025</v>
      </c>
      <c r="F364" s="228">
        <f t="shared" si="257"/>
        <v>-17.63900000000001</v>
      </c>
      <c r="G364" s="228">
        <f t="shared" si="257"/>
        <v>-19.477000000000061</v>
      </c>
      <c r="H364" s="228">
        <f t="shared" si="257"/>
        <v>-81.321999999999946</v>
      </c>
      <c r="I364" s="228">
        <f t="shared" si="257"/>
        <v>-73.519000000000034</v>
      </c>
      <c r="J364" s="228">
        <f t="shared" si="257"/>
        <v>-90.351999999999975</v>
      </c>
      <c r="K364" s="228">
        <f t="shared" si="257"/>
        <v>-97.176999999999992</v>
      </c>
      <c r="L364" s="228">
        <f t="shared" si="257"/>
        <v>38.271000000000072</v>
      </c>
      <c r="M364" s="228">
        <f t="shared" si="257"/>
        <v>169.74599999999992</v>
      </c>
      <c r="N364" s="228">
        <f t="shared" si="257"/>
        <v>2.5330000000000581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-2388.9476299999906</v>
      </c>
      <c r="F365" s="228">
        <f t="shared" si="258"/>
        <v>-1243.7159999999922</v>
      </c>
      <c r="G365" s="228">
        <f t="shared" si="258"/>
        <v>97786.570999999996</v>
      </c>
      <c r="H365" s="228">
        <f t="shared" si="258"/>
        <v>-854.01099999999724</v>
      </c>
      <c r="I365" s="228">
        <f t="shared" si="258"/>
        <v>-35.59800000000223</v>
      </c>
      <c r="J365" s="228">
        <f t="shared" si="258"/>
        <v>-1528.7519999999995</v>
      </c>
      <c r="K365" s="228">
        <f t="shared" si="258"/>
        <v>-1316.1260000000004</v>
      </c>
      <c r="L365" s="228">
        <f t="shared" si="258"/>
        <v>-7553.273000000001</v>
      </c>
      <c r="M365" s="228">
        <f t="shared" si="258"/>
        <v>-13474.218999999997</v>
      </c>
      <c r="N365" s="228">
        <f t="shared" si="258"/>
        <v>-1369.6660000000036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7921.107</v>
      </c>
      <c r="F366" s="228">
        <f t="shared" si="259"/>
        <v>7812.6620000000003</v>
      </c>
      <c r="G366" s="228">
        <f t="shared" si="259"/>
        <v>2697.1990000000001</v>
      </c>
      <c r="H366" s="228">
        <f t="shared" si="259"/>
        <v>2291.1660000000002</v>
      </c>
      <c r="I366" s="228">
        <f t="shared" si="259"/>
        <v>2151.0030000000002</v>
      </c>
      <c r="J366" s="228">
        <f t="shared" si="259"/>
        <v>2187.2510000000002</v>
      </c>
      <c r="K366" s="228">
        <f t="shared" si="259"/>
        <v>2273.1579999999999</v>
      </c>
      <c r="L366" s="228">
        <f t="shared" si="259"/>
        <v>2486.8809999999999</v>
      </c>
      <c r="M366" s="228">
        <f t="shared" si="259"/>
        <v>3340.4749999999999</v>
      </c>
      <c r="N366" s="228">
        <f t="shared" si="259"/>
        <v>3275.7860000000001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4565.447860000013</v>
      </c>
      <c r="F368" s="233">
        <f t="shared" ref="F368:N368" si="261">SUM(F363:F367)</f>
        <v>8368.4680000000044</v>
      </c>
      <c r="G368" s="233">
        <f t="shared" si="261"/>
        <v>112865.26799999998</v>
      </c>
      <c r="H368" s="233">
        <f t="shared" si="261"/>
        <v>8832.4060000000063</v>
      </c>
      <c r="I368" s="233">
        <f t="shared" si="261"/>
        <v>9346.0419999999995</v>
      </c>
      <c r="J368" s="233">
        <f t="shared" si="261"/>
        <v>10132.883000000009</v>
      </c>
      <c r="K368" s="233">
        <f t="shared" si="261"/>
        <v>9464.1239999999943</v>
      </c>
      <c r="L368" s="233">
        <f t="shared" si="261"/>
        <v>7004.2570000000051</v>
      </c>
      <c r="M368" s="233">
        <f t="shared" si="261"/>
        <v>-68242.041999999958</v>
      </c>
      <c r="N368" s="233">
        <f t="shared" si="261"/>
        <v>3594.9029999999975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30000</v>
      </c>
      <c r="I373" s="228">
        <f t="shared" si="264"/>
        <v>-9000</v>
      </c>
      <c r="J373" s="228">
        <f t="shared" si="264"/>
        <v>21232.47</v>
      </c>
      <c r="K373" s="228">
        <f t="shared" si="264"/>
        <v>-1432.4700000000012</v>
      </c>
      <c r="L373" s="228">
        <f t="shared" si="264"/>
        <v>38242.361999999994</v>
      </c>
      <c r="M373" s="228">
        <f t="shared" si="264"/>
        <v>-79042.361999999994</v>
      </c>
      <c r="N373" s="228">
        <f t="shared" si="264"/>
        <v>0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-1.6000000000016001E-4</v>
      </c>
      <c r="F374" s="228">
        <f t="shared" si="265"/>
        <v>0</v>
      </c>
      <c r="G374" s="228">
        <f t="shared" si="265"/>
        <v>-0.48099999999999987</v>
      </c>
      <c r="H374" s="228">
        <f t="shared" si="265"/>
        <v>0</v>
      </c>
      <c r="I374" s="228">
        <f t="shared" si="265"/>
        <v>0</v>
      </c>
      <c r="J374" s="228">
        <f t="shared" si="265"/>
        <v>4.0010000000000003</v>
      </c>
      <c r="K374" s="228">
        <f t="shared" si="265"/>
        <v>0</v>
      </c>
      <c r="L374" s="228">
        <f t="shared" si="265"/>
        <v>3</v>
      </c>
      <c r="M374" s="228">
        <f t="shared" si="265"/>
        <v>7.1159999999999997</v>
      </c>
      <c r="N374" s="228">
        <f t="shared" si="265"/>
        <v>-12.497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1334.36798</v>
      </c>
      <c r="F375" s="228">
        <f t="shared" si="266"/>
        <v>381.05600000000004</v>
      </c>
      <c r="G375" s="228">
        <f t="shared" si="266"/>
        <v>38155.771999999997</v>
      </c>
      <c r="H375" s="228">
        <f t="shared" si="266"/>
        <v>-18632.535999999996</v>
      </c>
      <c r="I375" s="228">
        <f t="shared" si="266"/>
        <v>5362.6749999999993</v>
      </c>
      <c r="J375" s="228">
        <f t="shared" si="266"/>
        <v>-24591.085999999999</v>
      </c>
      <c r="K375" s="228">
        <f t="shared" si="266"/>
        <v>12124.963</v>
      </c>
      <c r="L375" s="228">
        <f t="shared" si="266"/>
        <v>-13547.279</v>
      </c>
      <c r="M375" s="228">
        <f t="shared" si="266"/>
        <v>15938.779</v>
      </c>
      <c r="N375" s="228">
        <f t="shared" si="266"/>
        <v>-943.91200000000026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-17.606940000000002</v>
      </c>
      <c r="F376" s="228">
        <f t="shared" si="267"/>
        <v>-10.506</v>
      </c>
      <c r="G376" s="228">
        <f t="shared" si="267"/>
        <v>1.1799999999999997</v>
      </c>
      <c r="H376" s="228">
        <f t="shared" si="267"/>
        <v>25.911000000000001</v>
      </c>
      <c r="I376" s="228">
        <f t="shared" si="267"/>
        <v>23.606999999999999</v>
      </c>
      <c r="J376" s="228">
        <f t="shared" si="267"/>
        <v>46.454999999999998</v>
      </c>
      <c r="K376" s="228">
        <f t="shared" si="267"/>
        <v>-59.784999999999997</v>
      </c>
      <c r="L376" s="228">
        <f t="shared" si="267"/>
        <v>52.742999999999995</v>
      </c>
      <c r="M376" s="228">
        <f t="shared" si="267"/>
        <v>-82.108999999999995</v>
      </c>
      <c r="N376" s="228">
        <f t="shared" si="267"/>
        <v>-13.097999999999999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-966.97879</v>
      </c>
      <c r="F377" s="228">
        <f t="shared" si="268"/>
        <v>-185.38</v>
      </c>
      <c r="G377" s="228">
        <f t="shared" si="268"/>
        <v>-447.90100000000001</v>
      </c>
      <c r="H377" s="228">
        <f t="shared" si="268"/>
        <v>339.78400000000005</v>
      </c>
      <c r="I377" s="228">
        <f t="shared" si="268"/>
        <v>390.43799999999999</v>
      </c>
      <c r="J377" s="228">
        <f t="shared" si="268"/>
        <v>465.6819999999999</v>
      </c>
      <c r="K377" s="228">
        <f t="shared" si="268"/>
        <v>-655.04</v>
      </c>
      <c r="L377" s="228">
        <f t="shared" si="268"/>
        <v>11278.879000000001</v>
      </c>
      <c r="M377" s="228">
        <f t="shared" si="268"/>
        <v>-10894.817000000001</v>
      </c>
      <c r="N377" s="228">
        <f t="shared" si="268"/>
        <v>184.21500000000003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349.78209000000004</v>
      </c>
      <c r="F378" s="233">
        <f>SUM(F373:F377)</f>
        <v>185.17000000000007</v>
      </c>
      <c r="G378" s="233">
        <f>SUM(G373:G377)</f>
        <v>37708.57</v>
      </c>
      <c r="H378" s="233">
        <f t="shared" ref="H378:N378" si="269">SUM(H373:H377)</f>
        <v>11733.159000000003</v>
      </c>
      <c r="I378" s="233">
        <f t="shared" si="269"/>
        <v>-3223.2800000000007</v>
      </c>
      <c r="J378" s="233">
        <f t="shared" si="269"/>
        <v>-2842.4779999999982</v>
      </c>
      <c r="K378" s="233">
        <f t="shared" si="269"/>
        <v>9977.6679999999978</v>
      </c>
      <c r="L378" s="233">
        <f t="shared" si="269"/>
        <v>36029.704999999987</v>
      </c>
      <c r="M378" s="233">
        <f t="shared" si="269"/>
        <v>-74073.392999999996</v>
      </c>
      <c r="N378" s="233">
        <f t="shared" si="269"/>
        <v>-785.29200000000014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-1141.4781200000002</v>
      </c>
      <c r="F379" s="228">
        <f t="shared" si="270"/>
        <v>-752.45799999999986</v>
      </c>
      <c r="G379" s="228">
        <f t="shared" si="270"/>
        <v>19.995000000000118</v>
      </c>
      <c r="H379" s="228">
        <f t="shared" si="270"/>
        <v>4117.8529999999992</v>
      </c>
      <c r="I379" s="228">
        <f t="shared" si="270"/>
        <v>-1736.8429999999998</v>
      </c>
      <c r="J379" s="228">
        <f t="shared" si="270"/>
        <v>-464.89399999999978</v>
      </c>
      <c r="K379" s="228">
        <f t="shared" si="270"/>
        <v>773.56699999999955</v>
      </c>
      <c r="L379" s="228">
        <f t="shared" si="270"/>
        <v>-2236.3029999999994</v>
      </c>
      <c r="M379" s="228">
        <f t="shared" si="270"/>
        <v>-993.09600000000023</v>
      </c>
      <c r="N379" s="228">
        <f t="shared" si="270"/>
        <v>-957.327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0.20699999999999999</v>
      </c>
      <c r="G381" s="228">
        <f t="shared" si="272"/>
        <v>-0.20699999999999999</v>
      </c>
      <c r="H381" s="228">
        <f t="shared" si="272"/>
        <v>0</v>
      </c>
      <c r="I381" s="228">
        <f t="shared" si="272"/>
        <v>2.7360000000000002</v>
      </c>
      <c r="J381" s="228">
        <f t="shared" si="272"/>
        <v>-2.3000000000000003</v>
      </c>
      <c r="K381" s="228">
        <f t="shared" si="272"/>
        <v>9.9320000000000004</v>
      </c>
      <c r="L381" s="228">
        <f t="shared" si="272"/>
        <v>60.387999999999998</v>
      </c>
      <c r="M381" s="228">
        <f t="shared" si="272"/>
        <v>-70.686000000000007</v>
      </c>
      <c r="N381" s="228">
        <f t="shared" si="272"/>
        <v>19.338000000000001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-818.03816999999981</v>
      </c>
      <c r="F382" s="228">
        <f t="shared" si="273"/>
        <v>-1187.92</v>
      </c>
      <c r="G382" s="228">
        <f t="shared" si="273"/>
        <v>4024.6559999999999</v>
      </c>
      <c r="H382" s="228">
        <f t="shared" si="273"/>
        <v>-1085.7960000000003</v>
      </c>
      <c r="I382" s="228">
        <f t="shared" si="273"/>
        <v>2342.7849999999999</v>
      </c>
      <c r="J382" s="228">
        <f t="shared" si="273"/>
        <v>73.971999999999753</v>
      </c>
      <c r="K382" s="228">
        <f t="shared" si="273"/>
        <v>-1437.0579999999991</v>
      </c>
      <c r="L382" s="228">
        <f t="shared" si="273"/>
        <v>534.65200000000004</v>
      </c>
      <c r="M382" s="228">
        <f t="shared" si="273"/>
        <v>543.12199999999939</v>
      </c>
      <c r="N382" s="228">
        <f t="shared" si="273"/>
        <v>-1263.2520000000004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-10.194519999999983</v>
      </c>
      <c r="F383" s="228">
        <f t="shared" si="274"/>
        <v>29.289999999999992</v>
      </c>
      <c r="G383" s="228">
        <f t="shared" si="274"/>
        <v>953.04799999999989</v>
      </c>
      <c r="H383" s="228">
        <f t="shared" si="274"/>
        <v>-1069.2939999999999</v>
      </c>
      <c r="I383" s="228">
        <f t="shared" si="274"/>
        <v>28.439999999999998</v>
      </c>
      <c r="J383" s="228">
        <f t="shared" si="274"/>
        <v>233.25600000000003</v>
      </c>
      <c r="K383" s="228">
        <f t="shared" si="274"/>
        <v>-32.496000000000038</v>
      </c>
      <c r="L383" s="228">
        <f t="shared" si="274"/>
        <v>-41.724999999999966</v>
      </c>
      <c r="M383" s="228">
        <f t="shared" si="274"/>
        <v>-77.396000000000015</v>
      </c>
      <c r="N383" s="228">
        <f t="shared" si="274"/>
        <v>-29.49799999999999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-1969.71081</v>
      </c>
      <c r="F384" s="233">
        <f t="shared" ref="F384:G384" si="275">SUM(F379:F383)</f>
        <v>-1910.8809999999999</v>
      </c>
      <c r="G384" s="233">
        <f t="shared" si="275"/>
        <v>4997.4920000000002</v>
      </c>
      <c r="H384" s="233">
        <f t="shared" ref="H384:N384" si="276">SUM(H379:H383)</f>
        <v>1962.762999999999</v>
      </c>
      <c r="I384" s="233">
        <f t="shared" si="276"/>
        <v>637.11800000000017</v>
      </c>
      <c r="J384" s="233">
        <f t="shared" si="276"/>
        <v>-159.96600000000001</v>
      </c>
      <c r="K384" s="233">
        <f t="shared" si="276"/>
        <v>-686.05499999999961</v>
      </c>
      <c r="L384" s="233">
        <f t="shared" si="276"/>
        <v>-1682.9879999999994</v>
      </c>
      <c r="M384" s="233">
        <f t="shared" si="276"/>
        <v>-598.05600000000072</v>
      </c>
      <c r="N384" s="233">
        <f t="shared" si="276"/>
        <v>-2230.7390000000005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-1619.9287199999999</v>
      </c>
      <c r="F385" s="233">
        <f>+F378+F384</f>
        <v>-1725.7109999999998</v>
      </c>
      <c r="G385" s="233">
        <f>+G378+G384</f>
        <v>42706.061999999998</v>
      </c>
      <c r="H385" s="233">
        <f t="shared" ref="H385:N385" si="277">+H378+H384</f>
        <v>13695.922000000002</v>
      </c>
      <c r="I385" s="233">
        <f t="shared" si="277"/>
        <v>-2586.1620000000003</v>
      </c>
      <c r="J385" s="233">
        <f t="shared" si="277"/>
        <v>-3002.4439999999981</v>
      </c>
      <c r="K385" s="233">
        <f t="shared" si="277"/>
        <v>9291.6129999999976</v>
      </c>
      <c r="L385" s="233">
        <f t="shared" si="277"/>
        <v>34346.71699999999</v>
      </c>
      <c r="M385" s="233">
        <f t="shared" si="277"/>
        <v>-74671.448999999993</v>
      </c>
      <c r="N385" s="233">
        <f t="shared" si="277"/>
        <v>-3016.0310000000009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-15973.506810000006</v>
      </c>
      <c r="F388" s="228">
        <f t="shared" si="279"/>
        <v>-85531.157999999996</v>
      </c>
      <c r="G388" s="228">
        <f t="shared" si="279"/>
        <v>7279.5979999999981</v>
      </c>
      <c r="H388" s="228">
        <f t="shared" si="279"/>
        <v>6926.3919999999998</v>
      </c>
      <c r="I388" s="228">
        <f t="shared" si="279"/>
        <v>-22078.499</v>
      </c>
      <c r="J388" s="228">
        <f t="shared" si="279"/>
        <v>-2803.0769999999998</v>
      </c>
      <c r="K388" s="228">
        <f t="shared" si="279"/>
        <v>-142.30000000000004</v>
      </c>
      <c r="L388" s="228">
        <f t="shared" si="279"/>
        <v>14425.526</v>
      </c>
      <c r="M388" s="228">
        <f t="shared" si="279"/>
        <v>-1652.6309999999994</v>
      </c>
      <c r="N388" s="228">
        <f t="shared" si="279"/>
        <v>-1582.0100000000002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13387.897000000001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2573.6231999999982</v>
      </c>
      <c r="F392" s="228">
        <f t="shared" si="283"/>
        <v>67057.97</v>
      </c>
      <c r="G392" s="228">
        <f t="shared" si="283"/>
        <v>-66941.983999999997</v>
      </c>
      <c r="H392" s="228">
        <f t="shared" si="283"/>
        <v>-9889.860999999999</v>
      </c>
      <c r="I392" s="228">
        <f t="shared" si="283"/>
        <v>3534.8439999999991</v>
      </c>
      <c r="J392" s="228">
        <f t="shared" si="283"/>
        <v>-9191.6919999999991</v>
      </c>
      <c r="K392" s="228">
        <f t="shared" si="283"/>
        <v>-2514.192</v>
      </c>
      <c r="L392" s="228">
        <f t="shared" si="283"/>
        <v>1112.2470000000001</v>
      </c>
      <c r="M392" s="228">
        <f t="shared" si="283"/>
        <v>412.71000000000004</v>
      </c>
      <c r="N392" s="228">
        <f t="shared" si="283"/>
        <v>-284.84999999999991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8814.2337399999997</v>
      </c>
      <c r="F393" s="228">
        <f t="shared" si="284"/>
        <v>8229.5800000000017</v>
      </c>
      <c r="G393" s="228">
        <f t="shared" si="284"/>
        <v>-11988.424000000003</v>
      </c>
      <c r="H393" s="228">
        <f t="shared" si="284"/>
        <v>7365.2539999999999</v>
      </c>
      <c r="I393" s="228">
        <f t="shared" si="284"/>
        <v>4077.523000000001</v>
      </c>
      <c r="J393" s="228">
        <f t="shared" si="284"/>
        <v>-852.58400000000256</v>
      </c>
      <c r="K393" s="228">
        <f t="shared" si="284"/>
        <v>2477.8140000000021</v>
      </c>
      <c r="L393" s="228">
        <f t="shared" si="284"/>
        <v>5962.6749999999993</v>
      </c>
      <c r="M393" s="228">
        <f t="shared" si="284"/>
        <v>-11980.335999999999</v>
      </c>
      <c r="N393" s="228">
        <f t="shared" si="284"/>
        <v>-4277.5249999999996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-4585.6498700000084</v>
      </c>
      <c r="F395" s="233">
        <f t="shared" si="286"/>
        <v>-10243.607999999993</v>
      </c>
      <c r="G395" s="233">
        <f t="shared" si="286"/>
        <v>-71650.81</v>
      </c>
      <c r="H395" s="233">
        <f t="shared" si="286"/>
        <v>4401.7850000000008</v>
      </c>
      <c r="I395" s="233">
        <f t="shared" si="286"/>
        <v>-14466.131999999998</v>
      </c>
      <c r="J395" s="233">
        <f t="shared" si="286"/>
        <v>-12847.353000000001</v>
      </c>
      <c r="K395" s="233">
        <f t="shared" si="286"/>
        <v>-178.67799999999806</v>
      </c>
      <c r="L395" s="233">
        <f t="shared" si="286"/>
        <v>21500.447999999997</v>
      </c>
      <c r="M395" s="233">
        <f t="shared" si="286"/>
        <v>167.64000000000306</v>
      </c>
      <c r="N395" s="233">
        <f t="shared" si="286"/>
        <v>-6144.3850000000002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41.700169999999957</v>
      </c>
      <c r="F396" s="228">
        <f t="shared" si="287"/>
        <v>64.149000000000001</v>
      </c>
      <c r="G396" s="228">
        <f t="shared" si="287"/>
        <v>669.80499999999995</v>
      </c>
      <c r="H396" s="228">
        <f t="shared" si="287"/>
        <v>93.807000000000016</v>
      </c>
      <c r="I396" s="228">
        <f t="shared" si="287"/>
        <v>169.09500000000003</v>
      </c>
      <c r="J396" s="228">
        <f t="shared" si="287"/>
        <v>77.258000000000038</v>
      </c>
      <c r="K396" s="228">
        <f t="shared" si="287"/>
        <v>146.69899999999984</v>
      </c>
      <c r="L396" s="228">
        <f t="shared" si="287"/>
        <v>113.16300000000001</v>
      </c>
      <c r="M396" s="228">
        <f t="shared" si="287"/>
        <v>-800.38299999999981</v>
      </c>
      <c r="N396" s="228">
        <f t="shared" si="287"/>
        <v>54.904999999999973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-87.66491000000002</v>
      </c>
      <c r="F397" s="228">
        <f t="shared" si="288"/>
        <v>-81.625</v>
      </c>
      <c r="G397" s="228">
        <f t="shared" si="288"/>
        <v>-81.586999999999989</v>
      </c>
      <c r="H397" s="228">
        <f t="shared" si="288"/>
        <v>-81.663000000000011</v>
      </c>
      <c r="I397" s="228">
        <f t="shared" si="288"/>
        <v>-95.230999999999995</v>
      </c>
      <c r="J397" s="228">
        <f t="shared" si="288"/>
        <v>-126.946</v>
      </c>
      <c r="K397" s="228">
        <f t="shared" si="288"/>
        <v>-28.123999999999995</v>
      </c>
      <c r="L397" s="228">
        <f t="shared" si="288"/>
        <v>32.082999999999998</v>
      </c>
      <c r="M397" s="228">
        <f t="shared" si="288"/>
        <v>-4.0390000000000015</v>
      </c>
      <c r="N397" s="228">
        <f t="shared" si="288"/>
        <v>-4.0069999999999979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-1553.7620499999994</v>
      </c>
      <c r="F401" s="228">
        <f t="shared" si="292"/>
        <v>166.90499999999975</v>
      </c>
      <c r="G401" s="228">
        <f t="shared" si="292"/>
        <v>903.38699999999972</v>
      </c>
      <c r="H401" s="228">
        <f t="shared" si="292"/>
        <v>449.58700000000044</v>
      </c>
      <c r="I401" s="228">
        <f t="shared" si="292"/>
        <v>2491.8069999999998</v>
      </c>
      <c r="J401" s="228">
        <f t="shared" si="292"/>
        <v>-239.56500000000051</v>
      </c>
      <c r="K401" s="228">
        <f t="shared" si="292"/>
        <v>-180.56499999999869</v>
      </c>
      <c r="L401" s="228">
        <f t="shared" si="292"/>
        <v>5687.5019999999986</v>
      </c>
      <c r="M401" s="228">
        <f t="shared" si="292"/>
        <v>-5792.625</v>
      </c>
      <c r="N401" s="228">
        <f t="shared" si="292"/>
        <v>-517.44699999999921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1.28</v>
      </c>
      <c r="K402" s="228">
        <f t="shared" si="293"/>
        <v>-1.28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-1599.7267899999995</v>
      </c>
      <c r="F403" s="233">
        <f t="shared" ref="F403:N403" si="294">SUM(F396:F402)</f>
        <v>149.42899999999975</v>
      </c>
      <c r="G403" s="233">
        <f t="shared" si="294"/>
        <v>1491.6049999999996</v>
      </c>
      <c r="H403" s="233">
        <f t="shared" si="294"/>
        <v>461.73100000000045</v>
      </c>
      <c r="I403" s="233">
        <f t="shared" si="294"/>
        <v>2565.6709999999998</v>
      </c>
      <c r="J403" s="233">
        <f t="shared" si="294"/>
        <v>-287.97300000000052</v>
      </c>
      <c r="K403" s="233">
        <f t="shared" si="294"/>
        <v>-63.269999999998845</v>
      </c>
      <c r="L403" s="233">
        <f t="shared" si="294"/>
        <v>5832.7479999999987</v>
      </c>
      <c r="M403" s="233">
        <f t="shared" si="294"/>
        <v>-6597.0469999999996</v>
      </c>
      <c r="N403" s="233">
        <f t="shared" si="294"/>
        <v>-466.54899999999924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-6185.3766600000081</v>
      </c>
      <c r="F404" s="233">
        <f t="shared" si="295"/>
        <v>-10094.178999999993</v>
      </c>
      <c r="G404" s="233">
        <f t="shared" si="295"/>
        <v>-70159.205000000002</v>
      </c>
      <c r="H404" s="233">
        <f t="shared" si="295"/>
        <v>4863.5160000000014</v>
      </c>
      <c r="I404" s="233">
        <f t="shared" si="295"/>
        <v>-11900.460999999998</v>
      </c>
      <c r="J404" s="233">
        <f t="shared" si="295"/>
        <v>-13135.326000000001</v>
      </c>
      <c r="K404" s="233">
        <f t="shared" si="295"/>
        <v>-241.94799999999691</v>
      </c>
      <c r="L404" s="233">
        <f t="shared" si="295"/>
        <v>27333.195999999996</v>
      </c>
      <c r="M404" s="233">
        <f t="shared" si="295"/>
        <v>-6429.4069999999965</v>
      </c>
      <c r="N404" s="233">
        <f t="shared" si="295"/>
        <v>-6610.9339999999993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4565.4479400000082</v>
      </c>
      <c r="F406" s="218">
        <f t="shared" si="296"/>
        <v>8368.4679999999935</v>
      </c>
      <c r="G406" s="218">
        <f t="shared" si="296"/>
        <v>112865.26699999999</v>
      </c>
      <c r="H406" s="218">
        <f t="shared" si="296"/>
        <v>8832.4060000000009</v>
      </c>
      <c r="I406" s="218">
        <f t="shared" si="296"/>
        <v>9314.2989999999972</v>
      </c>
      <c r="J406" s="218">
        <f t="shared" si="296"/>
        <v>10132.882000000003</v>
      </c>
      <c r="K406" s="218">
        <f t="shared" si="296"/>
        <v>9533.5609999999942</v>
      </c>
      <c r="L406" s="218">
        <f t="shared" si="296"/>
        <v>7013.5209999999934</v>
      </c>
      <c r="M406" s="218">
        <f t="shared" si="296"/>
        <v>-68242.042000000001</v>
      </c>
      <c r="N406" s="218">
        <f t="shared" si="296"/>
        <v>3594.9029999999984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7.9999995250545908E-5</v>
      </c>
      <c r="F408" s="220">
        <f t="shared" si="297"/>
        <v>0</v>
      </c>
      <c r="G408" s="221">
        <f t="shared" si="297"/>
        <v>-9.9999998928979039E-4</v>
      </c>
      <c r="H408" s="221">
        <f t="shared" si="297"/>
        <v>0</v>
      </c>
      <c r="I408" s="221">
        <f t="shared" si="297"/>
        <v>-31.743000000002212</v>
      </c>
      <c r="J408" s="221">
        <f t="shared" si="297"/>
        <v>-1.000000005660695E-3</v>
      </c>
      <c r="K408" s="221">
        <f t="shared" si="297"/>
        <v>69.436999999999898</v>
      </c>
      <c r="L408" s="221">
        <f t="shared" si="297"/>
        <v>9.2639999999883003</v>
      </c>
      <c r="M408" s="221">
        <f t="shared" si="297"/>
        <v>0</v>
      </c>
      <c r="N408" s="221">
        <f t="shared" si="297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7.73070496506989E-12</v>
      </c>
      <c r="C6" s="379">
        <f>+Data!E150</f>
        <v>5.2295945351943374E-12</v>
      </c>
      <c r="D6" s="379">
        <f>+Data!F150</f>
        <v>2.3874235921539366E-12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-7.9999999968549673E-5</v>
      </c>
      <c r="D7" s="380">
        <f>+Data!F180</f>
        <v>0</v>
      </c>
      <c r="E7" s="380">
        <f>+Data!G180</f>
        <v>9.9999999997635314E-4</v>
      </c>
      <c r="F7" s="380">
        <f>+Data!H180</f>
        <v>0</v>
      </c>
      <c r="G7" s="380">
        <f>+Data!I180</f>
        <v>31.742999999999995</v>
      </c>
      <c r="H7" s="380">
        <f>+Data!J180</f>
        <v>9.9999999997635314E-4</v>
      </c>
      <c r="I7" s="380">
        <f>+Data!K180</f>
        <v>-69.436999999999983</v>
      </c>
      <c r="J7" s="380">
        <f>+Data!L180</f>
        <v>-9.2639999999999958</v>
      </c>
      <c r="K7" s="380">
        <f>+Data!M180</f>
        <v>0</v>
      </c>
      <c r="L7" s="380">
        <f>+Data!N180</f>
        <v>1.5987211554602254E-14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7.9999995250545908E-5</v>
      </c>
      <c r="D10" s="380">
        <f>+Data!F408</f>
        <v>0</v>
      </c>
      <c r="E10" s="380">
        <f>+Data!G408</f>
        <v>-9.9999998928979039E-4</v>
      </c>
      <c r="F10" s="380">
        <f>+Data!H408</f>
        <v>0</v>
      </c>
      <c r="G10" s="380">
        <f>+Data!I408</f>
        <v>-31.743000000002212</v>
      </c>
      <c r="H10" s="380">
        <f>+Data!J408</f>
        <v>-1.000000005660695E-3</v>
      </c>
      <c r="I10" s="380">
        <f>+Data!K408</f>
        <v>69.436999999999898</v>
      </c>
      <c r="J10" s="380">
        <f>+Data!L408</f>
        <v>9.2639999999883003</v>
      </c>
      <c r="K10" s="380">
        <f>+Data!M408</f>
        <v>0</v>
      </c>
      <c r="L10" s="380">
        <f>+Data!N408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7.9999995250545908E-5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-7.9999988884082995E-5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-1.3187673175707459E-11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0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-9.9999998201383278E-4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1.0000000038417056E-3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2.0008883439004421E-11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-31.743000000000393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31.743000000004031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-1.0000000061154424E-3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9.9999999656574801E-4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69.436999999999898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-69.436999999999898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9.2639999999883003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-9.2639999999873908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-1.1823431123048067E-11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0.85</v>
      </c>
      <c r="X5" s="289"/>
      <c r="Y5" s="46"/>
      <c r="Z5" s="46"/>
      <c r="AA5" s="290"/>
      <c r="AB5" s="291">
        <f>Data!E208+Data!E209+Data!E211+Data!E80</f>
        <v>51356.616000000002</v>
      </c>
      <c r="AC5" s="48"/>
      <c r="AD5" s="47"/>
      <c r="AE5" s="48"/>
      <c r="AF5" s="43"/>
      <c r="AG5" s="49">
        <f t="shared" ref="AG5:AG31" si="0">SUM(E5:AF5)</f>
        <v>51357.466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18159.48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-98.929430000000025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18060.550569999999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2388.0976299999907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2388.0976299999907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18159.48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18159.48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51411.133000000002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51411.133000000002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25330.546000000006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25330.546000000006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16006.221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16006.221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3923.0059999999999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3923.0059999999999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288.05799999999999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288.05799999999999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966.8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966.8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4146.4610000000066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4146.4610000000066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4146.4610000000066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8.0210000000000008</v>
      </c>
      <c r="AC16" s="297"/>
      <c r="AD16" s="47"/>
      <c r="AE16" s="48"/>
      <c r="AF16" s="43"/>
      <c r="AG16" s="49">
        <f t="shared" si="0"/>
        <v>4154.4820000000063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-2378.1289999999935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-2378.1289999999935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-1879.3289999999936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1.0599999968690099E-3</v>
      </c>
      <c r="AE18" s="300"/>
      <c r="AF18" s="59"/>
      <c r="AG18" s="49">
        <f t="shared" si="0"/>
        <v>-1879.3279399999967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-1879.3279399999967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-1879.3279399999967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-1879.3279399999967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1107.761</v>
      </c>
      <c r="AE20" s="304">
        <f>+Data!E303</f>
        <v>81.625</v>
      </c>
      <c r="AF20" s="63"/>
      <c r="AG20" s="49">
        <f t="shared" si="0"/>
        <v>-689.94193999999675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-1065.6409399999966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-1065.6409399999966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-98.929430000000025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-98.929430000000025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7921.107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-5532.1593700000094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2388.9476299999906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4565.447860000013</v>
      </c>
      <c r="V25" s="43"/>
      <c r="W25" s="43"/>
      <c r="X25" s="43"/>
      <c r="Y25" s="48"/>
      <c r="Z25" s="293">
        <f>Data!E403</f>
        <v>-1599.7267899999995</v>
      </c>
      <c r="AA25" s="305">
        <f>Data!E395</f>
        <v>-4585.6498700000084</v>
      </c>
      <c r="AB25" s="54"/>
      <c r="AC25" s="43"/>
      <c r="AD25" s="54"/>
      <c r="AE25" s="43"/>
      <c r="AF25" s="43"/>
      <c r="AG25" s="49">
        <f t="shared" si="0"/>
        <v>-1619.9287999999951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-1969.71081</v>
      </c>
      <c r="Z26" s="58"/>
      <c r="AA26" s="306"/>
      <c r="AB26" s="54"/>
      <c r="AC26" s="43"/>
      <c r="AD26" s="54"/>
      <c r="AE26" s="43"/>
      <c r="AF26" s="43"/>
      <c r="AG26" s="49">
        <f t="shared" si="0"/>
        <v>-1969.71081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349.78209000000004</v>
      </c>
      <c r="Z27" s="308"/>
      <c r="AA27" s="311"/>
      <c r="AB27" s="312"/>
      <c r="AC27" s="313"/>
      <c r="AD27" s="54"/>
      <c r="AE27" s="43"/>
      <c r="AF27" s="43"/>
      <c r="AG27" s="49">
        <f t="shared" si="0"/>
        <v>349.78209000000004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18060.550569999999</v>
      </c>
      <c r="G28" s="64"/>
      <c r="H28" s="64"/>
      <c r="I28" s="65"/>
      <c r="J28" s="65"/>
      <c r="K28" s="315">
        <f>-Data!E245</f>
        <v>16006.221</v>
      </c>
      <c r="L28" s="64"/>
      <c r="M28" s="315">
        <f>-Data!E247</f>
        <v>288.05799999999999</v>
      </c>
      <c r="N28" s="64"/>
      <c r="O28" s="64"/>
      <c r="P28" s="316">
        <f>-(Data!E256+Data!E83)</f>
        <v>6532.6109999999999</v>
      </c>
      <c r="Q28" s="314">
        <f>-(Data!E261)</f>
        <v>0</v>
      </c>
      <c r="R28" s="314">
        <f>-Data!E267</f>
        <v>0</v>
      </c>
      <c r="S28" s="64"/>
      <c r="T28" s="314">
        <f>-Data!E306</f>
        <v>43.371000000000002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10433.825430000012</v>
      </c>
      <c r="AG28" s="49">
        <f t="shared" si="0"/>
        <v>51364.637000000002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-53.667000000000002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3923.0059999999999</v>
      </c>
      <c r="M29" s="44"/>
      <c r="N29" s="293">
        <f>-Data!E248</f>
        <v>966.8</v>
      </c>
      <c r="O29" s="48"/>
      <c r="P29" s="320">
        <f>(Data!E81+Data!E83)</f>
        <v>0</v>
      </c>
      <c r="Q29" s="321">
        <f>-Data!E262</f>
        <v>-498.8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-4337.3389999999999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2388.0976299999907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-1280.3355699999938</v>
      </c>
      <c r="AG30" s="49">
        <f t="shared" si="0"/>
        <v>1107.7620599999968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332.32799999999997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-250.70299999999997</v>
      </c>
      <c r="AG31" s="49">
        <f t="shared" si="0"/>
        <v>81.625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-369.98402000000056</v>
      </c>
      <c r="AA32" s="317">
        <f>+Y27-AA25</f>
        <v>4935.4319600000081</v>
      </c>
      <c r="AB32" s="66"/>
      <c r="AC32" s="43"/>
      <c r="AD32" s="43"/>
      <c r="AE32" s="43"/>
      <c r="AF32" s="43"/>
      <c r="AG32" s="43">
        <f>SUM(E32:AE32)</f>
        <v>4565.4479400000073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51357.466</v>
      </c>
      <c r="F33" s="46">
        <f t="shared" si="1"/>
        <v>18060.550569999999</v>
      </c>
      <c r="G33" s="46">
        <f t="shared" si="1"/>
        <v>2388.0976299999907</v>
      </c>
      <c r="H33" s="68">
        <f t="shared" si="1"/>
        <v>18159.48</v>
      </c>
      <c r="I33" s="68">
        <f t="shared" si="1"/>
        <v>51411.133000000002</v>
      </c>
      <c r="J33" s="68">
        <f t="shared" si="1"/>
        <v>25330.546000000006</v>
      </c>
      <c r="K33" s="68">
        <f t="shared" si="1"/>
        <v>16006.221</v>
      </c>
      <c r="L33" s="68">
        <f t="shared" si="1"/>
        <v>3923.0059999999999</v>
      </c>
      <c r="M33" s="68">
        <f t="shared" si="1"/>
        <v>288.05799999999999</v>
      </c>
      <c r="N33" s="68">
        <f t="shared" si="1"/>
        <v>966.8</v>
      </c>
      <c r="O33" s="68">
        <f t="shared" si="1"/>
        <v>4146.4610000000066</v>
      </c>
      <c r="P33" s="68">
        <f t="shared" si="1"/>
        <v>4154.4820000000063</v>
      </c>
      <c r="Q33" s="68">
        <f t="shared" si="1"/>
        <v>-2378.1289999999935</v>
      </c>
      <c r="R33" s="68">
        <f t="shared" si="1"/>
        <v>-1879.3279399999967</v>
      </c>
      <c r="S33" s="68">
        <f t="shared" si="1"/>
        <v>-1879.3279399999967</v>
      </c>
      <c r="T33" s="68">
        <f t="shared" si="1"/>
        <v>-689.94193999999663</v>
      </c>
      <c r="U33" s="68">
        <f t="shared" si="1"/>
        <v>-1065.6409399999966</v>
      </c>
      <c r="V33" s="68">
        <f t="shared" si="1"/>
        <v>-98.929430000000025</v>
      </c>
      <c r="W33" s="68">
        <f t="shared" si="1"/>
        <v>2388.9476299999906</v>
      </c>
      <c r="X33" s="400">
        <f t="shared" si="1"/>
        <v>0</v>
      </c>
      <c r="Y33" s="68">
        <f t="shared" si="1"/>
        <v>-1619.9287199999999</v>
      </c>
      <c r="Z33" s="69">
        <f t="shared" ref="Z33:AF33" si="2">SUM(Z5:Z32)</f>
        <v>-1969.71081</v>
      </c>
      <c r="AA33" s="69">
        <f t="shared" si="2"/>
        <v>349.7820899999997</v>
      </c>
      <c r="AB33" s="69">
        <f t="shared" si="2"/>
        <v>51364.637000000002</v>
      </c>
      <c r="AC33" s="69">
        <f t="shared" si="2"/>
        <v>0</v>
      </c>
      <c r="AD33" s="69">
        <f t="shared" si="2"/>
        <v>1107.7620599999968</v>
      </c>
      <c r="AE33" s="69">
        <f t="shared" si="2"/>
        <v>81.625</v>
      </c>
      <c r="AF33" s="69">
        <f t="shared" si="2"/>
        <v>4565.4478600000184</v>
      </c>
      <c r="AG33" s="43">
        <f>SUM(E33:AE33)</f>
        <v>239904.11826000005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7.9999995250545908E-5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-7.9999988884082995E-5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53334.487999999998</v>
      </c>
      <c r="AC5" s="48"/>
      <c r="AD5" s="47"/>
      <c r="AE5" s="48"/>
      <c r="AF5" s="43"/>
      <c r="AG5" s="49">
        <f t="shared" ref="AG5:AG31" si="0">SUM(E5:AF5)</f>
        <v>53334.487999999998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19707.886999999999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17.63900000000001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19725.525999999998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1243.7159999999922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1243.7159999999922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19707.886999999999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19707.886999999999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53385.574999999997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53385.574999999997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25865.025999999994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25865.025999999994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16707.171999999999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16707.171999999999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3997.6210000000001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3997.6210000000001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78.283000000000001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78.283000000000001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1025.8040000000001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1025.8040000000001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4056.145999999997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4056.145999999997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4056.145999999997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0.46899999999999997</v>
      </c>
      <c r="AC16" s="297"/>
      <c r="AD16" s="47"/>
      <c r="AE16" s="48"/>
      <c r="AF16" s="43"/>
      <c r="AG16" s="49">
        <f t="shared" si="0"/>
        <v>4056.6149999999971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549.27999999999702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549.27999999999702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619.34499999999707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-1.9999999984747774E-3</v>
      </c>
      <c r="AE18" s="300"/>
      <c r="AF18" s="59"/>
      <c r="AG18" s="49">
        <f t="shared" si="0"/>
        <v>619.3429999999986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619.3429999999986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619.3429999999986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619.3429999999986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1688.2860000000001</v>
      </c>
      <c r="AE20" s="304">
        <f>+Data!F303</f>
        <v>81.625</v>
      </c>
      <c r="AF20" s="63"/>
      <c r="AG20" s="49">
        <f t="shared" si="0"/>
        <v>2389.2539999999985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1817.1609999999987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1817.1609999999987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17.63900000000001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17.63900000000001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7812.6620000000003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-6568.9460000000081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1243.7159999999922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8368.4680000000062</v>
      </c>
      <c r="V25" s="43"/>
      <c r="W25" s="43"/>
      <c r="X25" s="43"/>
      <c r="Y25" s="48"/>
      <c r="Z25" s="293">
        <f>Data!F403</f>
        <v>149.42899999999975</v>
      </c>
      <c r="AA25" s="305">
        <f>Data!F395</f>
        <v>-10243.607999999993</v>
      </c>
      <c r="AB25" s="54"/>
      <c r="AC25" s="43"/>
      <c r="AD25" s="54"/>
      <c r="AE25" s="43"/>
      <c r="AF25" s="43"/>
      <c r="AG25" s="49">
        <f t="shared" si="0"/>
        <v>-1725.7109999999866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-1910.8809999999999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-1910.8809999999999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185.17000000000007</v>
      </c>
      <c r="Z27" s="308"/>
      <c r="AA27" s="311"/>
      <c r="AB27" s="312"/>
      <c r="AC27" s="313"/>
      <c r="AD27" s="54"/>
      <c r="AE27" s="43"/>
      <c r="AF27" s="43"/>
      <c r="AG27" s="49">
        <f t="shared" si="0"/>
        <v>185.17000000000007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19725.525999999998</v>
      </c>
      <c r="G28" s="64"/>
      <c r="H28" s="64"/>
      <c r="I28" s="65"/>
      <c r="J28" s="65"/>
      <c r="K28" s="315">
        <f>-Data!F245</f>
        <v>16707.171999999999</v>
      </c>
      <c r="L28" s="64"/>
      <c r="M28" s="315">
        <f>-Data!F247</f>
        <v>78.283000000000001</v>
      </c>
      <c r="N28" s="64"/>
      <c r="O28" s="64"/>
      <c r="P28" s="316">
        <f>-(Data!F256+Data!F83)</f>
        <v>3507.335</v>
      </c>
      <c r="Q28" s="314">
        <f>-(Data!F261)</f>
        <v>0</v>
      </c>
      <c r="R28" s="314">
        <f>-Data!F267</f>
        <v>0</v>
      </c>
      <c r="S28" s="64"/>
      <c r="T28" s="314">
        <f>-Data!F306</f>
        <v>65.606999999999999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13251.033999999992</v>
      </c>
      <c r="AG28" s="49">
        <f t="shared" si="0"/>
        <v>53334.956999999995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-51.087000000000003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3997.6210000000001</v>
      </c>
      <c r="M29" s="44"/>
      <c r="N29" s="293">
        <f>-Data!F248</f>
        <v>1025.8040000000001</v>
      </c>
      <c r="O29" s="48"/>
      <c r="P29" s="320">
        <f>(Data!F81+Data!F83)</f>
        <v>0</v>
      </c>
      <c r="Q29" s="321">
        <f>-Data!F262</f>
        <v>-70.064999999999998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-4902.2730000000001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1243.7159999999922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444.56800000000931</v>
      </c>
      <c r="AG30" s="49">
        <f t="shared" si="0"/>
        <v>1688.2840000000015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506.48599999999999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-424.86099999999999</v>
      </c>
      <c r="AG31" s="49">
        <f t="shared" si="0"/>
        <v>81.625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-2060.3099999999995</v>
      </c>
      <c r="AA32" s="317">
        <f>+Y27-AA25</f>
        <v>10428.777999999993</v>
      </c>
      <c r="AB32" s="66"/>
      <c r="AC32" s="43"/>
      <c r="AD32" s="43"/>
      <c r="AE32" s="43"/>
      <c r="AF32" s="43"/>
      <c r="AG32" s="43">
        <f>SUM(E32:AE32)</f>
        <v>8368.4679999999935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53334.487999999998</v>
      </c>
      <c r="F33" s="46">
        <f t="shared" si="1"/>
        <v>19725.525999999998</v>
      </c>
      <c r="G33" s="46">
        <f t="shared" si="1"/>
        <v>1243.7159999999922</v>
      </c>
      <c r="H33" s="68">
        <f t="shared" si="1"/>
        <v>19707.886999999999</v>
      </c>
      <c r="I33" s="68">
        <f t="shared" si="1"/>
        <v>53385.574999999997</v>
      </c>
      <c r="J33" s="68">
        <f t="shared" si="1"/>
        <v>25865.025999999994</v>
      </c>
      <c r="K33" s="68">
        <f t="shared" si="1"/>
        <v>16707.171999999999</v>
      </c>
      <c r="L33" s="68">
        <f t="shared" si="1"/>
        <v>3997.6210000000001</v>
      </c>
      <c r="M33" s="68">
        <f t="shared" si="1"/>
        <v>78.283000000000001</v>
      </c>
      <c r="N33" s="68">
        <f t="shared" si="1"/>
        <v>1025.8040000000001</v>
      </c>
      <c r="O33" s="68">
        <f t="shared" si="1"/>
        <v>4056.145999999997</v>
      </c>
      <c r="P33" s="68">
        <f t="shared" si="1"/>
        <v>4056.6149999999971</v>
      </c>
      <c r="Q33" s="68">
        <f t="shared" si="1"/>
        <v>549.27999999999702</v>
      </c>
      <c r="R33" s="68">
        <f t="shared" si="1"/>
        <v>619.3429999999986</v>
      </c>
      <c r="S33" s="68">
        <f t="shared" si="1"/>
        <v>619.3429999999986</v>
      </c>
      <c r="T33" s="68">
        <f t="shared" si="1"/>
        <v>2389.2539999999985</v>
      </c>
      <c r="U33" s="68">
        <f t="shared" si="1"/>
        <v>1817.1609999999982</v>
      </c>
      <c r="V33" s="68">
        <f t="shared" si="1"/>
        <v>17.63900000000001</v>
      </c>
      <c r="W33" s="68">
        <f t="shared" si="1"/>
        <v>1243.7159999999922</v>
      </c>
      <c r="X33" s="400">
        <f t="shared" si="1"/>
        <v>0</v>
      </c>
      <c r="Y33" s="68">
        <f t="shared" si="1"/>
        <v>-1725.7109999999998</v>
      </c>
      <c r="Z33" s="69">
        <f t="shared" ref="Z33:AF33" si="2">SUM(Z5:Z32)</f>
        <v>-1910.8809999999999</v>
      </c>
      <c r="AA33" s="69">
        <f t="shared" si="2"/>
        <v>185.17000000000007</v>
      </c>
      <c r="AB33" s="69">
        <f t="shared" si="2"/>
        <v>53334.956999999995</v>
      </c>
      <c r="AC33" s="69">
        <f t="shared" si="2"/>
        <v>0</v>
      </c>
      <c r="AD33" s="69">
        <f t="shared" si="2"/>
        <v>1688.2840000000015</v>
      </c>
      <c r="AE33" s="69">
        <f t="shared" si="2"/>
        <v>81.625</v>
      </c>
      <c r="AF33" s="69">
        <f t="shared" si="2"/>
        <v>8368.4680000000008</v>
      </c>
      <c r="AG33" s="43">
        <f>SUM(E33:AE33)</f>
        <v>262093.03899999993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-1.3187673175707459E-11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66064.925999999992</v>
      </c>
      <c r="AC5" s="48"/>
      <c r="AD5" s="47"/>
      <c r="AE5" s="48"/>
      <c r="AF5" s="43"/>
      <c r="AG5" s="49">
        <f t="shared" ref="AG5:AG31" si="0">SUM(E5:AF5)</f>
        <v>66064.925999999992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31272.620999999999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19.477000000000061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31292.097999999998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-97786.570999999996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-97786.570999999996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31272.620999999999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31272.620999999999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66116.969999999987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66116.969999999987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32147.149999999987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32147.149999999987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19023.322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19023.322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4380.491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4380.491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118.252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118.252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684.73400000000004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684.73400000000004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7940.3509999999842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7940.3509999999842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7940.3509999999842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897.48900000000003</v>
      </c>
      <c r="AC16" s="297"/>
      <c r="AD16" s="47"/>
      <c r="AE16" s="48"/>
      <c r="AF16" s="43"/>
      <c r="AG16" s="49">
        <f t="shared" si="0"/>
        <v>8837.8399999999838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7656.1209999999837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7656.1209999999837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2174.193999999984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1.0000000038417056E-3</v>
      </c>
      <c r="AE18" s="300"/>
      <c r="AF18" s="59"/>
      <c r="AG18" s="49">
        <f t="shared" si="0"/>
        <v>2174.1949999999879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2174.1949999999879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-1.0000000000331966E-3</v>
      </c>
      <c r="AF19" s="48"/>
      <c r="AG19" s="49">
        <f t="shared" si="0"/>
        <v>2174.1939999999877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2174.1939999999877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0.39500000000000002</v>
      </c>
      <c r="AC20" s="48"/>
      <c r="AD20" s="303">
        <f>+Data!G299+Data!G300+Data!G301+Data!G302+Data!G307+Data!G310+Data!G311+Data!G312+Data!G313+Data!G314</f>
        <v>10159.33</v>
      </c>
      <c r="AE20" s="304">
        <f>+Data!G303</f>
        <v>81.587999999999994</v>
      </c>
      <c r="AF20" s="63"/>
      <c r="AG20" s="49">
        <f t="shared" si="0"/>
        <v>12415.506999999987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12400.974999999988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12400.974999999988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19.477000000000061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19.477000000000061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2697.1990000000001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-100483.76999999999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-97786.570999999996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112865.26799999998</v>
      </c>
      <c r="V25" s="43"/>
      <c r="W25" s="43"/>
      <c r="X25" s="43"/>
      <c r="Y25" s="48"/>
      <c r="Z25" s="293">
        <f>Data!G403</f>
        <v>1491.6049999999996</v>
      </c>
      <c r="AA25" s="305">
        <f>Data!G395</f>
        <v>-71650.81</v>
      </c>
      <c r="AB25" s="54"/>
      <c r="AC25" s="43"/>
      <c r="AD25" s="54"/>
      <c r="AE25" s="43"/>
      <c r="AF25" s="43"/>
      <c r="AG25" s="49">
        <f t="shared" si="0"/>
        <v>42706.06299999998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4997.4920000000002</v>
      </c>
      <c r="Z26" s="58"/>
      <c r="AA26" s="306"/>
      <c r="AB26" s="54"/>
      <c r="AC26" s="43"/>
      <c r="AD26" s="54"/>
      <c r="AE26" s="43"/>
      <c r="AF26" s="43"/>
      <c r="AG26" s="49">
        <f t="shared" si="0"/>
        <v>4997.4920000000002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37708.57</v>
      </c>
      <c r="Z27" s="308"/>
      <c r="AA27" s="311"/>
      <c r="AB27" s="312"/>
      <c r="AC27" s="313"/>
      <c r="AD27" s="54"/>
      <c r="AE27" s="43"/>
      <c r="AF27" s="43"/>
      <c r="AG27" s="49">
        <f t="shared" si="0"/>
        <v>37708.57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31292.097999999998</v>
      </c>
      <c r="G28" s="64"/>
      <c r="H28" s="64"/>
      <c r="I28" s="65"/>
      <c r="J28" s="65"/>
      <c r="K28" s="315">
        <f>-Data!G245</f>
        <v>19023.322</v>
      </c>
      <c r="L28" s="64"/>
      <c r="M28" s="315">
        <f>-Data!G247</f>
        <v>118.252</v>
      </c>
      <c r="N28" s="64"/>
      <c r="O28" s="64"/>
      <c r="P28" s="316">
        <f>-(Data!G256+Data!G83)</f>
        <v>1181.7190000000001</v>
      </c>
      <c r="Q28" s="314">
        <f>-(Data!G261)</f>
        <v>0</v>
      </c>
      <c r="R28" s="314">
        <f>-Data!G267</f>
        <v>0</v>
      </c>
      <c r="S28" s="64"/>
      <c r="T28" s="314">
        <f>-Data!G306</f>
        <v>14.532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15332.887000000002</v>
      </c>
      <c r="AG28" s="49">
        <f t="shared" si="0"/>
        <v>66962.81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-52.043999999999997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4380.491</v>
      </c>
      <c r="M29" s="44"/>
      <c r="N29" s="293">
        <f>-Data!G248</f>
        <v>684.73400000000004</v>
      </c>
      <c r="O29" s="48"/>
      <c r="P29" s="320">
        <f>(Data!G81+Data!G83)</f>
        <v>0</v>
      </c>
      <c r="Q29" s="321">
        <f>-Data!G262</f>
        <v>5481.9269999999997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-10495.108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-97786.570999999996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107945.902</v>
      </c>
      <c r="AG30" s="49">
        <f t="shared" si="0"/>
        <v>10159.331000000006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81.586999999999961</v>
      </c>
      <c r="AG31" s="49">
        <f t="shared" si="0"/>
        <v>81.586999999999961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3505.8870000000006</v>
      </c>
      <c r="AA32" s="317">
        <f>+Y27-AA25</f>
        <v>109359.38</v>
      </c>
      <c r="AB32" s="66"/>
      <c r="AC32" s="43"/>
      <c r="AD32" s="43"/>
      <c r="AE32" s="43"/>
      <c r="AF32" s="43"/>
      <c r="AG32" s="43">
        <f>SUM(E32:AE32)</f>
        <v>112865.26700000001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66064.925999999992</v>
      </c>
      <c r="F33" s="46">
        <f t="shared" si="1"/>
        <v>31292.097999999998</v>
      </c>
      <c r="G33" s="46">
        <f t="shared" si="1"/>
        <v>-97786.570999999996</v>
      </c>
      <c r="H33" s="68">
        <f t="shared" si="1"/>
        <v>31272.620999999999</v>
      </c>
      <c r="I33" s="68">
        <f t="shared" si="1"/>
        <v>66116.969999999987</v>
      </c>
      <c r="J33" s="68">
        <f t="shared" si="1"/>
        <v>32147.149999999987</v>
      </c>
      <c r="K33" s="68">
        <f t="shared" si="1"/>
        <v>19023.322</v>
      </c>
      <c r="L33" s="68">
        <f t="shared" si="1"/>
        <v>4380.491</v>
      </c>
      <c r="M33" s="68">
        <f t="shared" si="1"/>
        <v>118.252</v>
      </c>
      <c r="N33" s="68">
        <f t="shared" si="1"/>
        <v>684.73400000000004</v>
      </c>
      <c r="O33" s="68">
        <f t="shared" si="1"/>
        <v>7940.3509999999842</v>
      </c>
      <c r="P33" s="68">
        <f t="shared" si="1"/>
        <v>8837.8399999999838</v>
      </c>
      <c r="Q33" s="68">
        <f t="shared" si="1"/>
        <v>7656.1209999999837</v>
      </c>
      <c r="R33" s="68">
        <f t="shared" si="1"/>
        <v>2174.1949999999879</v>
      </c>
      <c r="S33" s="68">
        <f t="shared" si="1"/>
        <v>2174.1939999999877</v>
      </c>
      <c r="T33" s="68">
        <f t="shared" si="1"/>
        <v>12415.506999999987</v>
      </c>
      <c r="U33" s="68">
        <f t="shared" si="1"/>
        <v>12400.974999999991</v>
      </c>
      <c r="V33" s="68">
        <f t="shared" si="1"/>
        <v>19.477000000000061</v>
      </c>
      <c r="W33" s="68">
        <f t="shared" si="1"/>
        <v>-97786.570999999996</v>
      </c>
      <c r="X33" s="400">
        <f t="shared" si="1"/>
        <v>0</v>
      </c>
      <c r="Y33" s="68">
        <f t="shared" si="1"/>
        <v>42706.061999999998</v>
      </c>
      <c r="Z33" s="69">
        <f t="shared" ref="Z33:AF33" si="2">SUM(Z5:Z32)</f>
        <v>4997.4920000000002</v>
      </c>
      <c r="AA33" s="69">
        <f t="shared" si="2"/>
        <v>37708.570000000007</v>
      </c>
      <c r="AB33" s="69">
        <f t="shared" si="2"/>
        <v>66962.81</v>
      </c>
      <c r="AC33" s="69">
        <f t="shared" si="2"/>
        <v>0</v>
      </c>
      <c r="AD33" s="69">
        <f t="shared" si="2"/>
        <v>10159.331000000004</v>
      </c>
      <c r="AE33" s="69">
        <f t="shared" si="2"/>
        <v>81.586999999999961</v>
      </c>
      <c r="AF33" s="69">
        <f t="shared" si="2"/>
        <v>112865.26800000001</v>
      </c>
      <c r="AG33" s="43">
        <f>SUM(E33:AE33)</f>
        <v>271761.93399999989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-9.9999998201383278E-4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1.0000000038417056E-3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68804.832000000009</v>
      </c>
      <c r="AC5" s="48"/>
      <c r="AD5" s="47"/>
      <c r="AE5" s="48"/>
      <c r="AF5" s="43"/>
      <c r="AG5" s="49">
        <f t="shared" ref="AG5:AG31" si="0">SUM(E5:AF5)</f>
        <v>68804.832000000009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34553.142999999996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81.321999999999946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34634.464999999997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854.01099999999724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854.01099999999724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34553.142999999996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34553.142999999996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68827.294000000009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68827.294000000009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31982.985000000011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31982.985000000011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18874.348000000002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18874.348000000002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4393.1559999999999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4393.1559999999999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107.99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107.99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3693.68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3693.68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4913.8110000000088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4913.8110000000088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4913.8110000000088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1130.096</v>
      </c>
      <c r="AC16" s="297"/>
      <c r="AD16" s="47"/>
      <c r="AE16" s="48"/>
      <c r="AF16" s="43"/>
      <c r="AG16" s="49">
        <f t="shared" si="0"/>
        <v>6043.9070000000083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4838.8130000000083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4838.8130000000083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7652.7800000000079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9.999999956562533E-4</v>
      </c>
      <c r="AE18" s="300"/>
      <c r="AF18" s="59"/>
      <c r="AG18" s="49">
        <f t="shared" si="0"/>
        <v>7652.7810000000036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7652.7810000000036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7652.7810000000036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7652.7810000000036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0</v>
      </c>
      <c r="AE20" s="304">
        <f>+Data!H303</f>
        <v>81.664000000000001</v>
      </c>
      <c r="AF20" s="63"/>
      <c r="AG20" s="49">
        <f t="shared" si="0"/>
        <v>7734.4450000000033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7476.573000000003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7476.573000000003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81.321999999999946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81.321999999999946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2291.1660000000002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-1437.1550000000029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854.01099999999724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8832.4060000000063</v>
      </c>
      <c r="V25" s="43"/>
      <c r="W25" s="43"/>
      <c r="X25" s="43"/>
      <c r="Y25" s="48"/>
      <c r="Z25" s="293">
        <f>Data!H403</f>
        <v>461.73100000000045</v>
      </c>
      <c r="AA25" s="305">
        <f>Data!H395</f>
        <v>4401.7850000000008</v>
      </c>
      <c r="AB25" s="54"/>
      <c r="AC25" s="43"/>
      <c r="AD25" s="54"/>
      <c r="AE25" s="43"/>
      <c r="AF25" s="43"/>
      <c r="AG25" s="49">
        <f t="shared" si="0"/>
        <v>13695.922000000006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1962.762999999999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1962.762999999999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11733.159000000003</v>
      </c>
      <c r="Z27" s="308"/>
      <c r="AA27" s="311"/>
      <c r="AB27" s="312"/>
      <c r="AC27" s="313"/>
      <c r="AD27" s="54"/>
      <c r="AE27" s="43"/>
      <c r="AF27" s="43"/>
      <c r="AG27" s="49">
        <f t="shared" si="0"/>
        <v>11733.159000000003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34634.464999999997</v>
      </c>
      <c r="G28" s="64"/>
      <c r="H28" s="64"/>
      <c r="I28" s="65"/>
      <c r="J28" s="65"/>
      <c r="K28" s="315">
        <f>-Data!H245</f>
        <v>18874.348000000002</v>
      </c>
      <c r="L28" s="64"/>
      <c r="M28" s="315">
        <f>-Data!H247</f>
        <v>107.99</v>
      </c>
      <c r="N28" s="64"/>
      <c r="O28" s="64"/>
      <c r="P28" s="316">
        <f>-(Data!H256+Data!H83)</f>
        <v>1205.0940000000001</v>
      </c>
      <c r="Q28" s="314">
        <f>-(Data!H261)</f>
        <v>0</v>
      </c>
      <c r="R28" s="314">
        <f>-Data!H267</f>
        <v>0</v>
      </c>
      <c r="S28" s="64"/>
      <c r="T28" s="314">
        <f>-Data!H306</f>
        <v>257.87200000000001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14855.159000000021</v>
      </c>
      <c r="AG28" s="49">
        <f t="shared" si="0"/>
        <v>69934.928000000014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-22.462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4393.1559999999999</v>
      </c>
      <c r="M29" s="44"/>
      <c r="N29" s="293">
        <f>-Data!H248</f>
        <v>3693.68</v>
      </c>
      <c r="O29" s="48"/>
      <c r="P29" s="320">
        <f>(Data!H81+Data!H83)</f>
        <v>0</v>
      </c>
      <c r="Q29" s="321">
        <f>-Data!H262</f>
        <v>-2813.9670000000001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-5250.4069999999992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854.01099999999724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-854.01000000000158</v>
      </c>
      <c r="AG30" s="49">
        <f t="shared" si="0"/>
        <v>9.999999956562533E-4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81.664000000000001</v>
      </c>
      <c r="AG31" s="49">
        <f t="shared" si="0"/>
        <v>81.664000000000001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1501.0319999999986</v>
      </c>
      <c r="AA32" s="317">
        <f>+Y27-AA25</f>
        <v>7331.3740000000025</v>
      </c>
      <c r="AB32" s="66"/>
      <c r="AC32" s="43"/>
      <c r="AD32" s="43"/>
      <c r="AE32" s="43"/>
      <c r="AF32" s="43"/>
      <c r="AG32" s="43">
        <f>SUM(E32:AE32)</f>
        <v>8832.4060000000009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68804.832000000009</v>
      </c>
      <c r="F33" s="46">
        <f t="shared" si="1"/>
        <v>34634.464999999997</v>
      </c>
      <c r="G33" s="46">
        <f t="shared" si="1"/>
        <v>854.01099999999724</v>
      </c>
      <c r="H33" s="68">
        <f t="shared" si="1"/>
        <v>34553.142999999996</v>
      </c>
      <c r="I33" s="68">
        <f t="shared" si="1"/>
        <v>68827.294000000009</v>
      </c>
      <c r="J33" s="68">
        <f t="shared" si="1"/>
        <v>31982.985000000011</v>
      </c>
      <c r="K33" s="68">
        <f t="shared" si="1"/>
        <v>18874.348000000002</v>
      </c>
      <c r="L33" s="68">
        <f t="shared" si="1"/>
        <v>4393.1559999999999</v>
      </c>
      <c r="M33" s="68">
        <f t="shared" si="1"/>
        <v>107.99</v>
      </c>
      <c r="N33" s="68">
        <f t="shared" si="1"/>
        <v>3693.68</v>
      </c>
      <c r="O33" s="68">
        <f t="shared" si="1"/>
        <v>4913.8110000000088</v>
      </c>
      <c r="P33" s="68">
        <f t="shared" si="1"/>
        <v>6043.9070000000083</v>
      </c>
      <c r="Q33" s="68">
        <f t="shared" si="1"/>
        <v>4838.8130000000074</v>
      </c>
      <c r="R33" s="68">
        <f t="shared" si="1"/>
        <v>7652.7810000000036</v>
      </c>
      <c r="S33" s="68">
        <f t="shared" si="1"/>
        <v>7652.7810000000036</v>
      </c>
      <c r="T33" s="68">
        <f t="shared" si="1"/>
        <v>7734.4450000000033</v>
      </c>
      <c r="U33" s="68">
        <f t="shared" si="1"/>
        <v>7476.573000000003</v>
      </c>
      <c r="V33" s="68">
        <f t="shared" si="1"/>
        <v>81.321999999999946</v>
      </c>
      <c r="W33" s="68">
        <f t="shared" si="1"/>
        <v>854.01099999999724</v>
      </c>
      <c r="X33" s="400">
        <f t="shared" si="1"/>
        <v>0</v>
      </c>
      <c r="Y33" s="68">
        <f t="shared" si="1"/>
        <v>13695.922000000002</v>
      </c>
      <c r="Z33" s="69">
        <f t="shared" ref="Z33:AF33" si="2">SUM(Z5:Z32)</f>
        <v>1962.762999999999</v>
      </c>
      <c r="AA33" s="69">
        <f t="shared" si="2"/>
        <v>11733.159000000003</v>
      </c>
      <c r="AB33" s="69">
        <f t="shared" si="2"/>
        <v>69934.928000000014</v>
      </c>
      <c r="AC33" s="69">
        <f t="shared" si="2"/>
        <v>0</v>
      </c>
      <c r="AD33" s="69">
        <f t="shared" si="2"/>
        <v>9.999999956562533E-4</v>
      </c>
      <c r="AE33" s="69">
        <f t="shared" si="2"/>
        <v>81.664000000000001</v>
      </c>
      <c r="AF33" s="69">
        <f t="shared" si="2"/>
        <v>8832.4060000000209</v>
      </c>
      <c r="AG33" s="43">
        <f>SUM(E33:AE33)</f>
        <v>411382.78499999997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2.0008883439004421E-11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72970.392000000007</v>
      </c>
      <c r="AC5" s="48"/>
      <c r="AD5" s="47"/>
      <c r="AE5" s="48"/>
      <c r="AF5" s="43"/>
      <c r="AG5" s="49">
        <f t="shared" ref="AG5:AG31" si="0">SUM(E5:AF5)</f>
        <v>72970.392000000007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37479.520000000004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73.519000000000034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37553.039000000004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35.59800000000223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35.59800000000223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37479.520000000004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37479.520000000004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72993.217000000004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72993.217000000004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33362.694000000003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33362.694000000003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18962.286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18962.286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4504.152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4504.152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131.87299999999999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131.87299999999999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659.50900000000001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659.50900000000001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9104.8740000000034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9104.8740000000034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9104.8740000000034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1172.336</v>
      </c>
      <c r="AC16" s="297"/>
      <c r="AD16" s="47"/>
      <c r="AE16" s="48"/>
      <c r="AF16" s="43"/>
      <c r="AG16" s="49">
        <f t="shared" si="0"/>
        <v>10277.210000000003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9432.8170000000027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9432.8170000000027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6900.7640000000029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1458.4829999999984</v>
      </c>
      <c r="AE18" s="300"/>
      <c r="AF18" s="59"/>
      <c r="AG18" s="49">
        <f t="shared" si="0"/>
        <v>8359.2470000000012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8359.2470000000012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9.9999999997635314E-4</v>
      </c>
      <c r="AF19" s="48"/>
      <c r="AG19" s="49">
        <f t="shared" si="0"/>
        <v>8359.2480000000014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8359.2480000000014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</v>
      </c>
      <c r="AE20" s="304">
        <f>+Data!I303</f>
        <v>81.625</v>
      </c>
      <c r="AF20" s="63"/>
      <c r="AG20" s="49">
        <f t="shared" si="0"/>
        <v>8440.8730000000014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7304.1560000000009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7304.1560000000009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73.519000000000034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73.519000000000034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2151.0030000000002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-2115.4049999999979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35.59800000000223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9346.0419999999976</v>
      </c>
      <c r="V25" s="43"/>
      <c r="W25" s="43"/>
      <c r="X25" s="43"/>
      <c r="Y25" s="48"/>
      <c r="Z25" s="293">
        <f>Data!I403</f>
        <v>2565.6709999999998</v>
      </c>
      <c r="AA25" s="305">
        <f>Data!I395</f>
        <v>-14466.131999999998</v>
      </c>
      <c r="AB25" s="54"/>
      <c r="AC25" s="43"/>
      <c r="AD25" s="54"/>
      <c r="AE25" s="43"/>
      <c r="AF25" s="43"/>
      <c r="AG25" s="49">
        <f t="shared" si="0"/>
        <v>-2554.4189999999999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637.11800000000017</v>
      </c>
      <c r="Z26" s="58"/>
      <c r="AA26" s="306"/>
      <c r="AB26" s="54"/>
      <c r="AC26" s="43"/>
      <c r="AD26" s="54"/>
      <c r="AE26" s="43"/>
      <c r="AF26" s="43"/>
      <c r="AG26" s="49">
        <f t="shared" si="0"/>
        <v>637.11800000000017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-3223.2800000000007</v>
      </c>
      <c r="Z27" s="308"/>
      <c r="AA27" s="311"/>
      <c r="AB27" s="312"/>
      <c r="AC27" s="313"/>
      <c r="AD27" s="54"/>
      <c r="AE27" s="43"/>
      <c r="AF27" s="43"/>
      <c r="AG27" s="49">
        <f t="shared" si="0"/>
        <v>-3223.2800000000007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37553.039000000004</v>
      </c>
      <c r="G28" s="64"/>
      <c r="H28" s="64"/>
      <c r="I28" s="65"/>
      <c r="J28" s="65"/>
      <c r="K28" s="315">
        <f>-Data!I245</f>
        <v>18962.286</v>
      </c>
      <c r="L28" s="64"/>
      <c r="M28" s="315">
        <f>-Data!I247</f>
        <v>131.87299999999999</v>
      </c>
      <c r="N28" s="64"/>
      <c r="O28" s="64"/>
      <c r="P28" s="316">
        <f>-(Data!I256+Data!I83)</f>
        <v>844.39300000000003</v>
      </c>
      <c r="Q28" s="314">
        <f>-(Data!I261)</f>
        <v>0</v>
      </c>
      <c r="R28" s="314">
        <f>-Data!I267</f>
        <v>0</v>
      </c>
      <c r="S28" s="64"/>
      <c r="T28" s="314">
        <f>-Data!I306</f>
        <v>1136.7170000000001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15514.420000000006</v>
      </c>
      <c r="AG28" s="49">
        <f t="shared" si="0"/>
        <v>74142.728000000003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-22.824999999999999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4504.152</v>
      </c>
      <c r="M29" s="44"/>
      <c r="N29" s="293">
        <f>-Data!I248</f>
        <v>659.50900000000001</v>
      </c>
      <c r="O29" s="48"/>
      <c r="P29" s="320">
        <f>(Data!I81+Data!I83)</f>
        <v>0</v>
      </c>
      <c r="Q29" s="321">
        <f>-Data!I262</f>
        <v>2532.0529999999999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-7672.8890000000001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35.59800000000223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1422.8849999999961</v>
      </c>
      <c r="AG30" s="49">
        <f t="shared" si="0"/>
        <v>1458.4829999999984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81.625999999999976</v>
      </c>
      <c r="AG31" s="49">
        <f t="shared" si="0"/>
        <v>81.625999999999976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-1928.5529999999997</v>
      </c>
      <c r="AA32" s="317">
        <f>+Y27-AA25</f>
        <v>11242.851999999997</v>
      </c>
      <c r="AB32" s="66"/>
      <c r="AC32" s="43"/>
      <c r="AD32" s="43"/>
      <c r="AE32" s="43"/>
      <c r="AF32" s="43"/>
      <c r="AG32" s="43">
        <f>SUM(E32:AE32)</f>
        <v>9314.2989999999972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72970.392000000007</v>
      </c>
      <c r="F33" s="46">
        <f t="shared" si="1"/>
        <v>37553.039000000004</v>
      </c>
      <c r="G33" s="46">
        <f t="shared" si="1"/>
        <v>35.59800000000223</v>
      </c>
      <c r="H33" s="68">
        <f t="shared" si="1"/>
        <v>37479.520000000004</v>
      </c>
      <c r="I33" s="68">
        <f t="shared" si="1"/>
        <v>72993.217000000004</v>
      </c>
      <c r="J33" s="68">
        <f t="shared" si="1"/>
        <v>33362.694000000003</v>
      </c>
      <c r="K33" s="68">
        <f t="shared" si="1"/>
        <v>18962.286</v>
      </c>
      <c r="L33" s="68">
        <f t="shared" si="1"/>
        <v>4504.152</v>
      </c>
      <c r="M33" s="68">
        <f t="shared" si="1"/>
        <v>131.87299999999999</v>
      </c>
      <c r="N33" s="68">
        <f t="shared" si="1"/>
        <v>659.50900000000001</v>
      </c>
      <c r="O33" s="68">
        <f t="shared" si="1"/>
        <v>9104.8740000000034</v>
      </c>
      <c r="P33" s="68">
        <f t="shared" si="1"/>
        <v>10277.210000000003</v>
      </c>
      <c r="Q33" s="68">
        <f t="shared" si="1"/>
        <v>9432.8170000000027</v>
      </c>
      <c r="R33" s="68">
        <f t="shared" si="1"/>
        <v>8359.2470000000012</v>
      </c>
      <c r="S33" s="68">
        <f t="shared" si="1"/>
        <v>8359.2480000000014</v>
      </c>
      <c r="T33" s="68">
        <f t="shared" si="1"/>
        <v>8440.8730000000014</v>
      </c>
      <c r="U33" s="68">
        <f t="shared" si="1"/>
        <v>7304.1559999999999</v>
      </c>
      <c r="V33" s="68">
        <f t="shared" si="1"/>
        <v>73.519000000000034</v>
      </c>
      <c r="W33" s="68">
        <f t="shared" si="1"/>
        <v>35.59800000000223</v>
      </c>
      <c r="X33" s="400">
        <f t="shared" si="1"/>
        <v>0</v>
      </c>
      <c r="Y33" s="68">
        <f t="shared" si="1"/>
        <v>-2586.1620000000003</v>
      </c>
      <c r="Z33" s="69">
        <f t="shared" ref="Z33:AF33" si="2">SUM(Z5:Z32)</f>
        <v>637.11800000000017</v>
      </c>
      <c r="AA33" s="69">
        <f t="shared" si="2"/>
        <v>-3223.2800000000007</v>
      </c>
      <c r="AB33" s="69">
        <f t="shared" si="2"/>
        <v>74142.728000000003</v>
      </c>
      <c r="AC33" s="69">
        <f t="shared" si="2"/>
        <v>0</v>
      </c>
      <c r="AD33" s="69">
        <f t="shared" si="2"/>
        <v>1458.4829999999984</v>
      </c>
      <c r="AE33" s="69">
        <f t="shared" si="2"/>
        <v>81.625999999999976</v>
      </c>
      <c r="AF33" s="69">
        <f t="shared" si="2"/>
        <v>9346.0420000000013</v>
      </c>
      <c r="AG33" s="43">
        <f>SUM(E33:AE33)</f>
        <v>410550.33500000008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-31.743000000000393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31.743000000004031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76991.28</v>
      </c>
      <c r="AC5" s="48"/>
      <c r="AD5" s="47"/>
      <c r="AE5" s="48"/>
      <c r="AF5" s="43"/>
      <c r="AG5" s="49">
        <f t="shared" ref="AG5:AG31" si="0">SUM(E5:AF5)</f>
        <v>76991.28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38896.345000000001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90.351999999999975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38986.697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1528.7519999999995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1528.7519999999995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38896.345000000001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38896.345000000001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77028.475000000006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77028.475000000006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35944.879000000001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35944.879000000001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19636.845000000001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19636.845000000001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4626.8739999999998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4626.8739999999998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131.87299999999999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131.87299999999999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682.09100000000001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682.09100000000001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10867.196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10867.196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10867.196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1135.288</v>
      </c>
      <c r="AC16" s="297"/>
      <c r="AD16" s="47"/>
      <c r="AE16" s="48"/>
      <c r="AF16" s="43"/>
      <c r="AG16" s="49">
        <f t="shared" si="0"/>
        <v>12002.484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11577.155000000001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11577.155000000001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9195.7430000000004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1.0000000074796844E-3</v>
      </c>
      <c r="AE18" s="300"/>
      <c r="AF18" s="59"/>
      <c r="AG18" s="49">
        <f t="shared" si="0"/>
        <v>9195.7440000000079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9195.7440000000079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9.9999999997635314E-4</v>
      </c>
      <c r="AF19" s="48"/>
      <c r="AG19" s="49">
        <f t="shared" si="0"/>
        <v>9195.7450000000081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9195.7450000000081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0</v>
      </c>
      <c r="AE20" s="304">
        <f>+Data!J303</f>
        <v>81.625</v>
      </c>
      <c r="AF20" s="63"/>
      <c r="AG20" s="49">
        <f t="shared" si="0"/>
        <v>9277.3700000000081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9564.7360000000081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9564.7360000000081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90.351999999999975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90.351999999999975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2187.2510000000002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-658.49900000000071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1528.7519999999995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10132.883000000009</v>
      </c>
      <c r="V25" s="43"/>
      <c r="W25" s="43"/>
      <c r="X25" s="43"/>
      <c r="Y25" s="48"/>
      <c r="Z25" s="293">
        <f>Data!J403</f>
        <v>-287.97300000000052</v>
      </c>
      <c r="AA25" s="305">
        <f>Data!J395</f>
        <v>-12847.353000000001</v>
      </c>
      <c r="AB25" s="54"/>
      <c r="AC25" s="43"/>
      <c r="AD25" s="54"/>
      <c r="AE25" s="43"/>
      <c r="AF25" s="43"/>
      <c r="AG25" s="49">
        <f t="shared" si="0"/>
        <v>-3002.442999999992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-159.96600000000001</v>
      </c>
      <c r="Z26" s="58"/>
      <c r="AA26" s="306"/>
      <c r="AB26" s="54"/>
      <c r="AC26" s="43"/>
      <c r="AD26" s="54"/>
      <c r="AE26" s="43"/>
      <c r="AF26" s="43"/>
      <c r="AG26" s="49">
        <f t="shared" si="0"/>
        <v>-159.96600000000001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-2842.4779999999982</v>
      </c>
      <c r="Z27" s="308"/>
      <c r="AA27" s="311"/>
      <c r="AB27" s="312"/>
      <c r="AC27" s="313"/>
      <c r="AD27" s="54"/>
      <c r="AE27" s="43"/>
      <c r="AF27" s="43"/>
      <c r="AG27" s="49">
        <f t="shared" si="0"/>
        <v>-2842.4779999999982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38986.697000000007</v>
      </c>
      <c r="G28" s="64"/>
      <c r="H28" s="64"/>
      <c r="I28" s="65"/>
      <c r="J28" s="65"/>
      <c r="K28" s="315">
        <f>-Data!J245</f>
        <v>19636.845000000001</v>
      </c>
      <c r="L28" s="64"/>
      <c r="M28" s="315">
        <f>-Data!J247</f>
        <v>131.87299999999999</v>
      </c>
      <c r="N28" s="64"/>
      <c r="O28" s="64"/>
      <c r="P28" s="316">
        <f>-(Data!J256+Data!J83)</f>
        <v>425.32900000000001</v>
      </c>
      <c r="Q28" s="314">
        <f>-(Data!J261)</f>
        <v>0</v>
      </c>
      <c r="R28" s="314">
        <f>-Data!J267</f>
        <v>0</v>
      </c>
      <c r="S28" s="64"/>
      <c r="T28" s="314">
        <f>-Data!J306</f>
        <v>-287.36599999999999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19233.189999999995</v>
      </c>
      <c r="AG28" s="49">
        <f t="shared" si="0"/>
        <v>78126.567999999999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-37.195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4626.8739999999998</v>
      </c>
      <c r="M29" s="44"/>
      <c r="N29" s="293">
        <f>-Data!J248</f>
        <v>682.09100000000001</v>
      </c>
      <c r="O29" s="48"/>
      <c r="P29" s="320">
        <f>(Data!J81+Data!J83)</f>
        <v>0</v>
      </c>
      <c r="Q29" s="321">
        <f>-Data!J262</f>
        <v>2381.4119999999998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-7653.1820000000007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1528.7519999999995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-1528.750999999992</v>
      </c>
      <c r="AG30" s="49">
        <f t="shared" si="0"/>
        <v>1.0000000074796844E-3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81.625999999999976</v>
      </c>
      <c r="AG31" s="49">
        <f t="shared" si="0"/>
        <v>81.625999999999976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128.00700000000052</v>
      </c>
      <c r="AA32" s="317">
        <f>+Y27-AA25</f>
        <v>10004.875000000004</v>
      </c>
      <c r="AB32" s="66"/>
      <c r="AC32" s="43"/>
      <c r="AD32" s="43"/>
      <c r="AE32" s="43"/>
      <c r="AF32" s="43"/>
      <c r="AG32" s="43">
        <f>SUM(E32:AE32)</f>
        <v>10132.882000000005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76991.28</v>
      </c>
      <c r="F33" s="46">
        <f t="shared" si="1"/>
        <v>38986.697000000007</v>
      </c>
      <c r="G33" s="46">
        <f t="shared" si="1"/>
        <v>1528.7519999999995</v>
      </c>
      <c r="H33" s="68">
        <f t="shared" si="1"/>
        <v>38896.345000000001</v>
      </c>
      <c r="I33" s="68">
        <f t="shared" si="1"/>
        <v>77028.475000000006</v>
      </c>
      <c r="J33" s="68">
        <f t="shared" si="1"/>
        <v>35944.879000000001</v>
      </c>
      <c r="K33" s="68">
        <f t="shared" si="1"/>
        <v>19636.845000000001</v>
      </c>
      <c r="L33" s="68">
        <f t="shared" si="1"/>
        <v>4626.8739999999998</v>
      </c>
      <c r="M33" s="68">
        <f t="shared" si="1"/>
        <v>131.87299999999999</v>
      </c>
      <c r="N33" s="68">
        <f t="shared" si="1"/>
        <v>682.09100000000001</v>
      </c>
      <c r="O33" s="68">
        <f t="shared" si="1"/>
        <v>10867.196</v>
      </c>
      <c r="P33" s="68">
        <f t="shared" si="1"/>
        <v>12002.484</v>
      </c>
      <c r="Q33" s="68">
        <f t="shared" si="1"/>
        <v>11577.155000000001</v>
      </c>
      <c r="R33" s="68">
        <f t="shared" si="1"/>
        <v>9195.7440000000079</v>
      </c>
      <c r="S33" s="68">
        <f t="shared" si="1"/>
        <v>9195.7450000000081</v>
      </c>
      <c r="T33" s="68">
        <f t="shared" si="1"/>
        <v>9277.3700000000081</v>
      </c>
      <c r="U33" s="68">
        <f t="shared" si="1"/>
        <v>9564.7360000000081</v>
      </c>
      <c r="V33" s="68">
        <f t="shared" si="1"/>
        <v>90.351999999999975</v>
      </c>
      <c r="W33" s="68">
        <f t="shared" si="1"/>
        <v>1528.7519999999995</v>
      </c>
      <c r="X33" s="400">
        <f t="shared" si="1"/>
        <v>0</v>
      </c>
      <c r="Y33" s="68">
        <f t="shared" si="1"/>
        <v>-3002.4439999999981</v>
      </c>
      <c r="Z33" s="69">
        <f t="shared" ref="Z33:AF33" si="2">SUM(Z5:Z32)</f>
        <v>-159.96600000000001</v>
      </c>
      <c r="AA33" s="69">
        <f t="shared" si="2"/>
        <v>-2842.4779999999973</v>
      </c>
      <c r="AB33" s="69">
        <f t="shared" si="2"/>
        <v>78126.567999999999</v>
      </c>
      <c r="AC33" s="69">
        <f t="shared" si="2"/>
        <v>0</v>
      </c>
      <c r="AD33" s="69">
        <f t="shared" si="2"/>
        <v>1.0000000074796844E-3</v>
      </c>
      <c r="AE33" s="69">
        <f t="shared" si="2"/>
        <v>81.625999999999976</v>
      </c>
      <c r="AF33" s="69">
        <f t="shared" si="2"/>
        <v>10132.883000000002</v>
      </c>
      <c r="AG33" s="43">
        <f>SUM(E33:AE33)</f>
        <v>439956.95200000005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-1.0000000061154424E-3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9.9999999656574801E-4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2020-06-17T08:08:08Z</dcterms:modified>
</cp:coreProperties>
</file>