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Papers 01 en curso\CMLP-JJDM\2020 - Mini BAM\Medium\"/>
    </mc:Choice>
  </mc:AlternateContent>
  <bookViews>
    <workbookView xWindow="12600" yWindow="225" windowWidth="12645" windowHeight="11640" activeTab="2"/>
  </bookViews>
  <sheets>
    <sheet name="Carga_datos" sheetId="21" r:id="rId1"/>
    <sheet name="Data" sheetId="1" r:id="rId2"/>
    <sheet name="Matching" sheetId="29" r:id="rId3"/>
    <sheet name="MdBAM_year1" sheetId="2" r:id="rId4"/>
    <sheet name="MdBAM_year2" sheetId="30" r:id="rId5"/>
    <sheet name="MdBAM_year3" sheetId="31" r:id="rId6"/>
    <sheet name="MdBAM_year4" sheetId="32" r:id="rId7"/>
    <sheet name="MdBAM_year5" sheetId="33" r:id="rId8"/>
    <sheet name="MdBAM_year6" sheetId="34" r:id="rId9"/>
    <sheet name="MdBAM_year7" sheetId="35" r:id="rId10"/>
    <sheet name="MdBAM_year8" sheetId="36" r:id="rId11"/>
    <sheet name="MdBAM_year9" sheetId="37" r:id="rId12"/>
    <sheet name="MdBAM_year10" sheetId="38" r:id="rId13"/>
    <sheet name="definitions" sheetId="3" r:id="rId14"/>
  </sheets>
  <definedNames>
    <definedName name="A_0_Input_data">Data!$B$4</definedName>
    <definedName name="A_1_Tax_data">Data!$B$9</definedName>
    <definedName name="A_2_Income_statement">Data!$B$13</definedName>
    <definedName name="A_3_Input_Ouput_VAT_current">Data!$B$68</definedName>
    <definedName name="A_4_Distribution_merchandise_purchases">Data!#REF!</definedName>
    <definedName name="A_5_0_Balance_sheet">Data!$B$86</definedName>
    <definedName name="A_5_1_Assets">Data!$B$88</definedName>
    <definedName name="A_5_2_Operations_fiexd_assets">Data!#REF!</definedName>
    <definedName name="A_5_3_Input_output_VAT_non_current">Data!#REF!</definedName>
    <definedName name="A_5_4_Equity_Liablities">Data!$B$115</definedName>
    <definedName name="A_6_0_Statement_change_equity">Data!$B$152</definedName>
    <definedName name="A_6_1_Statement_recognized_income_expense">Data!$B$154</definedName>
    <definedName name="A_6_2_Statement_of_change_share_capital_reserves">Data!$B$182</definedName>
    <definedName name="B_0_Aggregation_of_data_under_NA_scheme">Data!$B$203</definedName>
    <definedName name="B_1_0_Curent_account">Data!$B$205</definedName>
    <definedName name="B_1_1_Output">Data!$B$207</definedName>
    <definedName name="B_1_2_Intermediate_consumption">Data!$B$216</definedName>
    <definedName name="B_1_3_Fixed_capital_formation">Data!$B$232</definedName>
    <definedName name="B_1_4_Value_Added">Data!$B$237</definedName>
    <definedName name="B_1_5_Operating_surplus">Data!$B$243</definedName>
    <definedName name="B_1_6_Allocation_of_primary_income_account">Data!$B$251</definedName>
    <definedName name="B_1_7_Secondary_distribution_of_income_account">Data!$B$259</definedName>
    <definedName name="B_1_8_Use_of_disposable_income_account">Data!$B$265</definedName>
    <definedName name="B_2_0_Capital_account">Data!$B$270</definedName>
    <definedName name="B_2_1_Changes_in_equity_by_shareholders_contribution">Data!$B$272</definedName>
    <definedName name="B_2_2_Capital_transfers_received">Data!$B$279</definedName>
    <definedName name="B_2_3_Capital_transfers_given">Data!$B$287</definedName>
    <definedName name="B_2_4_Change_in_equity">Data!$B$290</definedName>
    <definedName name="B_2_5_Adjusted_change_in_equity">Data!$B$297</definedName>
    <definedName name="B_2_6_Change_in_inventories">Data!$B$321</definedName>
    <definedName name="B_2_7_Fixed_capital_formation">Data!$B$336</definedName>
    <definedName name="B_2_7_Fixed_capital_formation_alternative">Data!#REF!</definedName>
    <definedName name="B_2_8_Net_lending_borrowing">Data!$B$362</definedName>
    <definedName name="B_3_0_Financial_account">Data!$B$370</definedName>
    <definedName name="B_3_1_Changes_in_financial_assets">Data!$B$372</definedName>
    <definedName name="B_3_2_Changes_in_liabilities">Data!$B$387</definedName>
    <definedName name="B_3_3_Net_lending_net_borrowing">Data!$B$406</definedName>
  </definedNames>
  <calcPr calcId="162913"/>
</workbook>
</file>

<file path=xl/calcChain.xml><?xml version="1.0" encoding="utf-8"?>
<calcChain xmlns="http://schemas.openxmlformats.org/spreadsheetml/2006/main">
  <c r="C358" i="1" l="1"/>
  <c r="P29" i="38" l="1"/>
  <c r="AC33" i="38"/>
  <c r="X33" i="38"/>
  <c r="P29" i="37"/>
  <c r="AC33" i="37"/>
  <c r="X33" i="37"/>
  <c r="P29" i="36"/>
  <c r="AC33" i="36"/>
  <c r="X33" i="36"/>
  <c r="P29" i="35"/>
  <c r="AC33" i="35"/>
  <c r="X33" i="35"/>
  <c r="P29" i="34"/>
  <c r="AC33" i="34"/>
  <c r="X33" i="34"/>
  <c r="P29" i="33"/>
  <c r="AC33" i="33"/>
  <c r="X33" i="33"/>
  <c r="P29" i="32"/>
  <c r="AC33" i="32"/>
  <c r="X33" i="32"/>
  <c r="P29" i="31"/>
  <c r="AC33" i="31"/>
  <c r="X33" i="31"/>
  <c r="P29" i="30"/>
  <c r="AC33" i="30"/>
  <c r="X33" i="30"/>
  <c r="X33" i="2" l="1"/>
  <c r="C3" i="29" l="1"/>
  <c r="D3" i="29"/>
  <c r="E3" i="29"/>
  <c r="F3" i="29"/>
  <c r="G3" i="29"/>
  <c r="H3" i="29"/>
  <c r="I3" i="29"/>
  <c r="J3" i="29"/>
  <c r="K3" i="29"/>
  <c r="L3" i="29"/>
  <c r="B3" i="29"/>
  <c r="C406" i="1" l="1"/>
  <c r="C387" i="1"/>
  <c r="C372" i="1"/>
  <c r="C370" i="1"/>
  <c r="C362" i="1"/>
  <c r="C336" i="1"/>
  <c r="C321" i="1"/>
  <c r="C297" i="1"/>
  <c r="C290" i="1"/>
  <c r="C287" i="1"/>
  <c r="C279" i="1"/>
  <c r="C272" i="1"/>
  <c r="C270" i="1"/>
  <c r="C265" i="1"/>
  <c r="C259" i="1"/>
  <c r="C251" i="1"/>
  <c r="C243" i="1"/>
  <c r="C237" i="1"/>
  <c r="C232" i="1"/>
  <c r="C216" i="1"/>
  <c r="C207" i="1"/>
  <c r="C205" i="1"/>
  <c r="C182" i="1"/>
  <c r="C154" i="1"/>
  <c r="C152" i="1"/>
  <c r="C115" i="1"/>
  <c r="C88" i="1"/>
  <c r="C86" i="1"/>
  <c r="C68" i="1"/>
  <c r="C13" i="1"/>
  <c r="H9" i="1" l="1"/>
  <c r="I9" i="1"/>
  <c r="I358" i="1" s="1"/>
  <c r="J9" i="1"/>
  <c r="K9" i="1"/>
  <c r="L9" i="1"/>
  <c r="M9" i="1"/>
  <c r="M358" i="1" s="1"/>
  <c r="N9" i="1"/>
  <c r="H16" i="1"/>
  <c r="H208" i="1" s="1"/>
  <c r="I16" i="1"/>
  <c r="I208" i="1" s="1"/>
  <c r="J16" i="1"/>
  <c r="J208" i="1" s="1"/>
  <c r="K16" i="1"/>
  <c r="L16" i="1"/>
  <c r="L208" i="1" s="1"/>
  <c r="M16" i="1"/>
  <c r="M208" i="1" s="1"/>
  <c r="N16" i="1"/>
  <c r="N208" i="1" s="1"/>
  <c r="H17" i="1"/>
  <c r="H209" i="1" s="1"/>
  <c r="I17" i="1"/>
  <c r="I209" i="1" s="1"/>
  <c r="J17" i="1"/>
  <c r="J209" i="1" s="1"/>
  <c r="K17" i="1"/>
  <c r="K209" i="1" s="1"/>
  <c r="L17" i="1"/>
  <c r="L209" i="1" s="1"/>
  <c r="M17" i="1"/>
  <c r="M209" i="1" s="1"/>
  <c r="N17" i="1"/>
  <c r="N209" i="1" s="1"/>
  <c r="H18" i="1"/>
  <c r="H253" i="1" s="1"/>
  <c r="I18" i="1"/>
  <c r="I253" i="1" s="1"/>
  <c r="J18" i="1"/>
  <c r="J253" i="1" s="1"/>
  <c r="K18" i="1"/>
  <c r="K253" i="1" s="1"/>
  <c r="L18" i="1"/>
  <c r="L253" i="1" s="1"/>
  <c r="M18" i="1"/>
  <c r="M253" i="1" s="1"/>
  <c r="N18" i="1"/>
  <c r="N253" i="1" s="1"/>
  <c r="H19" i="1"/>
  <c r="I19" i="1"/>
  <c r="J19" i="1"/>
  <c r="K19" i="1"/>
  <c r="L19" i="1"/>
  <c r="M19" i="1"/>
  <c r="N19" i="1"/>
  <c r="H20" i="1"/>
  <c r="H212" i="1" s="1"/>
  <c r="W5" i="32" s="1"/>
  <c r="I20" i="1"/>
  <c r="I350" i="1" s="1"/>
  <c r="J20" i="1"/>
  <c r="J212" i="1" s="1"/>
  <c r="W5" i="34" s="1"/>
  <c r="K20" i="1"/>
  <c r="K350" i="1" s="1"/>
  <c r="L20" i="1"/>
  <c r="L350" i="1" s="1"/>
  <c r="M20" i="1"/>
  <c r="M212" i="1" s="1"/>
  <c r="W5" i="37" s="1"/>
  <c r="N20" i="1"/>
  <c r="N212" i="1" s="1"/>
  <c r="W5" i="38" s="1"/>
  <c r="H22" i="1"/>
  <c r="H71" i="1" s="1"/>
  <c r="I22" i="1"/>
  <c r="I71" i="1" s="1"/>
  <c r="J22" i="1"/>
  <c r="J71" i="1" s="1"/>
  <c r="K22" i="1"/>
  <c r="K217" i="1" s="1"/>
  <c r="L22" i="1"/>
  <c r="L71" i="1" s="1"/>
  <c r="M22" i="1"/>
  <c r="M217" i="1" s="1"/>
  <c r="N22" i="1"/>
  <c r="N71" i="1" s="1"/>
  <c r="H23" i="1"/>
  <c r="H72" i="1" s="1"/>
  <c r="I23" i="1"/>
  <c r="I72" i="1" s="1"/>
  <c r="J23" i="1"/>
  <c r="J72" i="1" s="1"/>
  <c r="K23" i="1"/>
  <c r="K72" i="1" s="1"/>
  <c r="L23" i="1"/>
  <c r="L218" i="1" s="1"/>
  <c r="M23" i="1"/>
  <c r="M72" i="1" s="1"/>
  <c r="N23" i="1"/>
  <c r="N72" i="1" s="1"/>
  <c r="H24" i="1"/>
  <c r="H73" i="1" s="1"/>
  <c r="I24" i="1"/>
  <c r="I219" i="1" s="1"/>
  <c r="J24" i="1"/>
  <c r="J73" i="1" s="1"/>
  <c r="K24" i="1"/>
  <c r="K73" i="1" s="1"/>
  <c r="L24" i="1"/>
  <c r="L219" i="1" s="1"/>
  <c r="M24" i="1"/>
  <c r="M73" i="1" s="1"/>
  <c r="N24" i="1"/>
  <c r="N73" i="1" s="1"/>
  <c r="H25" i="1"/>
  <c r="H74" i="1" s="1"/>
  <c r="I25" i="1"/>
  <c r="I220" i="1" s="1"/>
  <c r="J25" i="1"/>
  <c r="J220" i="1" s="1"/>
  <c r="K25" i="1"/>
  <c r="K74" i="1" s="1"/>
  <c r="L25" i="1"/>
  <c r="L74" i="1" s="1"/>
  <c r="M25" i="1"/>
  <c r="M74" i="1" s="1"/>
  <c r="N25" i="1"/>
  <c r="N74" i="1" s="1"/>
  <c r="H27" i="1"/>
  <c r="H211" i="1" s="1"/>
  <c r="I27" i="1"/>
  <c r="I211" i="1" s="1"/>
  <c r="J27" i="1"/>
  <c r="J211" i="1" s="1"/>
  <c r="K27" i="1"/>
  <c r="L27" i="1"/>
  <c r="L211" i="1" s="1"/>
  <c r="M27" i="1"/>
  <c r="M211" i="1" s="1"/>
  <c r="N27" i="1"/>
  <c r="N211" i="1" s="1"/>
  <c r="H28" i="1"/>
  <c r="H213" i="1" s="1"/>
  <c r="I28" i="1"/>
  <c r="I213" i="1" s="1"/>
  <c r="J28" i="1"/>
  <c r="J213" i="1" s="1"/>
  <c r="K28" i="1"/>
  <c r="K213" i="1" s="1"/>
  <c r="L28" i="1"/>
  <c r="L213" i="1" s="1"/>
  <c r="M28" i="1"/>
  <c r="M213" i="1" s="1"/>
  <c r="N28" i="1"/>
  <c r="N213" i="1" s="1"/>
  <c r="H30" i="1"/>
  <c r="H245" i="1" s="1"/>
  <c r="I30" i="1"/>
  <c r="I245" i="1" s="1"/>
  <c r="J30" i="1"/>
  <c r="J245" i="1" s="1"/>
  <c r="K30" i="1"/>
  <c r="L30" i="1"/>
  <c r="L245" i="1" s="1"/>
  <c r="M30" i="1"/>
  <c r="M245" i="1" s="1"/>
  <c r="N30" i="1"/>
  <c r="N245" i="1" s="1"/>
  <c r="H31" i="1"/>
  <c r="H246" i="1" s="1"/>
  <c r="I31" i="1"/>
  <c r="I246" i="1" s="1"/>
  <c r="J31" i="1"/>
  <c r="J246" i="1" s="1"/>
  <c r="K31" i="1"/>
  <c r="K246" i="1" s="1"/>
  <c r="L31" i="1"/>
  <c r="L246" i="1" s="1"/>
  <c r="M31" i="1"/>
  <c r="M246" i="1" s="1"/>
  <c r="N31" i="1"/>
  <c r="N246" i="1" s="1"/>
  <c r="H32" i="1"/>
  <c r="H247" i="1" s="1"/>
  <c r="I32" i="1"/>
  <c r="I247" i="1" s="1"/>
  <c r="J32" i="1"/>
  <c r="J247" i="1" s="1"/>
  <c r="K32" i="1"/>
  <c r="K247" i="1" s="1"/>
  <c r="L32" i="1"/>
  <c r="L247" i="1" s="1"/>
  <c r="M32" i="1"/>
  <c r="M247" i="1" s="1"/>
  <c r="N32" i="1"/>
  <c r="N247" i="1" s="1"/>
  <c r="H34" i="1"/>
  <c r="H77" i="1" s="1"/>
  <c r="I34" i="1"/>
  <c r="I77" i="1" s="1"/>
  <c r="J34" i="1"/>
  <c r="J77" i="1" s="1"/>
  <c r="K34" i="1"/>
  <c r="L34" i="1"/>
  <c r="L221" i="1" s="1"/>
  <c r="M34" i="1"/>
  <c r="M77" i="1" s="1"/>
  <c r="N34" i="1"/>
  <c r="N77" i="1" s="1"/>
  <c r="H35" i="1"/>
  <c r="H248" i="1" s="1"/>
  <c r="I35" i="1"/>
  <c r="I248" i="1" s="1"/>
  <c r="J35" i="1"/>
  <c r="J248" i="1" s="1"/>
  <c r="K35" i="1"/>
  <c r="K248" i="1" s="1"/>
  <c r="L35" i="1"/>
  <c r="L248" i="1" s="1"/>
  <c r="M35" i="1"/>
  <c r="M248" i="1" s="1"/>
  <c r="N35" i="1"/>
  <c r="N248" i="1" s="1"/>
  <c r="H36" i="1"/>
  <c r="H306" i="1" s="1"/>
  <c r="T28" i="32" s="1"/>
  <c r="I36" i="1"/>
  <c r="I306" i="1" s="1"/>
  <c r="T28" i="33" s="1"/>
  <c r="J36" i="1"/>
  <c r="J306" i="1" s="1"/>
  <c r="T28" i="34" s="1"/>
  <c r="K36" i="1"/>
  <c r="K306" i="1" s="1"/>
  <c r="T28" i="35" s="1"/>
  <c r="L36" i="1"/>
  <c r="L306" i="1" s="1"/>
  <c r="T28" i="36" s="1"/>
  <c r="M36" i="1"/>
  <c r="M306" i="1" s="1"/>
  <c r="T28" i="37" s="1"/>
  <c r="N36" i="1"/>
  <c r="N306" i="1" s="1"/>
  <c r="T28" i="38" s="1"/>
  <c r="H37" i="1"/>
  <c r="H222" i="1" s="1"/>
  <c r="I37" i="1"/>
  <c r="I222" i="1" s="1"/>
  <c r="J37" i="1"/>
  <c r="J222" i="1" s="1"/>
  <c r="K37" i="1"/>
  <c r="K222" i="1" s="1"/>
  <c r="L37" i="1"/>
  <c r="L222" i="1" s="1"/>
  <c r="M37" i="1"/>
  <c r="M222" i="1" s="1"/>
  <c r="N37" i="1"/>
  <c r="N222" i="1" s="1"/>
  <c r="H38" i="1"/>
  <c r="H223" i="1" s="1"/>
  <c r="I38" i="1"/>
  <c r="I223" i="1" s="1"/>
  <c r="J38" i="1"/>
  <c r="J223" i="1" s="1"/>
  <c r="K38" i="1"/>
  <c r="K223" i="1" s="1"/>
  <c r="L38" i="1"/>
  <c r="L223" i="1" s="1"/>
  <c r="M38" i="1"/>
  <c r="M223" i="1" s="1"/>
  <c r="N38" i="1"/>
  <c r="N223" i="1" s="1"/>
  <c r="H39" i="1"/>
  <c r="H233" i="1" s="1"/>
  <c r="I39" i="1"/>
  <c r="I233" i="1" s="1"/>
  <c r="J39" i="1"/>
  <c r="J344" i="1" s="1"/>
  <c r="K39" i="1"/>
  <c r="K233" i="1" s="1"/>
  <c r="L39" i="1"/>
  <c r="L233" i="1" s="1"/>
  <c r="M39" i="1"/>
  <c r="M233" i="1" s="1"/>
  <c r="N39" i="1"/>
  <c r="N233" i="1" s="1"/>
  <c r="H40" i="1"/>
  <c r="H282" i="1" s="1"/>
  <c r="I40" i="1"/>
  <c r="I282" i="1" s="1"/>
  <c r="J40" i="1"/>
  <c r="J282" i="1" s="1"/>
  <c r="K40" i="1"/>
  <c r="K282" i="1" s="1"/>
  <c r="L40" i="1"/>
  <c r="L282" i="1" s="1"/>
  <c r="M40" i="1"/>
  <c r="M282" i="1" s="1"/>
  <c r="N40" i="1"/>
  <c r="N282" i="1" s="1"/>
  <c r="H41" i="1"/>
  <c r="H299" i="1" s="1"/>
  <c r="I41" i="1"/>
  <c r="I299" i="1" s="1"/>
  <c r="J41" i="1"/>
  <c r="J299" i="1" s="1"/>
  <c r="K41" i="1"/>
  <c r="K299" i="1" s="1"/>
  <c r="L41" i="1"/>
  <c r="L299" i="1" s="1"/>
  <c r="M41" i="1"/>
  <c r="M299" i="1" s="1"/>
  <c r="N41" i="1"/>
  <c r="N299" i="1" s="1"/>
  <c r="H43" i="1"/>
  <c r="H234" i="1" s="1"/>
  <c r="I43" i="1"/>
  <c r="I234" i="1" s="1"/>
  <c r="J43" i="1"/>
  <c r="J234" i="1" s="1"/>
  <c r="K43" i="1"/>
  <c r="L43" i="1"/>
  <c r="L234" i="1" s="1"/>
  <c r="M43" i="1"/>
  <c r="M234" i="1" s="1"/>
  <c r="N43" i="1"/>
  <c r="N234" i="1" s="1"/>
  <c r="H44" i="1"/>
  <c r="H354" i="1" s="1"/>
  <c r="I44" i="1"/>
  <c r="I300" i="1" s="1"/>
  <c r="J44" i="1"/>
  <c r="J300" i="1" s="1"/>
  <c r="K44" i="1"/>
  <c r="K300" i="1" s="1"/>
  <c r="L44" i="1"/>
  <c r="L354" i="1" s="1"/>
  <c r="M44" i="1"/>
  <c r="M300" i="1" s="1"/>
  <c r="N44" i="1"/>
  <c r="N300" i="1" s="1"/>
  <c r="H45" i="1"/>
  <c r="H302" i="1" s="1"/>
  <c r="I45" i="1"/>
  <c r="I302" i="1" s="1"/>
  <c r="J45" i="1"/>
  <c r="J302" i="1" s="1"/>
  <c r="K45" i="1"/>
  <c r="K302" i="1" s="1"/>
  <c r="L45" i="1"/>
  <c r="L302" i="1" s="1"/>
  <c r="M45" i="1"/>
  <c r="M302" i="1" s="1"/>
  <c r="N45" i="1"/>
  <c r="N302" i="1" s="1"/>
  <c r="H46" i="1"/>
  <c r="H261" i="1" s="1"/>
  <c r="Q28" i="32" s="1"/>
  <c r="I46" i="1"/>
  <c r="I261" i="1" s="1"/>
  <c r="Q28" i="33" s="1"/>
  <c r="J46" i="1"/>
  <c r="J261" i="1" s="1"/>
  <c r="Q28" i="34" s="1"/>
  <c r="K46" i="1"/>
  <c r="K261" i="1" s="1"/>
  <c r="Q28" i="35" s="1"/>
  <c r="L46" i="1"/>
  <c r="L261" i="1" s="1"/>
  <c r="Q28" i="36" s="1"/>
  <c r="M46" i="1"/>
  <c r="M261" i="1" s="1"/>
  <c r="Q28" i="37" s="1"/>
  <c r="N46" i="1"/>
  <c r="N261" i="1" s="1"/>
  <c r="Q28" i="38" s="1"/>
  <c r="H48" i="1"/>
  <c r="H254" i="1" s="1"/>
  <c r="I48" i="1"/>
  <c r="I254" i="1" s="1"/>
  <c r="J48" i="1"/>
  <c r="J254" i="1" s="1"/>
  <c r="K48" i="1"/>
  <c r="K254" i="1" s="1"/>
  <c r="L48" i="1"/>
  <c r="L254" i="1" s="1"/>
  <c r="M48" i="1"/>
  <c r="M254" i="1" s="1"/>
  <c r="N48" i="1"/>
  <c r="N254" i="1" s="1"/>
  <c r="H49" i="1"/>
  <c r="H256" i="1" s="1"/>
  <c r="P28" i="32" s="1"/>
  <c r="I49" i="1"/>
  <c r="I256" i="1" s="1"/>
  <c r="P28" i="33" s="1"/>
  <c r="J49" i="1"/>
  <c r="J256" i="1" s="1"/>
  <c r="P28" i="34" s="1"/>
  <c r="K49" i="1"/>
  <c r="K256" i="1" s="1"/>
  <c r="P28" i="35" s="1"/>
  <c r="L49" i="1"/>
  <c r="L256" i="1" s="1"/>
  <c r="P28" i="36" s="1"/>
  <c r="M49" i="1"/>
  <c r="M256" i="1" s="1"/>
  <c r="P28" i="37" s="1"/>
  <c r="N49" i="1"/>
  <c r="N256" i="1" s="1"/>
  <c r="P28" i="38" s="1"/>
  <c r="H50" i="1"/>
  <c r="H307" i="1" s="1"/>
  <c r="I50" i="1"/>
  <c r="I307" i="1" s="1"/>
  <c r="J50" i="1"/>
  <c r="J307" i="1" s="1"/>
  <c r="K50" i="1"/>
  <c r="K307" i="1" s="1"/>
  <c r="L50" i="1"/>
  <c r="L307" i="1" s="1"/>
  <c r="M50" i="1"/>
  <c r="M307" i="1" s="1"/>
  <c r="N50" i="1"/>
  <c r="N307" i="1" s="1"/>
  <c r="H51" i="1"/>
  <c r="H308" i="1" s="1"/>
  <c r="AB20" i="32" s="1"/>
  <c r="I51" i="1"/>
  <c r="I308" i="1" s="1"/>
  <c r="AB20" i="33" s="1"/>
  <c r="J51" i="1"/>
  <c r="J308" i="1" s="1"/>
  <c r="AB20" i="34" s="1"/>
  <c r="K51" i="1"/>
  <c r="K308" i="1" s="1"/>
  <c r="AB20" i="35" s="1"/>
  <c r="L51" i="1"/>
  <c r="L308" i="1" s="1"/>
  <c r="AB20" i="36" s="1"/>
  <c r="M51" i="1"/>
  <c r="M308" i="1" s="1"/>
  <c r="AB20" i="37" s="1"/>
  <c r="N51" i="1"/>
  <c r="N308" i="1" s="1"/>
  <c r="AB20" i="38" s="1"/>
  <c r="H53" i="1"/>
  <c r="H309" i="1" s="1"/>
  <c r="I53" i="1"/>
  <c r="I309" i="1" s="1"/>
  <c r="J53" i="1"/>
  <c r="J309" i="1" s="1"/>
  <c r="K53" i="1"/>
  <c r="L53" i="1"/>
  <c r="L309" i="1" s="1"/>
  <c r="M53" i="1"/>
  <c r="M309" i="1" s="1"/>
  <c r="N53" i="1"/>
  <c r="N309" i="1" s="1"/>
  <c r="H54" i="1"/>
  <c r="H301" i="1" s="1"/>
  <c r="I54" i="1"/>
  <c r="I301" i="1" s="1"/>
  <c r="J54" i="1"/>
  <c r="J301" i="1" s="1"/>
  <c r="K54" i="1"/>
  <c r="K301" i="1" s="1"/>
  <c r="L54" i="1"/>
  <c r="L301" i="1" s="1"/>
  <c r="M54" i="1"/>
  <c r="M301" i="1" s="1"/>
  <c r="N54" i="1"/>
  <c r="N301" i="1" s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61" i="1"/>
  <c r="H262" i="1" s="1"/>
  <c r="Q29" i="32" s="1"/>
  <c r="I61" i="1"/>
  <c r="I262" i="1" s="1"/>
  <c r="Q29" i="33" s="1"/>
  <c r="J61" i="1"/>
  <c r="J262" i="1" s="1"/>
  <c r="Q29" i="34" s="1"/>
  <c r="K61" i="1"/>
  <c r="K262" i="1" s="1"/>
  <c r="Q29" i="35" s="1"/>
  <c r="L61" i="1"/>
  <c r="L262" i="1" s="1"/>
  <c r="Q29" i="36" s="1"/>
  <c r="M61" i="1"/>
  <c r="M262" i="1" s="1"/>
  <c r="Q29" i="37" s="1"/>
  <c r="N61" i="1"/>
  <c r="N262" i="1" s="1"/>
  <c r="Q29" i="38" s="1"/>
  <c r="H64" i="1"/>
  <c r="H359" i="1" s="1"/>
  <c r="I64" i="1"/>
  <c r="I359" i="1" s="1"/>
  <c r="J64" i="1"/>
  <c r="J359" i="1" s="1"/>
  <c r="K64" i="1"/>
  <c r="K359" i="1" s="1"/>
  <c r="L64" i="1"/>
  <c r="L359" i="1" s="1"/>
  <c r="M64" i="1"/>
  <c r="M359" i="1" s="1"/>
  <c r="N64" i="1"/>
  <c r="N359" i="1" s="1"/>
  <c r="H91" i="1"/>
  <c r="I91" i="1"/>
  <c r="J91" i="1"/>
  <c r="K91" i="1"/>
  <c r="L91" i="1"/>
  <c r="M91" i="1"/>
  <c r="N91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9" i="1"/>
  <c r="I99" i="1"/>
  <c r="J99" i="1"/>
  <c r="K99" i="1"/>
  <c r="L99" i="1"/>
  <c r="M99" i="1"/>
  <c r="N99" i="1"/>
  <c r="H101" i="1"/>
  <c r="I101" i="1"/>
  <c r="J101" i="1"/>
  <c r="K101" i="1"/>
  <c r="L101" i="1"/>
  <c r="M101" i="1"/>
  <c r="N101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H108" i="1"/>
  <c r="I108" i="1"/>
  <c r="J108" i="1"/>
  <c r="K108" i="1"/>
  <c r="L108" i="1"/>
  <c r="M108" i="1"/>
  <c r="N108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5" i="1"/>
  <c r="H118" i="1"/>
  <c r="I118" i="1"/>
  <c r="J118" i="1"/>
  <c r="K118" i="1"/>
  <c r="L118" i="1"/>
  <c r="M118" i="1"/>
  <c r="N118" i="1"/>
  <c r="H119" i="1"/>
  <c r="I119" i="1"/>
  <c r="J119" i="1"/>
  <c r="K119" i="1"/>
  <c r="L119" i="1"/>
  <c r="M119" i="1"/>
  <c r="N119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3" i="1"/>
  <c r="I123" i="1"/>
  <c r="J123" i="1"/>
  <c r="K123" i="1"/>
  <c r="L123" i="1"/>
  <c r="M123" i="1"/>
  <c r="N123" i="1"/>
  <c r="H124" i="1"/>
  <c r="I124" i="1"/>
  <c r="J124" i="1"/>
  <c r="K124" i="1"/>
  <c r="L124" i="1"/>
  <c r="M124" i="1"/>
  <c r="N124" i="1"/>
  <c r="H125" i="1"/>
  <c r="I125" i="1"/>
  <c r="J125" i="1"/>
  <c r="K125" i="1"/>
  <c r="L125" i="1"/>
  <c r="M125" i="1"/>
  <c r="N125" i="1"/>
  <c r="H126" i="1"/>
  <c r="H194" i="1" s="1"/>
  <c r="H274" i="1" s="1"/>
  <c r="I126" i="1"/>
  <c r="I194" i="1" s="1"/>
  <c r="I274" i="1" s="1"/>
  <c r="J126" i="1"/>
  <c r="J194" i="1" s="1"/>
  <c r="J274" i="1" s="1"/>
  <c r="K126" i="1"/>
  <c r="K194" i="1" s="1"/>
  <c r="K274" i="1" s="1"/>
  <c r="L126" i="1"/>
  <c r="L194" i="1" s="1"/>
  <c r="L274" i="1" s="1"/>
  <c r="M126" i="1"/>
  <c r="M194" i="1" s="1"/>
  <c r="M274" i="1" s="1"/>
  <c r="N126" i="1"/>
  <c r="N194" i="1" s="1"/>
  <c r="N274" i="1" s="1"/>
  <c r="H127" i="1"/>
  <c r="I127" i="1"/>
  <c r="J127" i="1"/>
  <c r="K127" i="1"/>
  <c r="L127" i="1"/>
  <c r="M127" i="1"/>
  <c r="N127" i="1"/>
  <c r="H128" i="1"/>
  <c r="I128" i="1"/>
  <c r="J128" i="1"/>
  <c r="K128" i="1"/>
  <c r="L128" i="1"/>
  <c r="M128" i="1"/>
  <c r="N128" i="1"/>
  <c r="H129" i="1"/>
  <c r="I129" i="1"/>
  <c r="J129" i="1"/>
  <c r="K129" i="1"/>
  <c r="L129" i="1"/>
  <c r="M129" i="1"/>
  <c r="N129" i="1"/>
  <c r="N178" i="1" s="1"/>
  <c r="H130" i="1"/>
  <c r="I130" i="1"/>
  <c r="J130" i="1"/>
  <c r="K130" i="1"/>
  <c r="L130" i="1"/>
  <c r="M130" i="1"/>
  <c r="N130" i="1"/>
  <c r="N179" i="1" s="1"/>
  <c r="H132" i="1"/>
  <c r="I132" i="1"/>
  <c r="J132" i="1"/>
  <c r="K132" i="1"/>
  <c r="L132" i="1"/>
  <c r="M132" i="1"/>
  <c r="N132" i="1"/>
  <c r="H133" i="1"/>
  <c r="I133" i="1"/>
  <c r="J133" i="1"/>
  <c r="K133" i="1"/>
  <c r="L133" i="1"/>
  <c r="M133" i="1"/>
  <c r="N133" i="1"/>
  <c r="H134" i="1"/>
  <c r="I134" i="1"/>
  <c r="J134" i="1"/>
  <c r="K134" i="1"/>
  <c r="L134" i="1"/>
  <c r="M134" i="1"/>
  <c r="N134" i="1"/>
  <c r="H135" i="1"/>
  <c r="I135" i="1"/>
  <c r="J135" i="1"/>
  <c r="K135" i="1"/>
  <c r="L135" i="1"/>
  <c r="M135" i="1"/>
  <c r="N135" i="1"/>
  <c r="H136" i="1"/>
  <c r="I136" i="1"/>
  <c r="J136" i="1"/>
  <c r="K136" i="1"/>
  <c r="L136" i="1"/>
  <c r="M136" i="1"/>
  <c r="N136" i="1"/>
  <c r="H137" i="1"/>
  <c r="I137" i="1"/>
  <c r="J137" i="1"/>
  <c r="K137" i="1"/>
  <c r="L137" i="1"/>
  <c r="M137" i="1"/>
  <c r="N137" i="1"/>
  <c r="H138" i="1"/>
  <c r="I138" i="1"/>
  <c r="J138" i="1"/>
  <c r="K138" i="1"/>
  <c r="L138" i="1"/>
  <c r="M138" i="1"/>
  <c r="N138" i="1"/>
  <c r="H140" i="1"/>
  <c r="I140" i="1"/>
  <c r="J140" i="1"/>
  <c r="K140" i="1"/>
  <c r="L140" i="1"/>
  <c r="M140" i="1"/>
  <c r="N140" i="1"/>
  <c r="H141" i="1"/>
  <c r="I141" i="1"/>
  <c r="J141" i="1"/>
  <c r="K141" i="1"/>
  <c r="L141" i="1"/>
  <c r="M141" i="1"/>
  <c r="N141" i="1"/>
  <c r="H142" i="1"/>
  <c r="I142" i="1"/>
  <c r="J142" i="1"/>
  <c r="K142" i="1"/>
  <c r="L142" i="1"/>
  <c r="M142" i="1"/>
  <c r="N142" i="1"/>
  <c r="H143" i="1"/>
  <c r="I143" i="1"/>
  <c r="J143" i="1"/>
  <c r="K143" i="1"/>
  <c r="L143" i="1"/>
  <c r="M143" i="1"/>
  <c r="N143" i="1"/>
  <c r="H144" i="1"/>
  <c r="I144" i="1"/>
  <c r="J144" i="1"/>
  <c r="K144" i="1"/>
  <c r="L144" i="1"/>
  <c r="M144" i="1"/>
  <c r="N144" i="1"/>
  <c r="H145" i="1"/>
  <c r="I145" i="1"/>
  <c r="J145" i="1"/>
  <c r="K145" i="1"/>
  <c r="L145" i="1"/>
  <c r="M145" i="1"/>
  <c r="N145" i="1"/>
  <c r="H146" i="1"/>
  <c r="I146" i="1"/>
  <c r="J146" i="1"/>
  <c r="K146" i="1"/>
  <c r="L146" i="1"/>
  <c r="M146" i="1"/>
  <c r="N146" i="1"/>
  <c r="H156" i="1"/>
  <c r="I156" i="1"/>
  <c r="I310" i="1" s="1"/>
  <c r="J156" i="1"/>
  <c r="J310" i="1" s="1"/>
  <c r="K156" i="1"/>
  <c r="K310" i="1" s="1"/>
  <c r="L156" i="1"/>
  <c r="L310" i="1" s="1"/>
  <c r="M156" i="1"/>
  <c r="N156" i="1"/>
  <c r="N310" i="1" s="1"/>
  <c r="H157" i="1"/>
  <c r="H311" i="1" s="1"/>
  <c r="I157" i="1"/>
  <c r="I311" i="1" s="1"/>
  <c r="J157" i="1"/>
  <c r="J311" i="1" s="1"/>
  <c r="K157" i="1"/>
  <c r="K311" i="1" s="1"/>
  <c r="L157" i="1"/>
  <c r="L311" i="1" s="1"/>
  <c r="M157" i="1"/>
  <c r="M311" i="1" s="1"/>
  <c r="N157" i="1"/>
  <c r="N311" i="1" s="1"/>
  <c r="H158" i="1"/>
  <c r="H280" i="1" s="1"/>
  <c r="I158" i="1"/>
  <c r="I280" i="1" s="1"/>
  <c r="J158" i="1"/>
  <c r="J280" i="1" s="1"/>
  <c r="K158" i="1"/>
  <c r="K280" i="1" s="1"/>
  <c r="L158" i="1"/>
  <c r="L280" i="1" s="1"/>
  <c r="M158" i="1"/>
  <c r="M280" i="1" s="1"/>
  <c r="N158" i="1"/>
  <c r="N280" i="1" s="1"/>
  <c r="H159" i="1"/>
  <c r="H312" i="1" s="1"/>
  <c r="I159" i="1"/>
  <c r="I312" i="1" s="1"/>
  <c r="J159" i="1"/>
  <c r="J312" i="1" s="1"/>
  <c r="K159" i="1"/>
  <c r="K312" i="1" s="1"/>
  <c r="L159" i="1"/>
  <c r="L312" i="1" s="1"/>
  <c r="M159" i="1"/>
  <c r="M312" i="1" s="1"/>
  <c r="N159" i="1"/>
  <c r="N312" i="1" s="1"/>
  <c r="H160" i="1"/>
  <c r="H313" i="1" s="1"/>
  <c r="I160" i="1"/>
  <c r="I313" i="1" s="1"/>
  <c r="J160" i="1"/>
  <c r="J313" i="1" s="1"/>
  <c r="K160" i="1"/>
  <c r="K313" i="1" s="1"/>
  <c r="L160" i="1"/>
  <c r="L313" i="1" s="1"/>
  <c r="M160" i="1"/>
  <c r="M313" i="1" s="1"/>
  <c r="N160" i="1"/>
  <c r="N313" i="1" s="1"/>
  <c r="H161" i="1"/>
  <c r="H314" i="1" s="1"/>
  <c r="I161" i="1"/>
  <c r="I314" i="1" s="1"/>
  <c r="J161" i="1"/>
  <c r="J314" i="1" s="1"/>
  <c r="K161" i="1"/>
  <c r="K314" i="1" s="1"/>
  <c r="L161" i="1"/>
  <c r="L314" i="1" s="1"/>
  <c r="M161" i="1"/>
  <c r="M314" i="1" s="1"/>
  <c r="N161" i="1"/>
  <c r="N314" i="1" s="1"/>
  <c r="H162" i="1"/>
  <c r="H304" i="1" s="1"/>
  <c r="T31" i="32" s="1"/>
  <c r="I162" i="1"/>
  <c r="I304" i="1" s="1"/>
  <c r="T31" i="33" s="1"/>
  <c r="J162" i="1"/>
  <c r="J304" i="1" s="1"/>
  <c r="T31" i="34" s="1"/>
  <c r="K162" i="1"/>
  <c r="L162" i="1"/>
  <c r="L304" i="1" s="1"/>
  <c r="T31" i="36" s="1"/>
  <c r="M162" i="1"/>
  <c r="M304" i="1" s="1"/>
  <c r="T31" i="37" s="1"/>
  <c r="N162" i="1"/>
  <c r="N304" i="1" s="1"/>
  <c r="T31" i="38" s="1"/>
  <c r="H164" i="1"/>
  <c r="H315" i="1" s="1"/>
  <c r="I164" i="1"/>
  <c r="I315" i="1" s="1"/>
  <c r="J164" i="1"/>
  <c r="J315" i="1" s="1"/>
  <c r="K164" i="1"/>
  <c r="K315" i="1" s="1"/>
  <c r="L164" i="1"/>
  <c r="M164" i="1"/>
  <c r="M315" i="1" s="1"/>
  <c r="N164" i="1"/>
  <c r="N315" i="1" s="1"/>
  <c r="H165" i="1"/>
  <c r="H316" i="1" s="1"/>
  <c r="I165" i="1"/>
  <c r="I316" i="1" s="1"/>
  <c r="J165" i="1"/>
  <c r="J316" i="1" s="1"/>
  <c r="K165" i="1"/>
  <c r="K316" i="1" s="1"/>
  <c r="L165" i="1"/>
  <c r="L316" i="1" s="1"/>
  <c r="M165" i="1"/>
  <c r="M316" i="1" s="1"/>
  <c r="N165" i="1"/>
  <c r="N316" i="1" s="1"/>
  <c r="H166" i="1"/>
  <c r="H281" i="1" s="1"/>
  <c r="I166" i="1"/>
  <c r="I281" i="1" s="1"/>
  <c r="J166" i="1"/>
  <c r="J281" i="1" s="1"/>
  <c r="K166" i="1"/>
  <c r="K281" i="1" s="1"/>
  <c r="L166" i="1"/>
  <c r="L281" i="1" s="1"/>
  <c r="M166" i="1"/>
  <c r="M281" i="1" s="1"/>
  <c r="N166" i="1"/>
  <c r="N281" i="1" s="1"/>
  <c r="H167" i="1"/>
  <c r="H317" i="1" s="1"/>
  <c r="I167" i="1"/>
  <c r="I317" i="1" s="1"/>
  <c r="J167" i="1"/>
  <c r="J317" i="1" s="1"/>
  <c r="K167" i="1"/>
  <c r="K317" i="1" s="1"/>
  <c r="L167" i="1"/>
  <c r="L317" i="1" s="1"/>
  <c r="M167" i="1"/>
  <c r="M317" i="1" s="1"/>
  <c r="N167" i="1"/>
  <c r="N317" i="1" s="1"/>
  <c r="H168" i="1"/>
  <c r="H318" i="1" s="1"/>
  <c r="I168" i="1"/>
  <c r="I318" i="1" s="1"/>
  <c r="J168" i="1"/>
  <c r="J318" i="1" s="1"/>
  <c r="K168" i="1"/>
  <c r="K318" i="1" s="1"/>
  <c r="L168" i="1"/>
  <c r="L318" i="1" s="1"/>
  <c r="M168" i="1"/>
  <c r="M318" i="1" s="1"/>
  <c r="N168" i="1"/>
  <c r="N318" i="1" s="1"/>
  <c r="H169" i="1"/>
  <c r="H303" i="1" s="1"/>
  <c r="AE20" i="32" s="1"/>
  <c r="I169" i="1"/>
  <c r="I303" i="1" s="1"/>
  <c r="AE20" i="33" s="1"/>
  <c r="J169" i="1"/>
  <c r="J303" i="1" s="1"/>
  <c r="AE20" i="34" s="1"/>
  <c r="K169" i="1"/>
  <c r="K303" i="1" s="1"/>
  <c r="AE20" i="35" s="1"/>
  <c r="L169" i="1"/>
  <c r="L303" i="1" s="1"/>
  <c r="AE20" i="36" s="1"/>
  <c r="M169" i="1"/>
  <c r="M303" i="1" s="1"/>
  <c r="AE20" i="37" s="1"/>
  <c r="N169" i="1"/>
  <c r="N303" i="1" s="1"/>
  <c r="AE20" i="38" s="1"/>
  <c r="H195" i="1"/>
  <c r="H267" i="1" s="1"/>
  <c r="R28" i="32" s="1"/>
  <c r="I195" i="1"/>
  <c r="I275" i="1" s="1"/>
  <c r="J195" i="1"/>
  <c r="J275" i="1" s="1"/>
  <c r="K195" i="1"/>
  <c r="K267" i="1" s="1"/>
  <c r="R28" i="35" s="1"/>
  <c r="L195" i="1"/>
  <c r="L267" i="1" s="1"/>
  <c r="R28" i="36" s="1"/>
  <c r="M195" i="1"/>
  <c r="M267" i="1" s="1"/>
  <c r="R28" i="37" s="1"/>
  <c r="N195" i="1"/>
  <c r="N267" i="1" s="1"/>
  <c r="R28" i="38" s="1"/>
  <c r="H196" i="1"/>
  <c r="I196" i="1"/>
  <c r="J196" i="1"/>
  <c r="K196" i="1"/>
  <c r="L196" i="1"/>
  <c r="M196" i="1"/>
  <c r="N196" i="1"/>
  <c r="H216" i="1"/>
  <c r="L237" i="1"/>
  <c r="L251" i="1"/>
  <c r="M265" i="1"/>
  <c r="H279" i="1"/>
  <c r="M279" i="1"/>
  <c r="L287" i="1"/>
  <c r="H294" i="1"/>
  <c r="I294" i="1"/>
  <c r="J294" i="1"/>
  <c r="K294" i="1"/>
  <c r="L294" i="1"/>
  <c r="M294" i="1"/>
  <c r="N294" i="1"/>
  <c r="M336" i="1"/>
  <c r="H370" i="1"/>
  <c r="H387" i="1"/>
  <c r="M387" i="1"/>
  <c r="U24" i="35" l="1"/>
  <c r="K360" i="1"/>
  <c r="K367" i="1" s="1"/>
  <c r="A2" i="38"/>
  <c r="N358" i="1"/>
  <c r="U24" i="38"/>
  <c r="N360" i="1"/>
  <c r="N367" i="1" s="1"/>
  <c r="U24" i="34"/>
  <c r="J360" i="1"/>
  <c r="J367" i="1" s="1"/>
  <c r="U24" i="36"/>
  <c r="AF24" i="36" s="1"/>
  <c r="L360" i="1"/>
  <c r="L367" i="1" s="1"/>
  <c r="U24" i="32"/>
  <c r="AF24" i="32" s="1"/>
  <c r="AG24" i="32" s="1"/>
  <c r="X35" i="32" s="1"/>
  <c r="U21" i="29" s="1"/>
  <c r="H360" i="1"/>
  <c r="H367" i="1" s="1"/>
  <c r="A2" i="35"/>
  <c r="K358" i="1"/>
  <c r="A2" i="34"/>
  <c r="J358" i="1"/>
  <c r="U24" i="37"/>
  <c r="M360" i="1"/>
  <c r="M367" i="1" s="1"/>
  <c r="U24" i="33"/>
  <c r="AF24" i="33" s="1"/>
  <c r="AG24" i="33" s="1"/>
  <c r="X35" i="33" s="1"/>
  <c r="U22" i="29" s="1"/>
  <c r="I360" i="1"/>
  <c r="I367" i="1" s="1"/>
  <c r="AD20" i="38"/>
  <c r="AD20" i="34"/>
  <c r="L68" i="1"/>
  <c r="L358" i="1"/>
  <c r="A2" i="32"/>
  <c r="H358" i="1"/>
  <c r="J11" i="36"/>
  <c r="K28" i="36"/>
  <c r="K33" i="36" s="1"/>
  <c r="H372" i="1"/>
  <c r="H362" i="1"/>
  <c r="L321" i="1"/>
  <c r="H297" i="1"/>
  <c r="L290" i="1"/>
  <c r="L270" i="1"/>
  <c r="L259" i="1"/>
  <c r="L232" i="1"/>
  <c r="H207" i="1"/>
  <c r="AF24" i="35"/>
  <c r="AG24" i="35" s="1"/>
  <c r="X35" i="35" s="1"/>
  <c r="U24" i="29" s="1"/>
  <c r="T30" i="37"/>
  <c r="T30" i="33"/>
  <c r="J14" i="38"/>
  <c r="AG14" i="38" s="1"/>
  <c r="N29" i="38"/>
  <c r="N33" i="38" s="1"/>
  <c r="J14" i="34"/>
  <c r="AG14" i="34" s="1"/>
  <c r="N29" i="34"/>
  <c r="N33" i="34" s="1"/>
  <c r="M28" i="36"/>
  <c r="M33" i="36" s="1"/>
  <c r="J13" i="36"/>
  <c r="AG13" i="36" s="1"/>
  <c r="M28" i="32"/>
  <c r="M33" i="32" s="1"/>
  <c r="J13" i="32"/>
  <c r="AG13" i="32" s="1"/>
  <c r="L29" i="35"/>
  <c r="L33" i="35" s="1"/>
  <c r="J12" i="35"/>
  <c r="AG12" i="35" s="1"/>
  <c r="K28" i="38"/>
  <c r="K33" i="38" s="1"/>
  <c r="J11" i="38"/>
  <c r="J11" i="34"/>
  <c r="K28" i="34"/>
  <c r="K33" i="34" s="1"/>
  <c r="AF24" i="37"/>
  <c r="AG24" i="37" s="1"/>
  <c r="X35" i="37" s="1"/>
  <c r="U26" i="29" s="1"/>
  <c r="J14" i="36"/>
  <c r="AG14" i="36" s="1"/>
  <c r="N29" i="36"/>
  <c r="N33" i="36" s="1"/>
  <c r="J14" i="32"/>
  <c r="AG14" i="32" s="1"/>
  <c r="N29" i="32"/>
  <c r="N33" i="32" s="1"/>
  <c r="N35" i="32" s="1"/>
  <c r="K21" i="29" s="1"/>
  <c r="M28" i="38"/>
  <c r="M33" i="38" s="1"/>
  <c r="J13" i="38"/>
  <c r="AG13" i="38" s="1"/>
  <c r="M28" i="34"/>
  <c r="M33" i="34" s="1"/>
  <c r="J13" i="34"/>
  <c r="AG13" i="34" s="1"/>
  <c r="L29" i="37"/>
  <c r="L33" i="37" s="1"/>
  <c r="J12" i="37"/>
  <c r="AG12" i="37" s="1"/>
  <c r="J12" i="33"/>
  <c r="AG12" i="33" s="1"/>
  <c r="L29" i="33"/>
  <c r="L33" i="33" s="1"/>
  <c r="L35" i="33" s="1"/>
  <c r="I22" i="29" s="1"/>
  <c r="J11" i="32"/>
  <c r="K28" i="32"/>
  <c r="K33" i="32" s="1"/>
  <c r="L152" i="1"/>
  <c r="A2" i="36"/>
  <c r="L372" i="1"/>
  <c r="L362" i="1"/>
  <c r="H336" i="1"/>
  <c r="L297" i="1"/>
  <c r="H287" i="1"/>
  <c r="L272" i="1"/>
  <c r="H265" i="1"/>
  <c r="H251" i="1"/>
  <c r="H237" i="1"/>
  <c r="L207" i="1"/>
  <c r="L182" i="1"/>
  <c r="H154" i="1"/>
  <c r="AG24" i="36"/>
  <c r="X35" i="36" s="1"/>
  <c r="U25" i="29" s="1"/>
  <c r="T30" i="38"/>
  <c r="T30" i="34"/>
  <c r="AD20" i="33"/>
  <c r="J14" i="35"/>
  <c r="AG14" i="35" s="1"/>
  <c r="N29" i="35"/>
  <c r="N33" i="35" s="1"/>
  <c r="M28" i="37"/>
  <c r="M33" i="37" s="1"/>
  <c r="J13" i="37"/>
  <c r="AG13" i="37" s="1"/>
  <c r="M28" i="33"/>
  <c r="M33" i="33" s="1"/>
  <c r="J13" i="33"/>
  <c r="AG13" i="33" s="1"/>
  <c r="L29" i="36"/>
  <c r="L33" i="36" s="1"/>
  <c r="J12" i="36"/>
  <c r="AG12" i="36" s="1"/>
  <c r="J12" i="32"/>
  <c r="AG12" i="32" s="1"/>
  <c r="L29" i="32"/>
  <c r="L33" i="32" s="1"/>
  <c r="L387" i="1"/>
  <c r="L370" i="1"/>
  <c r="M350" i="1"/>
  <c r="H321" i="1"/>
  <c r="H290" i="1"/>
  <c r="L279" i="1"/>
  <c r="H270" i="1"/>
  <c r="H259" i="1"/>
  <c r="L243" i="1"/>
  <c r="N221" i="1"/>
  <c r="AF24" i="38"/>
  <c r="AG24" i="38" s="1"/>
  <c r="X35" i="38" s="1"/>
  <c r="U27" i="29" s="1"/>
  <c r="AF24" i="34"/>
  <c r="AG24" i="34" s="1"/>
  <c r="X35" i="34" s="1"/>
  <c r="U23" i="29" s="1"/>
  <c r="T30" i="32"/>
  <c r="AD20" i="35"/>
  <c r="J14" i="37"/>
  <c r="AG14" i="37" s="1"/>
  <c r="N29" i="37"/>
  <c r="N33" i="37" s="1"/>
  <c r="J14" i="33"/>
  <c r="AG14" i="33" s="1"/>
  <c r="N29" i="33"/>
  <c r="N33" i="33" s="1"/>
  <c r="M28" i="35"/>
  <c r="M33" i="35" s="1"/>
  <c r="J13" i="35"/>
  <c r="AG13" i="35" s="1"/>
  <c r="L29" i="38"/>
  <c r="L33" i="38" s="1"/>
  <c r="J12" i="38"/>
  <c r="AG12" i="38" s="1"/>
  <c r="J12" i="34"/>
  <c r="AG12" i="34" s="1"/>
  <c r="L29" i="34"/>
  <c r="L33" i="34" s="1"/>
  <c r="J11" i="37"/>
  <c r="K28" i="37"/>
  <c r="K33" i="37" s="1"/>
  <c r="J11" i="33"/>
  <c r="K28" i="33"/>
  <c r="K33" i="33" s="1"/>
  <c r="M115" i="1"/>
  <c r="A2" i="37"/>
  <c r="I182" i="1"/>
  <c r="A2" i="33"/>
  <c r="H350" i="1"/>
  <c r="N345" i="1"/>
  <c r="H220" i="1"/>
  <c r="N218" i="1"/>
  <c r="J218" i="1"/>
  <c r="N68" i="1"/>
  <c r="N210" i="1"/>
  <c r="V5" i="38" s="1"/>
  <c r="N330" i="1"/>
  <c r="M68" i="1"/>
  <c r="M210" i="1"/>
  <c r="V5" i="37" s="1"/>
  <c r="M330" i="1"/>
  <c r="L212" i="1"/>
  <c r="W5" i="36" s="1"/>
  <c r="L210" i="1"/>
  <c r="V5" i="36" s="1"/>
  <c r="L330" i="1"/>
  <c r="K210" i="1"/>
  <c r="V5" i="35" s="1"/>
  <c r="K330" i="1"/>
  <c r="J221" i="1"/>
  <c r="J210" i="1"/>
  <c r="V5" i="34" s="1"/>
  <c r="J330" i="1"/>
  <c r="J345" i="1"/>
  <c r="J343" i="1" s="1"/>
  <c r="I372" i="1"/>
  <c r="I272" i="1"/>
  <c r="I210" i="1"/>
  <c r="V5" i="33" s="1"/>
  <c r="I330" i="1"/>
  <c r="I370" i="1"/>
  <c r="I217" i="1"/>
  <c r="H210" i="1"/>
  <c r="V5" i="32" s="1"/>
  <c r="H330" i="1"/>
  <c r="H300" i="1"/>
  <c r="I297" i="1"/>
  <c r="M232" i="1"/>
  <c r="J217" i="1"/>
  <c r="H68" i="1"/>
  <c r="L13" i="1"/>
  <c r="W13" i="1" s="1"/>
  <c r="I205" i="1"/>
  <c r="K175" i="1"/>
  <c r="J179" i="1"/>
  <c r="M178" i="1"/>
  <c r="N174" i="1"/>
  <c r="I178" i="1"/>
  <c r="J174" i="1"/>
  <c r="K179" i="1"/>
  <c r="L175" i="1"/>
  <c r="M179" i="1"/>
  <c r="N175" i="1"/>
  <c r="I179" i="1"/>
  <c r="J175" i="1"/>
  <c r="L178" i="1"/>
  <c r="M174" i="1"/>
  <c r="H178" i="1"/>
  <c r="I174" i="1"/>
  <c r="J178" i="1"/>
  <c r="K174" i="1"/>
  <c r="L179" i="1"/>
  <c r="M175" i="1"/>
  <c r="H179" i="1"/>
  <c r="I175" i="1"/>
  <c r="L174" i="1"/>
  <c r="K178" i="1"/>
  <c r="I362" i="1"/>
  <c r="I336" i="1"/>
  <c r="M287" i="1"/>
  <c r="J279" i="1"/>
  <c r="M270" i="1"/>
  <c r="I216" i="1"/>
  <c r="M394" i="1"/>
  <c r="K401" i="1"/>
  <c r="M392" i="1"/>
  <c r="I392" i="1"/>
  <c r="L400" i="1"/>
  <c r="K391" i="1"/>
  <c r="M388" i="1"/>
  <c r="J376" i="1"/>
  <c r="I375" i="1"/>
  <c r="L382" i="1"/>
  <c r="J326" i="1"/>
  <c r="J333" i="1" s="1"/>
  <c r="I325" i="1"/>
  <c r="I332" i="1" s="1"/>
  <c r="K229" i="1"/>
  <c r="J228" i="1"/>
  <c r="N374" i="1"/>
  <c r="M373" i="1"/>
  <c r="L77" i="1"/>
  <c r="I387" i="1"/>
  <c r="H345" i="1"/>
  <c r="J272" i="1"/>
  <c r="M251" i="1"/>
  <c r="I243" i="1"/>
  <c r="I154" i="1"/>
  <c r="N362" i="1"/>
  <c r="M344" i="1"/>
  <c r="M275" i="1"/>
  <c r="N243" i="1"/>
  <c r="J74" i="1"/>
  <c r="J370" i="1"/>
  <c r="M362" i="1"/>
  <c r="I354" i="1"/>
  <c r="H344" i="1"/>
  <c r="M321" i="1"/>
  <c r="M297" i="1"/>
  <c r="N220" i="1"/>
  <c r="L322" i="1"/>
  <c r="L397" i="1"/>
  <c r="N388" i="1"/>
  <c r="J375" i="1"/>
  <c r="M382" i="1"/>
  <c r="J342" i="1"/>
  <c r="N373" i="1"/>
  <c r="J373" i="1"/>
  <c r="L345" i="1"/>
  <c r="I344" i="1"/>
  <c r="H218" i="1"/>
  <c r="I73" i="1"/>
  <c r="N387" i="1"/>
  <c r="N297" i="1"/>
  <c r="M219" i="1"/>
  <c r="L72" i="1"/>
  <c r="N235" i="1"/>
  <c r="I23" i="38" s="1"/>
  <c r="N399" i="1"/>
  <c r="N375" i="1"/>
  <c r="N325" i="1"/>
  <c r="N332" i="1" s="1"/>
  <c r="N342" i="1"/>
  <c r="I342" i="1"/>
  <c r="J374" i="1"/>
  <c r="I373" i="1"/>
  <c r="J233" i="1"/>
  <c r="J235" i="1" s="1"/>
  <c r="I23" i="34" s="1"/>
  <c r="K394" i="1"/>
  <c r="M401" i="1"/>
  <c r="J401" i="1"/>
  <c r="L393" i="1"/>
  <c r="K392" i="1"/>
  <c r="M391" i="1"/>
  <c r="M397" i="1"/>
  <c r="L389" i="1"/>
  <c r="N377" i="1"/>
  <c r="J377" i="1"/>
  <c r="M383" i="1"/>
  <c r="L376" i="1"/>
  <c r="I376" i="1"/>
  <c r="K375" i="1"/>
  <c r="N382" i="1"/>
  <c r="J382" i="1"/>
  <c r="L326" i="1"/>
  <c r="L333" i="1" s="1"/>
  <c r="K325" i="1"/>
  <c r="K332" i="1" s="1"/>
  <c r="N324" i="1"/>
  <c r="N331" i="1" s="1"/>
  <c r="J324" i="1"/>
  <c r="J331" i="1" s="1"/>
  <c r="N380" i="1"/>
  <c r="J380" i="1"/>
  <c r="I374" i="1"/>
  <c r="K373" i="1"/>
  <c r="N341" i="1"/>
  <c r="M340" i="1"/>
  <c r="L339" i="1"/>
  <c r="I339" i="1"/>
  <c r="J322" i="1"/>
  <c r="I377" i="1"/>
  <c r="I341" i="1"/>
  <c r="L88" i="1"/>
  <c r="L73" i="1"/>
  <c r="H163" i="1"/>
  <c r="M326" i="1"/>
  <c r="M333" i="1" s="1"/>
  <c r="J267" i="1"/>
  <c r="R28" i="34" s="1"/>
  <c r="J383" i="1"/>
  <c r="M375" i="1"/>
  <c r="K381" i="1"/>
  <c r="I74" i="1"/>
  <c r="N376" i="1"/>
  <c r="N339" i="1"/>
  <c r="N381" i="1"/>
  <c r="N229" i="1"/>
  <c r="N379" i="1"/>
  <c r="N390" i="1"/>
  <c r="N326" i="1"/>
  <c r="N333" i="1" s="1"/>
  <c r="N228" i="1"/>
  <c r="N350" i="1"/>
  <c r="N321" i="1"/>
  <c r="N88" i="1"/>
  <c r="M235" i="1"/>
  <c r="I23" i="37" s="1"/>
  <c r="M345" i="1"/>
  <c r="N322" i="1"/>
  <c r="M170" i="1"/>
  <c r="M228" i="1"/>
  <c r="M374" i="1"/>
  <c r="M354" i="1"/>
  <c r="M218" i="1"/>
  <c r="M243" i="1"/>
  <c r="M377" i="1"/>
  <c r="M324" i="1"/>
  <c r="M331" i="1" s="1"/>
  <c r="N75" i="1"/>
  <c r="M380" i="1"/>
  <c r="M341" i="1"/>
  <c r="L402" i="1"/>
  <c r="L324" i="1"/>
  <c r="L331" i="1" s="1"/>
  <c r="L341" i="1"/>
  <c r="L399" i="1"/>
  <c r="M184" i="1"/>
  <c r="M192" i="1" s="1"/>
  <c r="K163" i="1"/>
  <c r="J354" i="1"/>
  <c r="J283" i="1"/>
  <c r="AE19" i="34" s="1"/>
  <c r="AE33" i="34" s="1"/>
  <c r="J350" i="1"/>
  <c r="J290" i="1"/>
  <c r="J394" i="1"/>
  <c r="J399" i="1"/>
  <c r="J388" i="1"/>
  <c r="J297" i="1"/>
  <c r="J393" i="1"/>
  <c r="J115" i="1"/>
  <c r="K383" i="1"/>
  <c r="K379" i="1"/>
  <c r="K340" i="1"/>
  <c r="I382" i="1"/>
  <c r="I380" i="1"/>
  <c r="I267" i="1"/>
  <c r="R28" i="33" s="1"/>
  <c r="I86" i="1"/>
  <c r="H310" i="1"/>
  <c r="H305" i="1" s="1"/>
  <c r="H275" i="1"/>
  <c r="I397" i="1"/>
  <c r="H221" i="1"/>
  <c r="I383" i="1"/>
  <c r="I381" i="1"/>
  <c r="I229" i="1"/>
  <c r="I379" i="1"/>
  <c r="I340" i="1"/>
  <c r="M372" i="1"/>
  <c r="L336" i="1"/>
  <c r="I321" i="1"/>
  <c r="I290" i="1"/>
  <c r="I287" i="1"/>
  <c r="I279" i="1"/>
  <c r="M272" i="1"/>
  <c r="H272" i="1"/>
  <c r="L265" i="1"/>
  <c r="M259" i="1"/>
  <c r="I251" i="1"/>
  <c r="H243" i="1"/>
  <c r="H232" i="1"/>
  <c r="M207" i="1"/>
  <c r="H205" i="1"/>
  <c r="H182" i="1"/>
  <c r="H88" i="1"/>
  <c r="M182" i="1"/>
  <c r="I115" i="1"/>
  <c r="M88" i="1"/>
  <c r="H152" i="1"/>
  <c r="H86" i="1"/>
  <c r="J387" i="1"/>
  <c r="N372" i="1"/>
  <c r="N336" i="1"/>
  <c r="N287" i="1"/>
  <c r="N279" i="1"/>
  <c r="N272" i="1"/>
  <c r="N265" i="1"/>
  <c r="N251" i="1"/>
  <c r="N13" i="1"/>
  <c r="Y13" i="1" s="1"/>
  <c r="I265" i="1"/>
  <c r="N259" i="1"/>
  <c r="I259" i="1"/>
  <c r="J251" i="1"/>
  <c r="J243" i="1"/>
  <c r="M237" i="1"/>
  <c r="N232" i="1"/>
  <c r="I232" i="1"/>
  <c r="J216" i="1"/>
  <c r="N207" i="1"/>
  <c r="I207" i="1"/>
  <c r="J205" i="1"/>
  <c r="N182" i="1"/>
  <c r="J154" i="1"/>
  <c r="M152" i="1"/>
  <c r="J88" i="1"/>
  <c r="J86" i="1"/>
  <c r="J68" i="1"/>
  <c r="H13" i="1"/>
  <c r="S13" i="1" s="1"/>
  <c r="K207" i="1"/>
  <c r="N370" i="1"/>
  <c r="N290" i="1"/>
  <c r="J270" i="1"/>
  <c r="J237" i="1"/>
  <c r="N216" i="1"/>
  <c r="N205" i="1"/>
  <c r="N154" i="1"/>
  <c r="J152" i="1"/>
  <c r="N86" i="1"/>
  <c r="M13" i="1"/>
  <c r="X13" i="1" s="1"/>
  <c r="I13" i="1"/>
  <c r="T13" i="1" s="1"/>
  <c r="J372" i="1"/>
  <c r="M370" i="1"/>
  <c r="J362" i="1"/>
  <c r="J336" i="1"/>
  <c r="J321" i="1"/>
  <c r="M290" i="1"/>
  <c r="J287" i="1"/>
  <c r="N270" i="1"/>
  <c r="I270" i="1"/>
  <c r="J265" i="1"/>
  <c r="J259" i="1"/>
  <c r="N237" i="1"/>
  <c r="I237" i="1"/>
  <c r="J232" i="1"/>
  <c r="M216" i="1"/>
  <c r="J207" i="1"/>
  <c r="M205" i="1"/>
  <c r="J182" i="1"/>
  <c r="M154" i="1"/>
  <c r="N152" i="1"/>
  <c r="I152" i="1"/>
  <c r="N115" i="1"/>
  <c r="M86" i="1"/>
  <c r="J13" i="1"/>
  <c r="U13" i="1" s="1"/>
  <c r="L86" i="1"/>
  <c r="N344" i="1"/>
  <c r="N343" i="1" s="1"/>
  <c r="N283" i="1"/>
  <c r="H235" i="1"/>
  <c r="I23" i="32" s="1"/>
  <c r="J219" i="1"/>
  <c r="H217" i="1"/>
  <c r="H214" i="1"/>
  <c r="E9" i="32" s="1"/>
  <c r="J170" i="1"/>
  <c r="N354" i="1"/>
  <c r="J340" i="1"/>
  <c r="M323" i="1"/>
  <c r="I221" i="1"/>
  <c r="L217" i="1"/>
  <c r="K184" i="1"/>
  <c r="K192" i="1" s="1"/>
  <c r="L235" i="1"/>
  <c r="I23" i="36" s="1"/>
  <c r="J163" i="1"/>
  <c r="M379" i="1"/>
  <c r="M376" i="1"/>
  <c r="I345" i="1"/>
  <c r="N275" i="1"/>
  <c r="M221" i="1"/>
  <c r="N219" i="1"/>
  <c r="I218" i="1"/>
  <c r="H170" i="1"/>
  <c r="N163" i="1"/>
  <c r="L170" i="1"/>
  <c r="M163" i="1"/>
  <c r="J381" i="1"/>
  <c r="J379" i="1"/>
  <c r="L344" i="1"/>
  <c r="I323" i="1"/>
  <c r="L300" i="1"/>
  <c r="AD20" i="36" s="1"/>
  <c r="K275" i="1"/>
  <c r="M220" i="1"/>
  <c r="N217" i="1"/>
  <c r="K216" i="1"/>
  <c r="K170" i="1"/>
  <c r="L163" i="1"/>
  <c r="M402" i="1"/>
  <c r="J402" i="1"/>
  <c r="K393" i="1"/>
  <c r="M400" i="1"/>
  <c r="J400" i="1"/>
  <c r="M398" i="1"/>
  <c r="J398" i="1"/>
  <c r="J184" i="1"/>
  <c r="J192" i="1" s="1"/>
  <c r="K376" i="1"/>
  <c r="M381" i="1"/>
  <c r="K326" i="1"/>
  <c r="K333" i="1" s="1"/>
  <c r="I324" i="1"/>
  <c r="I331" i="1" s="1"/>
  <c r="M229" i="1"/>
  <c r="K374" i="1"/>
  <c r="I88" i="1"/>
  <c r="I68" i="1"/>
  <c r="K13" i="1"/>
  <c r="V13" i="1" s="1"/>
  <c r="N340" i="1"/>
  <c r="M339" i="1"/>
  <c r="K304" i="1"/>
  <c r="T31" i="35" s="1"/>
  <c r="M283" i="1"/>
  <c r="AE19" i="37" s="1"/>
  <c r="AE33" i="37" s="1"/>
  <c r="H219" i="1"/>
  <c r="I212" i="1"/>
  <c r="W5" i="33" s="1"/>
  <c r="N170" i="1"/>
  <c r="N383" i="1"/>
  <c r="N397" i="1"/>
  <c r="N323" i="1"/>
  <c r="M322" i="1"/>
  <c r="M310" i="1"/>
  <c r="M305" i="1" s="1"/>
  <c r="K283" i="1"/>
  <c r="AE19" i="35" s="1"/>
  <c r="AE33" i="35" s="1"/>
  <c r="I163" i="1"/>
  <c r="L283" i="1"/>
  <c r="AE19" i="36" s="1"/>
  <c r="AE33" i="36" s="1"/>
  <c r="K402" i="1"/>
  <c r="M393" i="1"/>
  <c r="L392" i="1"/>
  <c r="K400" i="1"/>
  <c r="M390" i="1"/>
  <c r="I390" i="1"/>
  <c r="J389" i="1"/>
  <c r="L388" i="1"/>
  <c r="K377" i="1"/>
  <c r="K382" i="1"/>
  <c r="I326" i="1"/>
  <c r="I333" i="1" s="1"/>
  <c r="M325" i="1"/>
  <c r="M332" i="1" s="1"/>
  <c r="K324" i="1"/>
  <c r="K331" i="1" s="1"/>
  <c r="N76" i="1"/>
  <c r="J229" i="1"/>
  <c r="I228" i="1"/>
  <c r="M342" i="1"/>
  <c r="K380" i="1"/>
  <c r="K341" i="1"/>
  <c r="N55" i="1"/>
  <c r="N52" i="1"/>
  <c r="N42" i="1"/>
  <c r="Y42" i="1" s="1"/>
  <c r="N33" i="1"/>
  <c r="Y33" i="1" s="1"/>
  <c r="N29" i="1"/>
  <c r="Y29" i="1" s="1"/>
  <c r="N26" i="1"/>
  <c r="N21" i="1"/>
  <c r="Y21" i="1" s="1"/>
  <c r="N15" i="1"/>
  <c r="Y15" i="1" s="1"/>
  <c r="N139" i="1"/>
  <c r="Y139" i="1" s="1"/>
  <c r="N131" i="1"/>
  <c r="Y131" i="1" s="1"/>
  <c r="N122" i="1"/>
  <c r="Y122" i="1" s="1"/>
  <c r="N305" i="1"/>
  <c r="N389" i="1"/>
  <c r="N184" i="1"/>
  <c r="N192" i="1" s="1"/>
  <c r="N90" i="1"/>
  <c r="Y90" i="1" s="1"/>
  <c r="N402" i="1"/>
  <c r="N401" i="1"/>
  <c r="N400" i="1"/>
  <c r="N394" i="1"/>
  <c r="N393" i="1"/>
  <c r="N391" i="1"/>
  <c r="M399" i="1"/>
  <c r="M389" i="1"/>
  <c r="M90" i="1"/>
  <c r="X90" i="1" s="1"/>
  <c r="M131" i="1"/>
  <c r="X131" i="1" s="1"/>
  <c r="M122" i="1"/>
  <c r="X122" i="1" s="1"/>
  <c r="N398" i="1"/>
  <c r="N392" i="1"/>
  <c r="N396" i="1"/>
  <c r="M55" i="1"/>
  <c r="M52" i="1"/>
  <c r="M42" i="1"/>
  <c r="X42" i="1" s="1"/>
  <c r="M33" i="1"/>
  <c r="X33" i="1" s="1"/>
  <c r="M29" i="1"/>
  <c r="X29" i="1" s="1"/>
  <c r="M26" i="1"/>
  <c r="M21" i="1"/>
  <c r="X21" i="1" s="1"/>
  <c r="M15" i="1"/>
  <c r="M139" i="1"/>
  <c r="X139" i="1" s="1"/>
  <c r="M396" i="1"/>
  <c r="M71" i="1"/>
  <c r="L90" i="1"/>
  <c r="W90" i="1" s="1"/>
  <c r="L315" i="1"/>
  <c r="L305" i="1" s="1"/>
  <c r="L275" i="1"/>
  <c r="L220" i="1"/>
  <c r="L216" i="1"/>
  <c r="L205" i="1"/>
  <c r="L154" i="1"/>
  <c r="L115" i="1"/>
  <c r="L375" i="1"/>
  <c r="L381" i="1"/>
  <c r="L229" i="1"/>
  <c r="L228" i="1"/>
  <c r="L342" i="1"/>
  <c r="L139" i="1"/>
  <c r="W139" i="1" s="1"/>
  <c r="L131" i="1"/>
  <c r="W131" i="1" s="1"/>
  <c r="L122" i="1"/>
  <c r="W122" i="1" s="1"/>
  <c r="L394" i="1"/>
  <c r="L401" i="1"/>
  <c r="L390" i="1"/>
  <c r="L398" i="1"/>
  <c r="M76" i="1"/>
  <c r="M75" i="1"/>
  <c r="L55" i="1"/>
  <c r="L52" i="1"/>
  <c r="W52" i="1" s="1"/>
  <c r="L42" i="1"/>
  <c r="W42" i="1" s="1"/>
  <c r="L33" i="1"/>
  <c r="W33" i="1" s="1"/>
  <c r="L29" i="1"/>
  <c r="W29" i="1" s="1"/>
  <c r="L26" i="1"/>
  <c r="W26" i="1" s="1"/>
  <c r="L21" i="1"/>
  <c r="W21" i="1" s="1"/>
  <c r="L15" i="1"/>
  <c r="W15" i="1" s="1"/>
  <c r="K90" i="1"/>
  <c r="V90" i="1" s="1"/>
  <c r="K55" i="1"/>
  <c r="K33" i="1"/>
  <c r="V33" i="1" s="1"/>
  <c r="K26" i="1"/>
  <c r="V26" i="1" s="1"/>
  <c r="K15" i="1"/>
  <c r="V15" i="1" s="1"/>
  <c r="L383" i="1"/>
  <c r="L379" i="1"/>
  <c r="L377" i="1"/>
  <c r="L373" i="1"/>
  <c r="K344" i="1"/>
  <c r="K339" i="1"/>
  <c r="K322" i="1"/>
  <c r="K75" i="1"/>
  <c r="L380" i="1"/>
  <c r="L374" i="1"/>
  <c r="L340" i="1"/>
  <c r="L323" i="1"/>
  <c r="K221" i="1"/>
  <c r="K219" i="1"/>
  <c r="K212" i="1"/>
  <c r="W5" i="35" s="1"/>
  <c r="K208" i="1"/>
  <c r="K205" i="1"/>
  <c r="K139" i="1"/>
  <c r="V139" i="1" s="1"/>
  <c r="K122" i="1"/>
  <c r="K117" i="1" s="1"/>
  <c r="K116" i="1" s="1"/>
  <c r="V116" i="1" s="1"/>
  <c r="K77" i="1"/>
  <c r="L325" i="1"/>
  <c r="L332" i="1" s="1"/>
  <c r="K220" i="1"/>
  <c r="K218" i="1"/>
  <c r="K211" i="1"/>
  <c r="L391" i="1"/>
  <c r="K323" i="1"/>
  <c r="L76" i="1"/>
  <c r="L75" i="1"/>
  <c r="K228" i="1"/>
  <c r="K390" i="1"/>
  <c r="K399" i="1"/>
  <c r="K398" i="1"/>
  <c r="K397" i="1"/>
  <c r="K389" i="1"/>
  <c r="K388" i="1"/>
  <c r="J325" i="1"/>
  <c r="J332" i="1" s="1"/>
  <c r="J341" i="1"/>
  <c r="J339" i="1"/>
  <c r="J305" i="1"/>
  <c r="J139" i="1"/>
  <c r="U139" i="1" s="1"/>
  <c r="J131" i="1"/>
  <c r="U131" i="1" s="1"/>
  <c r="J122" i="1"/>
  <c r="J55" i="1"/>
  <c r="J52" i="1"/>
  <c r="U52" i="1" s="1"/>
  <c r="J42" i="1"/>
  <c r="U42" i="1" s="1"/>
  <c r="J33" i="1"/>
  <c r="U33" i="1" s="1"/>
  <c r="J29" i="1"/>
  <c r="U29" i="1" s="1"/>
  <c r="J26" i="1"/>
  <c r="U26" i="1" s="1"/>
  <c r="J21" i="1"/>
  <c r="U21" i="1" s="1"/>
  <c r="J15" i="1"/>
  <c r="U15" i="1" s="1"/>
  <c r="J90" i="1"/>
  <c r="U90" i="1" s="1"/>
  <c r="I235" i="1"/>
  <c r="I23" i="33" s="1"/>
  <c r="I283" i="1"/>
  <c r="AE19" i="33" s="1"/>
  <c r="AE33" i="33" s="1"/>
  <c r="I170" i="1"/>
  <c r="I139" i="1"/>
  <c r="T139" i="1" s="1"/>
  <c r="I131" i="1"/>
  <c r="T131" i="1" s="1"/>
  <c r="I122" i="1"/>
  <c r="J397" i="1"/>
  <c r="J391" i="1"/>
  <c r="J390" i="1"/>
  <c r="J396" i="1"/>
  <c r="J323" i="1"/>
  <c r="I322" i="1"/>
  <c r="I394" i="1"/>
  <c r="I402" i="1"/>
  <c r="I401" i="1"/>
  <c r="I393" i="1"/>
  <c r="I400" i="1"/>
  <c r="I391" i="1"/>
  <c r="I399" i="1"/>
  <c r="I398" i="1"/>
  <c r="I389" i="1"/>
  <c r="I388" i="1"/>
  <c r="I396" i="1"/>
  <c r="I184" i="1"/>
  <c r="I192" i="1" s="1"/>
  <c r="J76" i="1"/>
  <c r="J75" i="1"/>
  <c r="I90" i="1"/>
  <c r="T90" i="1" s="1"/>
  <c r="I55" i="1"/>
  <c r="I52" i="1"/>
  <c r="T52" i="1" s="1"/>
  <c r="I42" i="1"/>
  <c r="T42" i="1" s="1"/>
  <c r="I33" i="1"/>
  <c r="T33" i="1" s="1"/>
  <c r="I29" i="1"/>
  <c r="T29" i="1" s="1"/>
  <c r="I26" i="1"/>
  <c r="T26" i="1" s="1"/>
  <c r="I21" i="1"/>
  <c r="T21" i="1" s="1"/>
  <c r="I15" i="1"/>
  <c r="T15" i="1" s="1"/>
  <c r="J392" i="1"/>
  <c r="I305" i="1"/>
  <c r="I76" i="1"/>
  <c r="I75" i="1"/>
  <c r="H283" i="1"/>
  <c r="AE19" i="32" s="1"/>
  <c r="AE33" i="32" s="1"/>
  <c r="H90" i="1"/>
  <c r="S90" i="1" s="1"/>
  <c r="H139" i="1"/>
  <c r="S139" i="1" s="1"/>
  <c r="H131" i="1"/>
  <c r="S131" i="1" s="1"/>
  <c r="H122" i="1"/>
  <c r="S122" i="1" s="1"/>
  <c r="H55" i="1"/>
  <c r="H52" i="1"/>
  <c r="H42" i="1"/>
  <c r="S42" i="1" s="1"/>
  <c r="H33" i="1"/>
  <c r="S33" i="1" s="1"/>
  <c r="H29" i="1"/>
  <c r="S29" i="1" s="1"/>
  <c r="H26" i="1"/>
  <c r="S26" i="1" s="1"/>
  <c r="H21" i="1"/>
  <c r="S21" i="1" s="1"/>
  <c r="H15" i="1"/>
  <c r="S15" i="1" s="1"/>
  <c r="K232" i="1"/>
  <c r="K237" i="1"/>
  <c r="K243" i="1"/>
  <c r="K251" i="1"/>
  <c r="K259" i="1"/>
  <c r="K265" i="1"/>
  <c r="K68" i="1"/>
  <c r="K270" i="1"/>
  <c r="K272" i="1"/>
  <c r="K279" i="1"/>
  <c r="K287" i="1"/>
  <c r="K290" i="1"/>
  <c r="K297" i="1"/>
  <c r="K321" i="1"/>
  <c r="K336" i="1"/>
  <c r="K115" i="1"/>
  <c r="K152" i="1"/>
  <c r="K154" i="1"/>
  <c r="K362" i="1"/>
  <c r="K370" i="1"/>
  <c r="K372" i="1"/>
  <c r="K387" i="1"/>
  <c r="K182" i="1"/>
  <c r="K88" i="1"/>
  <c r="K86" i="1"/>
  <c r="K131" i="1"/>
  <c r="V131" i="1" s="1"/>
  <c r="K396" i="1"/>
  <c r="L396" i="1"/>
  <c r="K52" i="1"/>
  <c r="K309" i="1"/>
  <c r="T30" i="35" s="1"/>
  <c r="L184" i="1"/>
  <c r="K234" i="1"/>
  <c r="K235" i="1" s="1"/>
  <c r="I23" i="35" s="1"/>
  <c r="K42" i="1"/>
  <c r="V42" i="1" s="1"/>
  <c r="K345" i="1"/>
  <c r="K354" i="1"/>
  <c r="K245" i="1"/>
  <c r="K29" i="1"/>
  <c r="V29" i="1" s="1"/>
  <c r="K342" i="1"/>
  <c r="K71" i="1"/>
  <c r="K21" i="1"/>
  <c r="V21" i="1" s="1"/>
  <c r="K100" i="1"/>
  <c r="K76" i="1"/>
  <c r="N100" i="1"/>
  <c r="J100" i="1"/>
  <c r="M100" i="1"/>
  <c r="I100" i="1"/>
  <c r="L100" i="1"/>
  <c r="H100" i="1"/>
  <c r="E9" i="1"/>
  <c r="E358" i="1" s="1"/>
  <c r="F9" i="1"/>
  <c r="G9" i="1"/>
  <c r="D9" i="1"/>
  <c r="D182" i="1" s="1"/>
  <c r="F195" i="1"/>
  <c r="G195" i="1"/>
  <c r="E19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D157" i="1"/>
  <c r="D158" i="1"/>
  <c r="D159" i="1"/>
  <c r="D160" i="1"/>
  <c r="D161" i="1"/>
  <c r="D162" i="1"/>
  <c r="D164" i="1"/>
  <c r="D165" i="1"/>
  <c r="D166" i="1"/>
  <c r="D167" i="1"/>
  <c r="D168" i="1"/>
  <c r="D169" i="1"/>
  <c r="D156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2" i="1"/>
  <c r="F132" i="1"/>
  <c r="G132" i="1"/>
  <c r="H396" i="1" s="1"/>
  <c r="E133" i="1"/>
  <c r="F133" i="1"/>
  <c r="G133" i="1"/>
  <c r="H388" i="1" s="1"/>
  <c r="E134" i="1"/>
  <c r="F134" i="1"/>
  <c r="G134" i="1"/>
  <c r="H389" i="1" s="1"/>
  <c r="E135" i="1"/>
  <c r="F135" i="1"/>
  <c r="G135" i="1"/>
  <c r="H397" i="1" s="1"/>
  <c r="E136" i="1"/>
  <c r="F136" i="1"/>
  <c r="G136" i="1"/>
  <c r="H398" i="1" s="1"/>
  <c r="E137" i="1"/>
  <c r="F137" i="1"/>
  <c r="G137" i="1"/>
  <c r="H399" i="1" s="1"/>
  <c r="E138" i="1"/>
  <c r="F138" i="1"/>
  <c r="G138" i="1"/>
  <c r="H390" i="1" s="1"/>
  <c r="E140" i="1"/>
  <c r="F140" i="1"/>
  <c r="G140" i="1"/>
  <c r="H391" i="1" s="1"/>
  <c r="E141" i="1"/>
  <c r="F141" i="1"/>
  <c r="G141" i="1"/>
  <c r="H400" i="1" s="1"/>
  <c r="E142" i="1"/>
  <c r="F142" i="1"/>
  <c r="G142" i="1"/>
  <c r="H392" i="1" s="1"/>
  <c r="E143" i="1"/>
  <c r="F143" i="1"/>
  <c r="G143" i="1"/>
  <c r="H393" i="1" s="1"/>
  <c r="E144" i="1"/>
  <c r="F144" i="1"/>
  <c r="G144" i="1"/>
  <c r="H401" i="1" s="1"/>
  <c r="E145" i="1"/>
  <c r="F145" i="1"/>
  <c r="G145" i="1"/>
  <c r="H402" i="1" s="1"/>
  <c r="E146" i="1"/>
  <c r="F146" i="1"/>
  <c r="G146" i="1"/>
  <c r="H394" i="1" s="1"/>
  <c r="D118" i="1"/>
  <c r="D119" i="1"/>
  <c r="D120" i="1"/>
  <c r="D121" i="1"/>
  <c r="D123" i="1"/>
  <c r="D124" i="1"/>
  <c r="D125" i="1"/>
  <c r="D126" i="1"/>
  <c r="D127" i="1"/>
  <c r="D128" i="1"/>
  <c r="D129" i="1"/>
  <c r="E174" i="1" s="1"/>
  <c r="D130" i="1"/>
  <c r="E175" i="1" s="1"/>
  <c r="D132" i="1"/>
  <c r="D133" i="1"/>
  <c r="D134" i="1"/>
  <c r="D135" i="1"/>
  <c r="D136" i="1"/>
  <c r="D137" i="1"/>
  <c r="D138" i="1"/>
  <c r="D140" i="1"/>
  <c r="D141" i="1"/>
  <c r="D142" i="1"/>
  <c r="D143" i="1"/>
  <c r="D144" i="1"/>
  <c r="D145" i="1"/>
  <c r="D146" i="1"/>
  <c r="E91" i="1"/>
  <c r="F91" i="1"/>
  <c r="G91" i="1"/>
  <c r="H339" i="1" s="1"/>
  <c r="E92" i="1"/>
  <c r="F92" i="1"/>
  <c r="G92" i="1"/>
  <c r="H340" i="1" s="1"/>
  <c r="E93" i="1"/>
  <c r="F93" i="1"/>
  <c r="G93" i="1"/>
  <c r="H341" i="1" s="1"/>
  <c r="E94" i="1"/>
  <c r="F94" i="1"/>
  <c r="G94" i="1"/>
  <c r="H373" i="1" s="1"/>
  <c r="E95" i="1"/>
  <c r="F95" i="1"/>
  <c r="G95" i="1"/>
  <c r="H374" i="1" s="1"/>
  <c r="E96" i="1"/>
  <c r="F96" i="1"/>
  <c r="G96" i="1"/>
  <c r="H379" i="1" s="1"/>
  <c r="E97" i="1"/>
  <c r="F97" i="1"/>
  <c r="G97" i="1"/>
  <c r="H380" i="1" s="1"/>
  <c r="E99" i="1"/>
  <c r="F99" i="1"/>
  <c r="G99" i="1"/>
  <c r="H342" i="1" s="1"/>
  <c r="E101" i="1"/>
  <c r="F101" i="1"/>
  <c r="G101" i="1"/>
  <c r="E102" i="1"/>
  <c r="F102" i="1"/>
  <c r="G102" i="1"/>
  <c r="E103" i="1"/>
  <c r="F103" i="1"/>
  <c r="G103" i="1"/>
  <c r="H324" i="1" s="1"/>
  <c r="H331" i="1" s="1"/>
  <c r="E104" i="1"/>
  <c r="F104" i="1"/>
  <c r="G104" i="1"/>
  <c r="H325" i="1" s="1"/>
  <c r="H332" i="1" s="1"/>
  <c r="E105" i="1"/>
  <c r="F105" i="1"/>
  <c r="G105" i="1"/>
  <c r="H326" i="1" s="1"/>
  <c r="H333" i="1" s="1"/>
  <c r="E106" i="1"/>
  <c r="F106" i="1"/>
  <c r="G106" i="1"/>
  <c r="H381" i="1" s="1"/>
  <c r="E107" i="1"/>
  <c r="F107" i="1"/>
  <c r="G107" i="1"/>
  <c r="H382" i="1" s="1"/>
  <c r="E108" i="1"/>
  <c r="F108" i="1"/>
  <c r="G108" i="1"/>
  <c r="H375" i="1" s="1"/>
  <c r="E109" i="1"/>
  <c r="F109" i="1"/>
  <c r="G109" i="1"/>
  <c r="H376" i="1" s="1"/>
  <c r="E110" i="1"/>
  <c r="F110" i="1"/>
  <c r="G110" i="1"/>
  <c r="H383" i="1" s="1"/>
  <c r="E111" i="1"/>
  <c r="F111" i="1"/>
  <c r="G111" i="1"/>
  <c r="H377" i="1" s="1"/>
  <c r="D91" i="1"/>
  <c r="D92" i="1"/>
  <c r="D93" i="1"/>
  <c r="D94" i="1"/>
  <c r="D95" i="1"/>
  <c r="D96" i="1"/>
  <c r="D97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E64" i="1"/>
  <c r="F64" i="1"/>
  <c r="G64" i="1"/>
  <c r="E16" i="1"/>
  <c r="F16" i="1"/>
  <c r="G16" i="1"/>
  <c r="E17" i="1"/>
  <c r="F17" i="1"/>
  <c r="G17" i="1"/>
  <c r="E18" i="1"/>
  <c r="F18" i="1"/>
  <c r="G18" i="1"/>
  <c r="E19" i="1"/>
  <c r="E330" i="1" s="1"/>
  <c r="F19" i="1"/>
  <c r="F330" i="1" s="1"/>
  <c r="G19" i="1"/>
  <c r="G330" i="1" s="1"/>
  <c r="E20" i="1"/>
  <c r="F20" i="1"/>
  <c r="G20" i="1"/>
  <c r="E22" i="1"/>
  <c r="F22" i="1"/>
  <c r="G22" i="1"/>
  <c r="E23" i="1"/>
  <c r="F23" i="1"/>
  <c r="G23" i="1"/>
  <c r="E24" i="1"/>
  <c r="F24" i="1"/>
  <c r="G24" i="1"/>
  <c r="E25" i="1"/>
  <c r="F25" i="1"/>
  <c r="G25" i="1"/>
  <c r="E27" i="1"/>
  <c r="F27" i="1"/>
  <c r="G27" i="1"/>
  <c r="E28" i="1"/>
  <c r="F28" i="1"/>
  <c r="G28" i="1"/>
  <c r="E30" i="1"/>
  <c r="F30" i="1"/>
  <c r="G30" i="1"/>
  <c r="E31" i="1"/>
  <c r="F31" i="1"/>
  <c r="G31" i="1"/>
  <c r="E32" i="1"/>
  <c r="F32" i="1"/>
  <c r="G32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3" i="1"/>
  <c r="F43" i="1"/>
  <c r="G43" i="1"/>
  <c r="E44" i="1"/>
  <c r="F44" i="1"/>
  <c r="G44" i="1"/>
  <c r="E45" i="1"/>
  <c r="F45" i="1"/>
  <c r="G45" i="1"/>
  <c r="E46" i="1"/>
  <c r="F46" i="1"/>
  <c r="G46" i="1"/>
  <c r="E48" i="1"/>
  <c r="F48" i="1"/>
  <c r="G48" i="1"/>
  <c r="E49" i="1"/>
  <c r="F49" i="1"/>
  <c r="G49" i="1"/>
  <c r="E50" i="1"/>
  <c r="F50" i="1"/>
  <c r="G50" i="1"/>
  <c r="E51" i="1"/>
  <c r="F51" i="1"/>
  <c r="G51" i="1"/>
  <c r="E53" i="1"/>
  <c r="F53" i="1"/>
  <c r="G53" i="1"/>
  <c r="E54" i="1"/>
  <c r="F54" i="1"/>
  <c r="G54" i="1"/>
  <c r="E56" i="1"/>
  <c r="F56" i="1"/>
  <c r="G56" i="1"/>
  <c r="E57" i="1"/>
  <c r="F57" i="1"/>
  <c r="G57" i="1"/>
  <c r="E58" i="1"/>
  <c r="F58" i="1"/>
  <c r="G58" i="1"/>
  <c r="E61" i="1"/>
  <c r="F61" i="1"/>
  <c r="G61" i="1"/>
  <c r="D64" i="1"/>
  <c r="D16" i="1"/>
  <c r="D17" i="1"/>
  <c r="D18" i="1"/>
  <c r="D19" i="1"/>
  <c r="D20" i="1"/>
  <c r="D22" i="1"/>
  <c r="D23" i="1"/>
  <c r="D24" i="1"/>
  <c r="D25" i="1"/>
  <c r="D27" i="1"/>
  <c r="D28" i="1"/>
  <c r="D30" i="1"/>
  <c r="D31" i="1"/>
  <c r="D32" i="1"/>
  <c r="D34" i="1"/>
  <c r="D35" i="1"/>
  <c r="D36" i="1"/>
  <c r="D37" i="1"/>
  <c r="D38" i="1"/>
  <c r="D39" i="1"/>
  <c r="D40" i="1"/>
  <c r="D41" i="1"/>
  <c r="D43" i="1"/>
  <c r="D44" i="1"/>
  <c r="D45" i="1"/>
  <c r="D46" i="1"/>
  <c r="D48" i="1"/>
  <c r="D49" i="1"/>
  <c r="D50" i="1"/>
  <c r="D51" i="1"/>
  <c r="D53" i="1"/>
  <c r="D54" i="1"/>
  <c r="D56" i="1"/>
  <c r="D57" i="1"/>
  <c r="D58" i="1"/>
  <c r="D61" i="1"/>
  <c r="AD20" i="32" l="1"/>
  <c r="V6" i="35"/>
  <c r="U22" i="35" s="1"/>
  <c r="AG22" i="35" s="1"/>
  <c r="V33" i="35"/>
  <c r="L35" i="32"/>
  <c r="I21" i="29" s="1"/>
  <c r="N35" i="35"/>
  <c r="K24" i="29" s="1"/>
  <c r="M214" i="1"/>
  <c r="E9" i="37" s="1"/>
  <c r="AG9" i="37" s="1"/>
  <c r="L35" i="38"/>
  <c r="I27" i="29" s="1"/>
  <c r="A2" i="30"/>
  <c r="F358" i="1"/>
  <c r="A2" i="31"/>
  <c r="G358" i="1"/>
  <c r="J214" i="1"/>
  <c r="E9" i="34" s="1"/>
  <c r="AG9" i="34" s="1"/>
  <c r="T30" i="36"/>
  <c r="M35" i="38"/>
  <c r="J27" i="29" s="1"/>
  <c r="N35" i="36"/>
  <c r="K25" i="29" s="1"/>
  <c r="N35" i="34"/>
  <c r="K23" i="29" s="1"/>
  <c r="L35" i="34"/>
  <c r="I23" i="29" s="1"/>
  <c r="N35" i="37"/>
  <c r="K26" i="29" s="1"/>
  <c r="L35" i="35"/>
  <c r="I24" i="29" s="1"/>
  <c r="M35" i="36"/>
  <c r="J25" i="29" s="1"/>
  <c r="AG9" i="32"/>
  <c r="V6" i="38"/>
  <c r="U22" i="38" s="1"/>
  <c r="AG22" i="38" s="1"/>
  <c r="M35" i="33"/>
  <c r="J22" i="29" s="1"/>
  <c r="M35" i="34"/>
  <c r="J23" i="29" s="1"/>
  <c r="AG11" i="38"/>
  <c r="K35" i="38" s="1"/>
  <c r="H27" i="29" s="1"/>
  <c r="K28" i="35"/>
  <c r="K33" i="35" s="1"/>
  <c r="J11" i="35"/>
  <c r="V6" i="33"/>
  <c r="U22" i="33" s="1"/>
  <c r="AG22" i="33" s="1"/>
  <c r="N214" i="1"/>
  <c r="E9" i="38" s="1"/>
  <c r="V6" i="34"/>
  <c r="U22" i="34" s="1"/>
  <c r="AG22" i="34" s="1"/>
  <c r="AG11" i="33"/>
  <c r="K35" i="33" s="1"/>
  <c r="H22" i="29" s="1"/>
  <c r="M35" i="35"/>
  <c r="J24" i="29" s="1"/>
  <c r="M35" i="32"/>
  <c r="J21" i="29" s="1"/>
  <c r="AG11" i="37"/>
  <c r="K35" i="37" s="1"/>
  <c r="H26" i="29" s="1"/>
  <c r="AG11" i="34"/>
  <c r="K35" i="34" s="1"/>
  <c r="H23" i="29" s="1"/>
  <c r="N285" i="1"/>
  <c r="AE19" i="38"/>
  <c r="V33" i="38"/>
  <c r="V35" i="38" s="1"/>
  <c r="S27" i="29" s="1"/>
  <c r="V6" i="37"/>
  <c r="U22" i="37" s="1"/>
  <c r="AG22" i="37" s="1"/>
  <c r="V6" i="36"/>
  <c r="U22" i="36" s="1"/>
  <c r="AG22" i="36" s="1"/>
  <c r="N35" i="33"/>
  <c r="K22" i="29" s="1"/>
  <c r="L35" i="36"/>
  <c r="I25" i="29" s="1"/>
  <c r="M35" i="37"/>
  <c r="J26" i="29" s="1"/>
  <c r="AD20" i="37"/>
  <c r="AG11" i="32"/>
  <c r="K35" i="32" s="1"/>
  <c r="H21" i="29" s="1"/>
  <c r="L35" i="37"/>
  <c r="I26" i="29" s="1"/>
  <c r="N35" i="38"/>
  <c r="K27" i="29" s="1"/>
  <c r="AG11" i="36"/>
  <c r="K35" i="36" s="1"/>
  <c r="H25" i="29" s="1"/>
  <c r="L214" i="1"/>
  <c r="E9" i="36" s="1"/>
  <c r="H334" i="1"/>
  <c r="F8" i="29" s="1"/>
  <c r="M334" i="1"/>
  <c r="K8" i="29" s="1"/>
  <c r="N334" i="1"/>
  <c r="L8" i="29" s="1"/>
  <c r="L334" i="1"/>
  <c r="J8" i="29" s="1"/>
  <c r="K334" i="1"/>
  <c r="I8" i="29" s="1"/>
  <c r="I334" i="1"/>
  <c r="G8" i="29" s="1"/>
  <c r="J334" i="1"/>
  <c r="H8" i="29" s="1"/>
  <c r="L403" i="1"/>
  <c r="Z25" i="36" s="1"/>
  <c r="J224" i="1"/>
  <c r="X163" i="1"/>
  <c r="M176" i="1"/>
  <c r="G179" i="1"/>
  <c r="H175" i="1"/>
  <c r="F178" i="1"/>
  <c r="G174" i="1"/>
  <c r="T170" i="1"/>
  <c r="I177" i="1"/>
  <c r="V170" i="1"/>
  <c r="K177" i="1"/>
  <c r="W170" i="1"/>
  <c r="L177" i="1"/>
  <c r="S170" i="1"/>
  <c r="H177" i="1"/>
  <c r="W163" i="1"/>
  <c r="L176" i="1"/>
  <c r="Y163" i="1"/>
  <c r="N176" i="1"/>
  <c r="F179" i="1"/>
  <c r="G175" i="1"/>
  <c r="E178" i="1"/>
  <c r="F174" i="1"/>
  <c r="U170" i="1"/>
  <c r="J177" i="1"/>
  <c r="V163" i="1"/>
  <c r="K176" i="1"/>
  <c r="K180" i="1" s="1"/>
  <c r="I7" i="29" s="1"/>
  <c r="X170" i="1"/>
  <c r="M177" i="1"/>
  <c r="H174" i="1"/>
  <c r="G178" i="1"/>
  <c r="F175" i="1"/>
  <c r="E179" i="1"/>
  <c r="T163" i="1"/>
  <c r="I176" i="1"/>
  <c r="Y170" i="1"/>
  <c r="N177" i="1"/>
  <c r="U163" i="1"/>
  <c r="J176" i="1"/>
  <c r="S163" i="1"/>
  <c r="H176" i="1"/>
  <c r="K403" i="1"/>
  <c r="Z25" i="35" s="1"/>
  <c r="I403" i="1"/>
  <c r="Z25" i="33" s="1"/>
  <c r="H403" i="1"/>
  <c r="Z25" i="32" s="1"/>
  <c r="J403" i="1"/>
  <c r="Z25" i="34" s="1"/>
  <c r="N403" i="1"/>
  <c r="Z25" i="38" s="1"/>
  <c r="M403" i="1"/>
  <c r="Z25" i="37" s="1"/>
  <c r="M343" i="1"/>
  <c r="N378" i="1"/>
  <c r="Y27" i="38" s="1"/>
  <c r="AG27" i="38" s="1"/>
  <c r="H343" i="1"/>
  <c r="I343" i="1"/>
  <c r="J285" i="1"/>
  <c r="N224" i="1"/>
  <c r="H240" i="1"/>
  <c r="L293" i="1"/>
  <c r="K293" i="1"/>
  <c r="N240" i="1"/>
  <c r="J366" i="1"/>
  <c r="M240" i="1"/>
  <c r="N327" i="1"/>
  <c r="N364" i="1" s="1"/>
  <c r="L343" i="1"/>
  <c r="L285" i="1"/>
  <c r="N117" i="1"/>
  <c r="N116" i="1" s="1"/>
  <c r="Y116" i="1" s="1"/>
  <c r="N366" i="1"/>
  <c r="I338" i="1"/>
  <c r="N78" i="1"/>
  <c r="N82" i="1" s="1"/>
  <c r="F29" i="38" s="1"/>
  <c r="H224" i="1"/>
  <c r="H6" i="32" s="1"/>
  <c r="J378" i="1"/>
  <c r="Y27" i="34" s="1"/>
  <c r="H366" i="1"/>
  <c r="I378" i="1"/>
  <c r="Y27" i="33" s="1"/>
  <c r="K80" i="1"/>
  <c r="E29" i="35" s="1"/>
  <c r="N338" i="1"/>
  <c r="N346" i="1" s="1"/>
  <c r="N365" i="1" s="1"/>
  <c r="N80" i="1"/>
  <c r="L117" i="1"/>
  <c r="L116" i="1" s="1"/>
  <c r="W116" i="1" s="1"/>
  <c r="J293" i="1"/>
  <c r="N384" i="1"/>
  <c r="Y26" i="38" s="1"/>
  <c r="I384" i="1"/>
  <c r="Y26" i="33" s="1"/>
  <c r="I224" i="1"/>
  <c r="J80" i="1"/>
  <c r="J240" i="1"/>
  <c r="M395" i="1"/>
  <c r="AA25" i="37" s="1"/>
  <c r="M327" i="1"/>
  <c r="M364" i="1" s="1"/>
  <c r="K378" i="1"/>
  <c r="Y27" i="35" s="1"/>
  <c r="M117" i="1"/>
  <c r="M116" i="1" s="1"/>
  <c r="M147" i="1" s="1"/>
  <c r="X147" i="1" s="1"/>
  <c r="M366" i="1"/>
  <c r="M378" i="1"/>
  <c r="Y27" i="37" s="1"/>
  <c r="K384" i="1"/>
  <c r="Y26" i="35" s="1"/>
  <c r="M293" i="1"/>
  <c r="M338" i="1"/>
  <c r="M285" i="1"/>
  <c r="M224" i="1"/>
  <c r="H6" i="37" s="1"/>
  <c r="M384" i="1"/>
  <c r="Y26" i="37" s="1"/>
  <c r="L240" i="1"/>
  <c r="L80" i="1"/>
  <c r="L366" i="1"/>
  <c r="L185" i="1"/>
  <c r="L200" i="1" s="1"/>
  <c r="L224" i="1"/>
  <c r="H6" i="36" s="1"/>
  <c r="K285" i="1"/>
  <c r="K343" i="1"/>
  <c r="J327" i="1"/>
  <c r="J364" i="1" s="1"/>
  <c r="J338" i="1"/>
  <c r="J346" i="1" s="1"/>
  <c r="J365" i="1" s="1"/>
  <c r="J384" i="1"/>
  <c r="Y26" i="34" s="1"/>
  <c r="G387" i="1"/>
  <c r="F387" i="1"/>
  <c r="E370" i="1"/>
  <c r="A2" i="2"/>
  <c r="L98" i="1"/>
  <c r="W100" i="1"/>
  <c r="K98" i="1"/>
  <c r="V100" i="1"/>
  <c r="K305" i="1"/>
  <c r="I98" i="1"/>
  <c r="T100" i="1"/>
  <c r="K59" i="1"/>
  <c r="V59" i="1" s="1"/>
  <c r="V52" i="1"/>
  <c r="H255" i="1"/>
  <c r="AB16" i="32" s="1"/>
  <c r="S55" i="1"/>
  <c r="I255" i="1"/>
  <c r="AB16" i="33" s="1"/>
  <c r="T55" i="1"/>
  <c r="K255" i="1"/>
  <c r="AB16" i="35" s="1"/>
  <c r="V55" i="1"/>
  <c r="M80" i="1"/>
  <c r="X15" i="1"/>
  <c r="N255" i="1"/>
  <c r="AB16" i="38" s="1"/>
  <c r="Y55" i="1"/>
  <c r="L238" i="1"/>
  <c r="H238" i="1"/>
  <c r="N293" i="1"/>
  <c r="M255" i="1"/>
  <c r="AB16" i="37" s="1"/>
  <c r="X55" i="1"/>
  <c r="N47" i="1"/>
  <c r="Y26" i="1"/>
  <c r="M98" i="1"/>
  <c r="X100" i="1"/>
  <c r="L47" i="1"/>
  <c r="W47" i="1" s="1"/>
  <c r="J255" i="1"/>
  <c r="AB16" i="34" s="1"/>
  <c r="U55" i="1"/>
  <c r="L255" i="1"/>
  <c r="AB16" i="36" s="1"/>
  <c r="W55" i="1"/>
  <c r="M238" i="1"/>
  <c r="N238" i="1"/>
  <c r="N98" i="1"/>
  <c r="Y98" i="1" s="1"/>
  <c r="Y100" i="1"/>
  <c r="H59" i="1"/>
  <c r="S59" i="1" s="1"/>
  <c r="S52" i="1"/>
  <c r="N59" i="1"/>
  <c r="Y59" i="1" s="1"/>
  <c r="Y52" i="1"/>
  <c r="I327" i="1"/>
  <c r="I364" i="1" s="1"/>
  <c r="H98" i="1"/>
  <c r="S100" i="1"/>
  <c r="J98" i="1"/>
  <c r="U98" i="1" s="1"/>
  <c r="U100" i="1"/>
  <c r="I59" i="1"/>
  <c r="T59" i="1" s="1"/>
  <c r="I117" i="1"/>
  <c r="I116" i="1" s="1"/>
  <c r="T116" i="1" s="1"/>
  <c r="T122" i="1"/>
  <c r="J185" i="1"/>
  <c r="J200" i="1" s="1"/>
  <c r="U122" i="1"/>
  <c r="K185" i="1"/>
  <c r="K200" i="1" s="1"/>
  <c r="V122" i="1"/>
  <c r="M47" i="1"/>
  <c r="X47" i="1" s="1"/>
  <c r="X26" i="1"/>
  <c r="M59" i="1"/>
  <c r="X59" i="1" s="1"/>
  <c r="X52" i="1"/>
  <c r="I214" i="1"/>
  <c r="E9" i="33" s="1"/>
  <c r="J47" i="1"/>
  <c r="U47" i="1" s="1"/>
  <c r="J117" i="1"/>
  <c r="J116" i="1" s="1"/>
  <c r="M78" i="1"/>
  <c r="M82" i="1" s="1"/>
  <c r="F29" i="37" s="1"/>
  <c r="H47" i="1"/>
  <c r="I47" i="1"/>
  <c r="I395" i="1"/>
  <c r="AA25" i="33" s="1"/>
  <c r="K224" i="1"/>
  <c r="H6" i="35" s="1"/>
  <c r="K47" i="1"/>
  <c r="I78" i="1"/>
  <c r="I82" i="1" s="1"/>
  <c r="F29" i="33" s="1"/>
  <c r="J78" i="1"/>
  <c r="J82" i="1" s="1"/>
  <c r="F29" i="34" s="1"/>
  <c r="J395" i="1"/>
  <c r="AA25" i="34" s="1"/>
  <c r="J59" i="1"/>
  <c r="U59" i="1" s="1"/>
  <c r="L78" i="1"/>
  <c r="L82" i="1" s="1"/>
  <c r="F29" i="36" s="1"/>
  <c r="L59" i="1"/>
  <c r="W59" i="1" s="1"/>
  <c r="M185" i="1"/>
  <c r="M186" i="1" s="1"/>
  <c r="M273" i="1" s="1"/>
  <c r="M276" i="1" s="1"/>
  <c r="M277" i="1" s="1"/>
  <c r="AD18" i="37" s="1"/>
  <c r="L338" i="1"/>
  <c r="N185" i="1"/>
  <c r="N200" i="1" s="1"/>
  <c r="N395" i="1"/>
  <c r="AA25" i="38" s="1"/>
  <c r="L395" i="1"/>
  <c r="AA25" i="36" s="1"/>
  <c r="L384" i="1"/>
  <c r="Y26" i="36" s="1"/>
  <c r="K147" i="1"/>
  <c r="K214" i="1"/>
  <c r="E9" i="35" s="1"/>
  <c r="L327" i="1"/>
  <c r="L364" i="1" s="1"/>
  <c r="L378" i="1"/>
  <c r="Y27" i="36" s="1"/>
  <c r="K338" i="1"/>
  <c r="K327" i="1"/>
  <c r="K364" i="1" s="1"/>
  <c r="K395" i="1"/>
  <c r="AA25" i="35" s="1"/>
  <c r="I80" i="1"/>
  <c r="I293" i="1"/>
  <c r="I285" i="1"/>
  <c r="I185" i="1"/>
  <c r="I200" i="1" s="1"/>
  <c r="I240" i="1"/>
  <c r="I366" i="1"/>
  <c r="H184" i="1"/>
  <c r="H192" i="1" s="1"/>
  <c r="H338" i="1"/>
  <c r="H322" i="1"/>
  <c r="H228" i="1"/>
  <c r="H395" i="1"/>
  <c r="AA25" i="32" s="1"/>
  <c r="H323" i="1"/>
  <c r="H229" i="1"/>
  <c r="H384" i="1"/>
  <c r="Y26" i="32" s="1"/>
  <c r="H80" i="1"/>
  <c r="H75" i="1"/>
  <c r="H378" i="1"/>
  <c r="Y27" i="32" s="1"/>
  <c r="H117" i="1"/>
  <c r="H116" i="1" s="1"/>
  <c r="H76" i="1"/>
  <c r="H293" i="1"/>
  <c r="H285" i="1"/>
  <c r="L192" i="1"/>
  <c r="K78" i="1"/>
  <c r="K82" i="1" s="1"/>
  <c r="F29" i="35" s="1"/>
  <c r="K240" i="1"/>
  <c r="K366" i="1"/>
  <c r="D55" i="1"/>
  <c r="O55" i="1" s="1"/>
  <c r="F55" i="1"/>
  <c r="Q55" i="1" s="1"/>
  <c r="E122" i="1"/>
  <c r="P122" i="1" s="1"/>
  <c r="D42" i="1"/>
  <c r="O42" i="1" s="1"/>
  <c r="D122" i="1"/>
  <c r="O122" i="1" s="1"/>
  <c r="G122" i="1"/>
  <c r="R122" i="1" s="1"/>
  <c r="E42" i="1"/>
  <c r="P42" i="1" s="1"/>
  <c r="F122" i="1"/>
  <c r="Q122" i="1" s="1"/>
  <c r="F170" i="1"/>
  <c r="G170" i="1"/>
  <c r="E170" i="1"/>
  <c r="D170" i="1"/>
  <c r="O170" i="1" s="1"/>
  <c r="E163" i="1"/>
  <c r="D163" i="1"/>
  <c r="O163" i="1" s="1"/>
  <c r="G163" i="1"/>
  <c r="F163" i="1"/>
  <c r="G55" i="1"/>
  <c r="R55" i="1" s="1"/>
  <c r="E55" i="1"/>
  <c r="P55" i="1" s="1"/>
  <c r="E52" i="1"/>
  <c r="P52" i="1" s="1"/>
  <c r="G52" i="1"/>
  <c r="R52" i="1" s="1"/>
  <c r="F52" i="1"/>
  <c r="Q52" i="1" s="1"/>
  <c r="D52" i="1"/>
  <c r="O52" i="1" s="1"/>
  <c r="D33" i="1"/>
  <c r="O33" i="1" s="1"/>
  <c r="G139" i="1"/>
  <c r="R139" i="1" s="1"/>
  <c r="F139" i="1"/>
  <c r="Q139" i="1" s="1"/>
  <c r="E139" i="1"/>
  <c r="P139" i="1" s="1"/>
  <c r="D139" i="1"/>
  <c r="O139" i="1" s="1"/>
  <c r="E131" i="1"/>
  <c r="P131" i="1" s="1"/>
  <c r="G131" i="1"/>
  <c r="R131" i="1" s="1"/>
  <c r="F131" i="1"/>
  <c r="Q131" i="1" s="1"/>
  <c r="D131" i="1"/>
  <c r="O131" i="1" s="1"/>
  <c r="E100" i="1"/>
  <c r="P100" i="1" s="1"/>
  <c r="F100" i="1"/>
  <c r="Q100" i="1" s="1"/>
  <c r="G100" i="1"/>
  <c r="R100" i="1" s="1"/>
  <c r="D100" i="1"/>
  <c r="O100" i="1" s="1"/>
  <c r="G90" i="1"/>
  <c r="F90" i="1"/>
  <c r="Q90" i="1" s="1"/>
  <c r="E90" i="1"/>
  <c r="P90" i="1" s="1"/>
  <c r="D90" i="1"/>
  <c r="R90" i="1"/>
  <c r="F29" i="1"/>
  <c r="Q29" i="1" s="1"/>
  <c r="E29" i="1"/>
  <c r="P29" i="1" s="1"/>
  <c r="G26" i="1"/>
  <c r="R26" i="1" s="1"/>
  <c r="G15" i="1"/>
  <c r="F15" i="1"/>
  <c r="D26" i="1"/>
  <c r="O26" i="1" s="1"/>
  <c r="G21" i="1"/>
  <c r="R21" i="1" s="1"/>
  <c r="D15" i="1"/>
  <c r="G42" i="1"/>
  <c r="R42" i="1" s="1"/>
  <c r="G33" i="1"/>
  <c r="R33" i="1" s="1"/>
  <c r="F26" i="1"/>
  <c r="Q26" i="1" s="1"/>
  <c r="F21" i="1"/>
  <c r="Q21" i="1" s="1"/>
  <c r="E15" i="1"/>
  <c r="E33" i="1"/>
  <c r="P33" i="1" s="1"/>
  <c r="D21" i="1"/>
  <c r="O21" i="1" s="1"/>
  <c r="D29" i="1"/>
  <c r="O29" i="1" s="1"/>
  <c r="F42" i="1"/>
  <c r="Q42" i="1" s="1"/>
  <c r="F33" i="1"/>
  <c r="Q33" i="1" s="1"/>
  <c r="G29" i="1"/>
  <c r="R29" i="1" s="1"/>
  <c r="E26" i="1"/>
  <c r="P26" i="1" s="1"/>
  <c r="E21" i="1"/>
  <c r="P21" i="1" s="1"/>
  <c r="G279" i="1"/>
  <c r="G251" i="1"/>
  <c r="G259" i="1"/>
  <c r="G216" i="1"/>
  <c r="G370" i="1"/>
  <c r="F279" i="1"/>
  <c r="F321" i="1"/>
  <c r="G232" i="1"/>
  <c r="F259" i="1"/>
  <c r="G297" i="1"/>
  <c r="G372" i="1"/>
  <c r="F232" i="1"/>
  <c r="G272" i="1"/>
  <c r="G321" i="1"/>
  <c r="F372" i="1"/>
  <c r="E13" i="1"/>
  <c r="P13" i="1" s="1"/>
  <c r="E88" i="1"/>
  <c r="E152" i="1"/>
  <c r="E207" i="1"/>
  <c r="E270" i="1"/>
  <c r="E290" i="1"/>
  <c r="D13" i="1"/>
  <c r="O13" i="1" s="1"/>
  <c r="D68" i="1"/>
  <c r="D86" i="1"/>
  <c r="D88" i="1"/>
  <c r="D115" i="1"/>
  <c r="D152" i="1"/>
  <c r="D154" i="1"/>
  <c r="E205" i="1"/>
  <c r="G207" i="1"/>
  <c r="F216" i="1"/>
  <c r="E237" i="1"/>
  <c r="G243" i="1"/>
  <c r="F251" i="1"/>
  <c r="E265" i="1"/>
  <c r="G270" i="1"/>
  <c r="F272" i="1"/>
  <c r="E287" i="1"/>
  <c r="G290" i="1"/>
  <c r="F297" i="1"/>
  <c r="E336" i="1"/>
  <c r="G362" i="1"/>
  <c r="F370" i="1"/>
  <c r="E387" i="1"/>
  <c r="E68" i="1"/>
  <c r="E86" i="1"/>
  <c r="E115" i="1"/>
  <c r="E154" i="1"/>
  <c r="E182" i="1"/>
  <c r="E243" i="1"/>
  <c r="E362" i="1"/>
  <c r="G13" i="1"/>
  <c r="R13" i="1" s="1"/>
  <c r="G68" i="1"/>
  <c r="G86" i="1"/>
  <c r="G88" i="1"/>
  <c r="G115" i="1"/>
  <c r="G152" i="1"/>
  <c r="G154" i="1"/>
  <c r="G182" i="1"/>
  <c r="G205" i="1"/>
  <c r="F207" i="1"/>
  <c r="E232" i="1"/>
  <c r="G237" i="1"/>
  <c r="F243" i="1"/>
  <c r="E259" i="1"/>
  <c r="G265" i="1"/>
  <c r="F270" i="1"/>
  <c r="E279" i="1"/>
  <c r="G287" i="1"/>
  <c r="F290" i="1"/>
  <c r="E321" i="1"/>
  <c r="G336" i="1"/>
  <c r="F362" i="1"/>
  <c r="E372" i="1"/>
  <c r="F13" i="1"/>
  <c r="Q13" i="1" s="1"/>
  <c r="F68" i="1"/>
  <c r="F86" i="1"/>
  <c r="F88" i="1"/>
  <c r="F115" i="1"/>
  <c r="F152" i="1"/>
  <c r="F154" i="1"/>
  <c r="F182" i="1"/>
  <c r="F205" i="1"/>
  <c r="E216" i="1"/>
  <c r="F237" i="1"/>
  <c r="E251" i="1"/>
  <c r="F265" i="1"/>
  <c r="E272" i="1"/>
  <c r="F287" i="1"/>
  <c r="E297" i="1"/>
  <c r="F336" i="1"/>
  <c r="F261" i="1"/>
  <c r="Q28" i="30" s="1"/>
  <c r="G261" i="1"/>
  <c r="Q28" i="31" s="1"/>
  <c r="E261" i="1"/>
  <c r="Q28" i="2" s="1"/>
  <c r="F299" i="1"/>
  <c r="G299" i="1"/>
  <c r="E299" i="1"/>
  <c r="F221" i="1"/>
  <c r="G221" i="1"/>
  <c r="E221" i="1"/>
  <c r="F77" i="1"/>
  <c r="G77" i="1"/>
  <c r="E77" i="1"/>
  <c r="J238" i="1" l="1"/>
  <c r="V35" i="35"/>
  <c r="S24" i="29" s="1"/>
  <c r="V33" i="36"/>
  <c r="V35" i="36" s="1"/>
  <c r="S25" i="29" s="1"/>
  <c r="V33" i="34"/>
  <c r="V35" i="34" s="1"/>
  <c r="S23" i="29" s="1"/>
  <c r="AA32" i="38"/>
  <c r="AA33" i="38"/>
  <c r="AA35" i="38" s="1"/>
  <c r="X27" i="29" s="1"/>
  <c r="AG26" i="35"/>
  <c r="Y33" i="35"/>
  <c r="Z32" i="35"/>
  <c r="Z33" i="35" s="1"/>
  <c r="AF29" i="35"/>
  <c r="AG29" i="35" s="1"/>
  <c r="AC35" i="35" s="1"/>
  <c r="Z24" i="29" s="1"/>
  <c r="I8" i="32"/>
  <c r="H33" i="32"/>
  <c r="E29" i="37"/>
  <c r="AB5" i="37"/>
  <c r="AG26" i="34"/>
  <c r="Y33" i="34"/>
  <c r="Z32" i="34"/>
  <c r="Z33" i="34" s="1"/>
  <c r="V33" i="37"/>
  <c r="V35" i="37" s="1"/>
  <c r="S26" i="29" s="1"/>
  <c r="AG9" i="38"/>
  <c r="AG27" i="32"/>
  <c r="AA32" i="32"/>
  <c r="AA33" i="32" s="1"/>
  <c r="V6" i="32"/>
  <c r="E29" i="33"/>
  <c r="AF29" i="33" s="1"/>
  <c r="AG29" i="33" s="1"/>
  <c r="AC35" i="33" s="1"/>
  <c r="Z22" i="29" s="1"/>
  <c r="AB5" i="33"/>
  <c r="AG27" i="36"/>
  <c r="AA32" i="36"/>
  <c r="AA33" i="36" s="1"/>
  <c r="AG26" i="36"/>
  <c r="Z32" i="36"/>
  <c r="Y33" i="36"/>
  <c r="AG9" i="33"/>
  <c r="H33" i="36"/>
  <c r="AG6" i="36"/>
  <c r="I8" i="36"/>
  <c r="I10" i="36" s="1"/>
  <c r="Y33" i="33"/>
  <c r="AG26" i="33"/>
  <c r="Z32" i="33"/>
  <c r="E29" i="38"/>
  <c r="AF29" i="38" s="1"/>
  <c r="AG29" i="38" s="1"/>
  <c r="AC35" i="38" s="1"/>
  <c r="Z27" i="29" s="1"/>
  <c r="AB5" i="38"/>
  <c r="N227" i="1"/>
  <c r="N230" i="1" s="1"/>
  <c r="F28" i="38" s="1"/>
  <c r="F33" i="38" s="1"/>
  <c r="H6" i="38"/>
  <c r="J239" i="1"/>
  <c r="J241" i="1" s="1"/>
  <c r="J244" i="1" s="1"/>
  <c r="J249" i="1" s="1"/>
  <c r="J252" i="1" s="1"/>
  <c r="J257" i="1" s="1"/>
  <c r="J260" i="1" s="1"/>
  <c r="J263" i="1" s="1"/>
  <c r="J266" i="1" s="1"/>
  <c r="J268" i="1" s="1"/>
  <c r="J291" i="1" s="1"/>
  <c r="H6" i="34"/>
  <c r="V33" i="33"/>
  <c r="V35" i="33" s="1"/>
  <c r="S22" i="29" s="1"/>
  <c r="AE33" i="38"/>
  <c r="E29" i="32"/>
  <c r="AB5" i="32"/>
  <c r="AG9" i="35"/>
  <c r="E33" i="35"/>
  <c r="I8" i="37"/>
  <c r="AG6" i="37"/>
  <c r="H33" i="37"/>
  <c r="AA32" i="35"/>
  <c r="AA33" i="35" s="1"/>
  <c r="AG27" i="35"/>
  <c r="E29" i="34"/>
  <c r="AB5" i="34"/>
  <c r="Z32" i="32"/>
  <c r="AG26" i="32"/>
  <c r="Y33" i="32"/>
  <c r="E29" i="36"/>
  <c r="AF29" i="36" s="1"/>
  <c r="AG29" i="36" s="1"/>
  <c r="AC35" i="36" s="1"/>
  <c r="Z25" i="29" s="1"/>
  <c r="AB5" i="36"/>
  <c r="AG27" i="37"/>
  <c r="AA32" i="37"/>
  <c r="AA33" i="37" s="1"/>
  <c r="I227" i="1"/>
  <c r="I230" i="1" s="1"/>
  <c r="F28" i="33" s="1"/>
  <c r="F33" i="33" s="1"/>
  <c r="H6" i="33"/>
  <c r="AA32" i="33"/>
  <c r="AA33" i="33" s="1"/>
  <c r="AG27" i="33"/>
  <c r="AB5" i="35"/>
  <c r="AD33" i="37"/>
  <c r="H33" i="35"/>
  <c r="I8" i="35"/>
  <c r="AG6" i="35"/>
  <c r="Y33" i="37"/>
  <c r="AG26" i="37"/>
  <c r="Z32" i="37"/>
  <c r="Y33" i="38"/>
  <c r="AG26" i="38"/>
  <c r="Z32" i="38"/>
  <c r="AA32" i="34"/>
  <c r="AA33" i="34" s="1"/>
  <c r="AG27" i="34"/>
  <c r="Z33" i="36"/>
  <c r="Z35" i="36" s="1"/>
  <c r="W25" i="29" s="1"/>
  <c r="AG9" i="36"/>
  <c r="AG11" i="35"/>
  <c r="K35" i="35" s="1"/>
  <c r="H24" i="29" s="1"/>
  <c r="J227" i="1"/>
  <c r="J230" i="1" s="1"/>
  <c r="F28" i="34" s="1"/>
  <c r="F33" i="34" s="1"/>
  <c r="M180" i="1"/>
  <c r="K7" i="29" s="1"/>
  <c r="L180" i="1"/>
  <c r="J7" i="29" s="1"/>
  <c r="I180" i="1"/>
  <c r="G7" i="29" s="1"/>
  <c r="H180" i="1"/>
  <c r="F7" i="29" s="1"/>
  <c r="N180" i="1"/>
  <c r="L7" i="29" s="1"/>
  <c r="H346" i="1"/>
  <c r="H349" i="1" s="1"/>
  <c r="H351" i="1" s="1"/>
  <c r="Q170" i="1"/>
  <c r="F177" i="1"/>
  <c r="Q163" i="1"/>
  <c r="F176" i="1"/>
  <c r="J180" i="1"/>
  <c r="H7" i="29" s="1"/>
  <c r="R163" i="1"/>
  <c r="G176" i="1"/>
  <c r="P170" i="1"/>
  <c r="E177" i="1"/>
  <c r="P163" i="1"/>
  <c r="E176" i="1"/>
  <c r="R170" i="1"/>
  <c r="G177" i="1"/>
  <c r="I239" i="1"/>
  <c r="H239" i="1"/>
  <c r="H241" i="1" s="1"/>
  <c r="H244" i="1" s="1"/>
  <c r="H249" i="1" s="1"/>
  <c r="H252" i="1" s="1"/>
  <c r="H257" i="1" s="1"/>
  <c r="H260" i="1" s="1"/>
  <c r="H263" i="1" s="1"/>
  <c r="H266" i="1" s="1"/>
  <c r="H268" i="1" s="1"/>
  <c r="H291" i="1" s="1"/>
  <c r="K346" i="1"/>
  <c r="K349" i="1" s="1"/>
  <c r="K351" i="1" s="1"/>
  <c r="I346" i="1"/>
  <c r="I365" i="1" s="1"/>
  <c r="M346" i="1"/>
  <c r="M349" i="1" s="1"/>
  <c r="M351" i="1" s="1"/>
  <c r="N385" i="1"/>
  <c r="M239" i="1"/>
  <c r="M241" i="1" s="1"/>
  <c r="M244" i="1" s="1"/>
  <c r="M249" i="1" s="1"/>
  <c r="M252" i="1" s="1"/>
  <c r="M257" i="1" s="1"/>
  <c r="M260" i="1" s="1"/>
  <c r="M263" i="1" s="1"/>
  <c r="M266" i="1" s="1"/>
  <c r="M268" i="1" s="1"/>
  <c r="M291" i="1" s="1"/>
  <c r="L346" i="1"/>
  <c r="L365" i="1" s="1"/>
  <c r="N147" i="1"/>
  <c r="Y147" i="1" s="1"/>
  <c r="N239" i="1"/>
  <c r="N241" i="1" s="1"/>
  <c r="N244" i="1" s="1"/>
  <c r="N249" i="1" s="1"/>
  <c r="N252" i="1" s="1"/>
  <c r="N257" i="1" s="1"/>
  <c r="N260" i="1" s="1"/>
  <c r="N263" i="1" s="1"/>
  <c r="N266" i="1" s="1"/>
  <c r="N268" i="1" s="1"/>
  <c r="N291" i="1" s="1"/>
  <c r="H227" i="1"/>
  <c r="H230" i="1" s="1"/>
  <c r="M227" i="1"/>
  <c r="M230" i="1" s="1"/>
  <c r="F28" i="37" s="1"/>
  <c r="F33" i="37" s="1"/>
  <c r="N112" i="1"/>
  <c r="J186" i="1"/>
  <c r="J273" i="1" s="1"/>
  <c r="J276" i="1" s="1"/>
  <c r="J277" i="1" s="1"/>
  <c r="L227" i="1"/>
  <c r="L230" i="1" s="1"/>
  <c r="F28" i="36" s="1"/>
  <c r="F33" i="36" s="1"/>
  <c r="M385" i="1"/>
  <c r="N349" i="1"/>
  <c r="N351" i="1" s="1"/>
  <c r="K385" i="1"/>
  <c r="L239" i="1"/>
  <c r="L241" i="1" s="1"/>
  <c r="L244" i="1" s="1"/>
  <c r="L249" i="1" s="1"/>
  <c r="L252" i="1" s="1"/>
  <c r="L257" i="1" s="1"/>
  <c r="L260" i="1" s="1"/>
  <c r="L263" i="1" s="1"/>
  <c r="L266" i="1" s="1"/>
  <c r="L268" i="1" s="1"/>
  <c r="L291" i="1" s="1"/>
  <c r="L147" i="1"/>
  <c r="W147" i="1" s="1"/>
  <c r="I385" i="1"/>
  <c r="X116" i="1"/>
  <c r="L186" i="1"/>
  <c r="L273" i="1" s="1"/>
  <c r="L276" i="1" s="1"/>
  <c r="L277" i="1" s="1"/>
  <c r="N186" i="1"/>
  <c r="N273" i="1" s="1"/>
  <c r="N276" i="1" s="1"/>
  <c r="N277" i="1" s="1"/>
  <c r="AD18" i="38" s="1"/>
  <c r="M200" i="1"/>
  <c r="L60" i="1"/>
  <c r="W60" i="1" s="1"/>
  <c r="K227" i="1"/>
  <c r="K230" i="1" s="1"/>
  <c r="F28" i="35" s="1"/>
  <c r="F33" i="35" s="1"/>
  <c r="K404" i="1"/>
  <c r="K239" i="1"/>
  <c r="J349" i="1"/>
  <c r="J351" i="1" s="1"/>
  <c r="J385" i="1"/>
  <c r="I147" i="1"/>
  <c r="T147" i="1" s="1"/>
  <c r="V147" i="1"/>
  <c r="L404" i="1"/>
  <c r="J404" i="1"/>
  <c r="H60" i="1"/>
  <c r="S47" i="1"/>
  <c r="I112" i="1"/>
  <c r="T98" i="1"/>
  <c r="K186" i="1"/>
  <c r="K273" i="1" s="1"/>
  <c r="K276" i="1" s="1"/>
  <c r="K277" i="1" s="1"/>
  <c r="AD18" i="35" s="1"/>
  <c r="N404" i="1"/>
  <c r="J147" i="1"/>
  <c r="U147" i="1" s="1"/>
  <c r="U116" i="1"/>
  <c r="M112" i="1"/>
  <c r="X98" i="1"/>
  <c r="L112" i="1"/>
  <c r="W98" i="1"/>
  <c r="H147" i="1"/>
  <c r="S147" i="1" s="1"/>
  <c r="S116" i="1"/>
  <c r="K238" i="1"/>
  <c r="M292" i="1"/>
  <c r="I60" i="1"/>
  <c r="T47" i="1"/>
  <c r="J112" i="1"/>
  <c r="H112" i="1"/>
  <c r="S98" i="1"/>
  <c r="N60" i="1"/>
  <c r="Y47" i="1"/>
  <c r="M60" i="1"/>
  <c r="K60" i="1"/>
  <c r="V47" i="1"/>
  <c r="M404" i="1"/>
  <c r="I238" i="1"/>
  <c r="K112" i="1"/>
  <c r="V112" i="1" s="1"/>
  <c r="V98" i="1"/>
  <c r="I404" i="1"/>
  <c r="I186" i="1"/>
  <c r="I273" i="1" s="1"/>
  <c r="I276" i="1" s="1"/>
  <c r="I277" i="1" s="1"/>
  <c r="AD18" i="33" s="1"/>
  <c r="J60" i="1"/>
  <c r="L385" i="1"/>
  <c r="H404" i="1"/>
  <c r="H185" i="1"/>
  <c r="H385" i="1"/>
  <c r="H327" i="1"/>
  <c r="H364" i="1" s="1"/>
  <c r="H78" i="1"/>
  <c r="H82" i="1" s="1"/>
  <c r="F29" i="32" s="1"/>
  <c r="D117" i="1"/>
  <c r="D116" i="1" s="1"/>
  <c r="O116" i="1" s="1"/>
  <c r="F59" i="1"/>
  <c r="Q59" i="1" s="1"/>
  <c r="E117" i="1"/>
  <c r="E116" i="1" s="1"/>
  <c r="P116" i="1" s="1"/>
  <c r="F117" i="1"/>
  <c r="F116" i="1" s="1"/>
  <c r="Q116" i="1" s="1"/>
  <c r="F98" i="1"/>
  <c r="Q98" i="1" s="1"/>
  <c r="D98" i="1"/>
  <c r="O98" i="1" s="1"/>
  <c r="E98" i="1"/>
  <c r="P98" i="1" s="1"/>
  <c r="G117" i="1"/>
  <c r="G116" i="1" s="1"/>
  <c r="R116" i="1" s="1"/>
  <c r="G59" i="1"/>
  <c r="R59" i="1" s="1"/>
  <c r="E59" i="1"/>
  <c r="P59" i="1" s="1"/>
  <c r="D59" i="1"/>
  <c r="O59" i="1" s="1"/>
  <c r="R15" i="1"/>
  <c r="G47" i="1"/>
  <c r="Q15" i="1"/>
  <c r="F47" i="1"/>
  <c r="P15" i="1"/>
  <c r="E47" i="1"/>
  <c r="O15" i="1"/>
  <c r="D47" i="1"/>
  <c r="G98" i="1"/>
  <c r="R98" i="1" s="1"/>
  <c r="O90" i="1"/>
  <c r="F211" i="1"/>
  <c r="G211" i="1"/>
  <c r="E211" i="1"/>
  <c r="Z35" i="34" l="1"/>
  <c r="W23" i="29" s="1"/>
  <c r="AA35" i="34"/>
  <c r="X23" i="29" s="1"/>
  <c r="AA35" i="37"/>
  <c r="X26" i="29" s="1"/>
  <c r="AA35" i="33"/>
  <c r="X22" i="29" s="1"/>
  <c r="AG32" i="32"/>
  <c r="AG32" i="36"/>
  <c r="AG32" i="33"/>
  <c r="AG32" i="38"/>
  <c r="Z33" i="33"/>
  <c r="Z35" i="33" s="1"/>
  <c r="W22" i="29" s="1"/>
  <c r="AA35" i="36"/>
  <c r="X25" i="29" s="1"/>
  <c r="E33" i="38"/>
  <c r="AD33" i="35"/>
  <c r="AD33" i="38"/>
  <c r="N353" i="1"/>
  <c r="N355" i="1" s="1"/>
  <c r="N356" i="1" s="1"/>
  <c r="G31" i="38" s="1"/>
  <c r="W7" i="38"/>
  <c r="M353" i="1"/>
  <c r="M355" i="1" s="1"/>
  <c r="M356" i="1" s="1"/>
  <c r="G31" i="37" s="1"/>
  <c r="W7" i="37"/>
  <c r="AG5" i="35"/>
  <c r="AB33" i="35"/>
  <c r="AF28" i="35"/>
  <c r="AG6" i="33"/>
  <c r="F35" i="33" s="1"/>
  <c r="C22" i="29" s="1"/>
  <c r="H33" i="33"/>
  <c r="I8" i="33"/>
  <c r="AG5" i="36"/>
  <c r="AB33" i="36"/>
  <c r="AF28" i="36"/>
  <c r="AG5" i="34"/>
  <c r="AB33" i="34"/>
  <c r="AF28" i="34"/>
  <c r="E35" i="35"/>
  <c r="B24" i="29" s="1"/>
  <c r="AB33" i="38"/>
  <c r="AF28" i="38"/>
  <c r="AG5" i="38"/>
  <c r="AB33" i="33"/>
  <c r="AF28" i="33"/>
  <c r="AG5" i="33"/>
  <c r="AG8" i="32"/>
  <c r="H35" i="32" s="1"/>
  <c r="E21" i="29" s="1"/>
  <c r="I10" i="32"/>
  <c r="AD33" i="33"/>
  <c r="L292" i="1"/>
  <c r="L295" i="1" s="1"/>
  <c r="L298" i="1" s="1"/>
  <c r="L319" i="1" s="1"/>
  <c r="L363" i="1" s="1"/>
  <c r="L368" i="1" s="1"/>
  <c r="AD18" i="36"/>
  <c r="J15" i="36"/>
  <c r="AG10" i="36"/>
  <c r="Z33" i="32"/>
  <c r="Z35" i="32" s="1"/>
  <c r="W21" i="29" s="1"/>
  <c r="Z35" i="35"/>
  <c r="W24" i="29" s="1"/>
  <c r="AF29" i="34"/>
  <c r="AG29" i="34" s="1"/>
  <c r="AC35" i="34" s="1"/>
  <c r="Z23" i="29" s="1"/>
  <c r="E33" i="34"/>
  <c r="E35" i="34" s="1"/>
  <c r="B23" i="29" s="1"/>
  <c r="F35" i="37"/>
  <c r="C26" i="29" s="1"/>
  <c r="AG8" i="36"/>
  <c r="H35" i="36" s="1"/>
  <c r="E25" i="29" s="1"/>
  <c r="I33" i="36"/>
  <c r="I35" i="36" s="1"/>
  <c r="F25" i="29" s="1"/>
  <c r="W7" i="34"/>
  <c r="F28" i="32"/>
  <c r="AF28" i="32" s="1"/>
  <c r="W7" i="35"/>
  <c r="W7" i="32"/>
  <c r="E33" i="36"/>
  <c r="F35" i="35"/>
  <c r="C24" i="29" s="1"/>
  <c r="AG8" i="37"/>
  <c r="H35" i="37" s="1"/>
  <c r="E26" i="29" s="1"/>
  <c r="I10" i="37"/>
  <c r="AB33" i="32"/>
  <c r="AG5" i="32"/>
  <c r="AG6" i="38"/>
  <c r="F35" i="38" s="1"/>
  <c r="C27" i="29" s="1"/>
  <c r="H33" i="38"/>
  <c r="I8" i="38"/>
  <c r="F35" i="36"/>
  <c r="C25" i="29" s="1"/>
  <c r="E33" i="33"/>
  <c r="U22" i="32"/>
  <c r="AG22" i="32" s="1"/>
  <c r="V33" i="32"/>
  <c r="Z33" i="38"/>
  <c r="Z35" i="38" s="1"/>
  <c r="W27" i="29" s="1"/>
  <c r="AG5" i="37"/>
  <c r="AB33" i="37"/>
  <c r="AF28" i="37"/>
  <c r="AG6" i="32"/>
  <c r="AG32" i="35"/>
  <c r="J292" i="1"/>
  <c r="AD18" i="34"/>
  <c r="AG32" i="37"/>
  <c r="AG8" i="35"/>
  <c r="H35" i="35" s="1"/>
  <c r="E24" i="29" s="1"/>
  <c r="AA35" i="35"/>
  <c r="X24" i="29" s="1"/>
  <c r="Z33" i="37"/>
  <c r="Z35" i="37" s="1"/>
  <c r="W26" i="29" s="1"/>
  <c r="I10" i="35"/>
  <c r="AF29" i="32"/>
  <c r="AG29" i="32" s="1"/>
  <c r="AC35" i="32" s="1"/>
  <c r="Z21" i="29" s="1"/>
  <c r="E33" i="32"/>
  <c r="H33" i="34"/>
  <c r="I8" i="34"/>
  <c r="AG6" i="34"/>
  <c r="F35" i="34" s="1"/>
  <c r="C23" i="29" s="1"/>
  <c r="AA35" i="32"/>
  <c r="X21" i="29" s="1"/>
  <c r="AG32" i="34"/>
  <c r="AF29" i="37"/>
  <c r="AG29" i="37" s="1"/>
  <c r="AC35" i="37" s="1"/>
  <c r="Z26" i="29" s="1"/>
  <c r="E33" i="37"/>
  <c r="K365" i="1"/>
  <c r="H365" i="1"/>
  <c r="G180" i="1"/>
  <c r="E7" i="29" s="1"/>
  <c r="F180" i="1"/>
  <c r="D7" i="29" s="1"/>
  <c r="E180" i="1"/>
  <c r="C7" i="29" s="1"/>
  <c r="I241" i="1"/>
  <c r="I244" i="1" s="1"/>
  <c r="I249" i="1" s="1"/>
  <c r="I252" i="1" s="1"/>
  <c r="I257" i="1" s="1"/>
  <c r="I260" i="1" s="1"/>
  <c r="I263" i="1" s="1"/>
  <c r="I266" i="1" s="1"/>
  <c r="I268" i="1" s="1"/>
  <c r="I291" i="1" s="1"/>
  <c r="K406" i="1"/>
  <c r="I349" i="1"/>
  <c r="I351" i="1" s="1"/>
  <c r="M365" i="1"/>
  <c r="N406" i="1"/>
  <c r="N149" i="1"/>
  <c r="L5" i="29" s="1"/>
  <c r="L349" i="1"/>
  <c r="L351" i="1" s="1"/>
  <c r="I406" i="1"/>
  <c r="M295" i="1"/>
  <c r="M298" i="1" s="1"/>
  <c r="M319" i="1" s="1"/>
  <c r="M363" i="1" s="1"/>
  <c r="Y112" i="1"/>
  <c r="J406" i="1"/>
  <c r="J295" i="1"/>
  <c r="J298" i="1" s="1"/>
  <c r="J319" i="1" s="1"/>
  <c r="J363" i="1" s="1"/>
  <c r="J368" i="1" s="1"/>
  <c r="M406" i="1"/>
  <c r="N292" i="1"/>
  <c r="N295" i="1" s="1"/>
  <c r="N298" i="1" s="1"/>
  <c r="N319" i="1" s="1"/>
  <c r="N363" i="1" s="1"/>
  <c r="N368" i="1" s="1"/>
  <c r="J353" i="1"/>
  <c r="J355" i="1" s="1"/>
  <c r="J356" i="1" s="1"/>
  <c r="G31" i="34" s="1"/>
  <c r="AF31" i="34" s="1"/>
  <c r="AG31" i="34" s="1"/>
  <c r="AE35" i="34" s="1"/>
  <c r="AB23" i="29" s="1"/>
  <c r="L62" i="1"/>
  <c r="W62" i="1" s="1"/>
  <c r="K241" i="1"/>
  <c r="K244" i="1" s="1"/>
  <c r="K249" i="1" s="1"/>
  <c r="K252" i="1" s="1"/>
  <c r="K257" i="1" s="1"/>
  <c r="K260" i="1" s="1"/>
  <c r="K263" i="1" s="1"/>
  <c r="K266" i="1" s="1"/>
  <c r="K268" i="1" s="1"/>
  <c r="K291" i="1" s="1"/>
  <c r="L406" i="1"/>
  <c r="K353" i="1"/>
  <c r="K355" i="1" s="1"/>
  <c r="K356" i="1" s="1"/>
  <c r="G31" i="35" s="1"/>
  <c r="S112" i="1"/>
  <c r="H149" i="1"/>
  <c r="F5" i="29" s="1"/>
  <c r="I62" i="1"/>
  <c r="T60" i="1"/>
  <c r="X112" i="1"/>
  <c r="M149" i="1"/>
  <c r="K5" i="29" s="1"/>
  <c r="K292" i="1"/>
  <c r="H62" i="1"/>
  <c r="S60" i="1"/>
  <c r="I292" i="1"/>
  <c r="N62" i="1"/>
  <c r="Y60" i="1"/>
  <c r="H406" i="1"/>
  <c r="M62" i="1"/>
  <c r="X60" i="1"/>
  <c r="J149" i="1"/>
  <c r="H5" i="29" s="1"/>
  <c r="U112" i="1"/>
  <c r="W112" i="1"/>
  <c r="L149" i="1"/>
  <c r="J5" i="29" s="1"/>
  <c r="H353" i="1"/>
  <c r="H355" i="1" s="1"/>
  <c r="H356" i="1" s="1"/>
  <c r="G31" i="32" s="1"/>
  <c r="AF31" i="32" s="1"/>
  <c r="AG31" i="32" s="1"/>
  <c r="AE35" i="32" s="1"/>
  <c r="AB21" i="29" s="1"/>
  <c r="J62" i="1"/>
  <c r="U60" i="1"/>
  <c r="K62" i="1"/>
  <c r="V60" i="1"/>
  <c r="T112" i="1"/>
  <c r="I149" i="1"/>
  <c r="G5" i="29" s="1"/>
  <c r="K149" i="1"/>
  <c r="I5" i="29" s="1"/>
  <c r="D112" i="1"/>
  <c r="O112" i="1" s="1"/>
  <c r="H200" i="1"/>
  <c r="H186" i="1"/>
  <c r="H273" i="1" s="1"/>
  <c r="H276" i="1" s="1"/>
  <c r="H277" i="1" s="1"/>
  <c r="AD18" i="32" s="1"/>
  <c r="E147" i="1"/>
  <c r="P147" i="1" s="1"/>
  <c r="D147" i="1"/>
  <c r="O147" i="1" s="1"/>
  <c r="F112" i="1"/>
  <c r="Q112" i="1" s="1"/>
  <c r="E112" i="1"/>
  <c r="P112" i="1" s="1"/>
  <c r="F147" i="1"/>
  <c r="Q147" i="1" s="1"/>
  <c r="G147" i="1"/>
  <c r="R147" i="1" s="1"/>
  <c r="G60" i="1"/>
  <c r="R47" i="1"/>
  <c r="F60" i="1"/>
  <c r="Q47" i="1"/>
  <c r="E60" i="1"/>
  <c r="P47" i="1"/>
  <c r="D60" i="1"/>
  <c r="O47" i="1"/>
  <c r="G112" i="1"/>
  <c r="R112" i="1" s="1"/>
  <c r="F253" i="1"/>
  <c r="G253" i="1"/>
  <c r="E253" i="1"/>
  <c r="E80" i="1"/>
  <c r="F80" i="1"/>
  <c r="G80" i="1"/>
  <c r="M368" i="1" l="1"/>
  <c r="E35" i="36"/>
  <c r="B25" i="29" s="1"/>
  <c r="E35" i="33"/>
  <c r="B22" i="29" s="1"/>
  <c r="V35" i="32"/>
  <c r="S21" i="29" s="1"/>
  <c r="E35" i="38"/>
  <c r="B27" i="29" s="1"/>
  <c r="G30" i="38"/>
  <c r="AF30" i="38" s="1"/>
  <c r="E35" i="32"/>
  <c r="B21" i="29" s="1"/>
  <c r="I33" i="37"/>
  <c r="I35" i="37" s="1"/>
  <c r="F26" i="29" s="1"/>
  <c r="AG10" i="37"/>
  <c r="J15" i="37"/>
  <c r="AG7" i="35"/>
  <c r="U23" i="35"/>
  <c r="AG23" i="35" s="1"/>
  <c r="W33" i="35"/>
  <c r="AG8" i="33"/>
  <c r="H35" i="33" s="1"/>
  <c r="E22" i="29" s="1"/>
  <c r="I10" i="33"/>
  <c r="AF31" i="37"/>
  <c r="AG31" i="37" s="1"/>
  <c r="AE35" i="37" s="1"/>
  <c r="AB26" i="29" s="1"/>
  <c r="AF31" i="35"/>
  <c r="AG31" i="35" s="1"/>
  <c r="AE35" i="35" s="1"/>
  <c r="AB24" i="29" s="1"/>
  <c r="E35" i="37"/>
  <c r="B26" i="29" s="1"/>
  <c r="AG7" i="32"/>
  <c r="U23" i="32"/>
  <c r="AG23" i="32" s="1"/>
  <c r="W33" i="32"/>
  <c r="AG30" i="38"/>
  <c r="AD35" i="38" s="1"/>
  <c r="AA27" i="29" s="1"/>
  <c r="W7" i="36"/>
  <c r="I353" i="1"/>
  <c r="I355" i="1" s="1"/>
  <c r="I356" i="1" s="1"/>
  <c r="G31" i="33" s="1"/>
  <c r="AF31" i="33" s="1"/>
  <c r="AG31" i="33" s="1"/>
  <c r="AE35" i="33" s="1"/>
  <c r="AB22" i="29" s="1"/>
  <c r="W7" i="33"/>
  <c r="AD33" i="34"/>
  <c r="AG28" i="37"/>
  <c r="AB35" i="37" s="1"/>
  <c r="Y26" i="29" s="1"/>
  <c r="AG8" i="38"/>
  <c r="H35" i="38" s="1"/>
  <c r="E27" i="29" s="1"/>
  <c r="I10" i="38"/>
  <c r="I33" i="38" s="1"/>
  <c r="I35" i="38" s="1"/>
  <c r="F27" i="29" s="1"/>
  <c r="G30" i="32"/>
  <c r="G33" i="32" s="1"/>
  <c r="G30" i="34"/>
  <c r="AF30" i="34" s="1"/>
  <c r="AF33" i="34" s="1"/>
  <c r="AF35" i="34" s="1"/>
  <c r="AC23" i="29" s="1"/>
  <c r="AG15" i="36"/>
  <c r="O16" i="36"/>
  <c r="J33" i="36"/>
  <c r="J35" i="36" s="1"/>
  <c r="G25" i="29" s="1"/>
  <c r="AG28" i="38"/>
  <c r="AB35" i="38" s="1"/>
  <c r="Y27" i="29" s="1"/>
  <c r="AG28" i="34"/>
  <c r="AB35" i="34" s="1"/>
  <c r="Y23" i="29" s="1"/>
  <c r="AG7" i="37"/>
  <c r="U23" i="37"/>
  <c r="AG23" i="37" s="1"/>
  <c r="W33" i="37"/>
  <c r="AG7" i="38"/>
  <c r="U23" i="38"/>
  <c r="AG23" i="38" s="1"/>
  <c r="W33" i="38"/>
  <c r="F33" i="32"/>
  <c r="F35" i="32" s="1"/>
  <c r="C21" i="29" s="1"/>
  <c r="AG28" i="32"/>
  <c r="AB35" i="32" s="1"/>
  <c r="Y21" i="29" s="1"/>
  <c r="AG28" i="36"/>
  <c r="AB35" i="36" s="1"/>
  <c r="Y25" i="29" s="1"/>
  <c r="AF30" i="32"/>
  <c r="AG30" i="32" s="1"/>
  <c r="AD33" i="32"/>
  <c r="AG8" i="34"/>
  <c r="H35" i="34" s="1"/>
  <c r="E23" i="29" s="1"/>
  <c r="I10" i="34"/>
  <c r="J15" i="35"/>
  <c r="AG10" i="35"/>
  <c r="I33" i="35"/>
  <c r="I35" i="35" s="1"/>
  <c r="F24" i="29" s="1"/>
  <c r="G30" i="35"/>
  <c r="AG7" i="34"/>
  <c r="U23" i="34"/>
  <c r="AG23" i="34" s="1"/>
  <c r="W33" i="34"/>
  <c r="AD33" i="36"/>
  <c r="I33" i="32"/>
  <c r="I35" i="32" s="1"/>
  <c r="F21" i="29" s="1"/>
  <c r="AG10" i="32"/>
  <c r="J15" i="32"/>
  <c r="AG28" i="33"/>
  <c r="AB35" i="33" s="1"/>
  <c r="Y22" i="29" s="1"/>
  <c r="AG28" i="35"/>
  <c r="AB35" i="35" s="1"/>
  <c r="Y24" i="29" s="1"/>
  <c r="G30" i="37"/>
  <c r="AF31" i="38"/>
  <c r="AG31" i="38" s="1"/>
  <c r="AE35" i="38" s="1"/>
  <c r="AB27" i="29" s="1"/>
  <c r="M408" i="1"/>
  <c r="K10" i="29" s="1"/>
  <c r="I295" i="1"/>
  <c r="I298" i="1" s="1"/>
  <c r="I319" i="1" s="1"/>
  <c r="I363" i="1" s="1"/>
  <c r="N408" i="1"/>
  <c r="L10" i="29" s="1"/>
  <c r="L353" i="1"/>
  <c r="L355" i="1" s="1"/>
  <c r="L356" i="1" s="1"/>
  <c r="G31" i="36" s="1"/>
  <c r="K295" i="1"/>
  <c r="K298" i="1" s="1"/>
  <c r="K319" i="1" s="1"/>
  <c r="K363" i="1" s="1"/>
  <c r="J408" i="1"/>
  <c r="H10" i="29" s="1"/>
  <c r="L65" i="1"/>
  <c r="W65" i="1" s="1"/>
  <c r="L408" i="1"/>
  <c r="J10" i="29" s="1"/>
  <c r="J65" i="1"/>
  <c r="U62" i="1"/>
  <c r="H65" i="1"/>
  <c r="S62" i="1"/>
  <c r="H292" i="1"/>
  <c r="H295" i="1" s="1"/>
  <c r="H298" i="1" s="1"/>
  <c r="H319" i="1" s="1"/>
  <c r="H363" i="1" s="1"/>
  <c r="K65" i="1"/>
  <c r="V62" i="1"/>
  <c r="M65" i="1"/>
  <c r="X62" i="1"/>
  <c r="N65" i="1"/>
  <c r="Y62" i="1"/>
  <c r="I65" i="1"/>
  <c r="T62" i="1"/>
  <c r="G62" i="1"/>
  <c r="R60" i="1"/>
  <c r="F62" i="1"/>
  <c r="Q60" i="1"/>
  <c r="P60" i="1"/>
  <c r="E62" i="1"/>
  <c r="D62" i="1"/>
  <c r="O60" i="1"/>
  <c r="F359" i="1"/>
  <c r="G359" i="1"/>
  <c r="E359" i="1"/>
  <c r="E360" i="1" s="1"/>
  <c r="E367" i="1" s="1"/>
  <c r="W35" i="38" l="1"/>
  <c r="T27" i="29" s="1"/>
  <c r="G33" i="38"/>
  <c r="G35" i="38" s="1"/>
  <c r="D27" i="29" s="1"/>
  <c r="I368" i="1"/>
  <c r="I408" i="1" s="1"/>
  <c r="G10" i="29" s="1"/>
  <c r="H368" i="1"/>
  <c r="H408" i="1" s="1"/>
  <c r="F10" i="29" s="1"/>
  <c r="K368" i="1"/>
  <c r="K408" i="1" s="1"/>
  <c r="I10" i="29" s="1"/>
  <c r="W35" i="35"/>
  <c r="T24" i="29" s="1"/>
  <c r="W35" i="34"/>
  <c r="T23" i="29" s="1"/>
  <c r="W35" i="37"/>
  <c r="T26" i="29" s="1"/>
  <c r="U24" i="30"/>
  <c r="F360" i="1"/>
  <c r="F367" i="1" s="1"/>
  <c r="U24" i="31"/>
  <c r="AF24" i="31" s="1"/>
  <c r="AG24" i="31" s="1"/>
  <c r="X35" i="31" s="1"/>
  <c r="U20" i="29" s="1"/>
  <c r="G360" i="1"/>
  <c r="G367" i="1" s="1"/>
  <c r="AF33" i="38"/>
  <c r="AF35" i="38" s="1"/>
  <c r="AC27" i="29" s="1"/>
  <c r="AF31" i="36"/>
  <c r="AG31" i="36" s="1"/>
  <c r="AE35" i="36" s="1"/>
  <c r="AB25" i="29" s="1"/>
  <c r="G33" i="34"/>
  <c r="G35" i="34" s="1"/>
  <c r="D23" i="29" s="1"/>
  <c r="AG30" i="34"/>
  <c r="AD35" i="34" s="1"/>
  <c r="AA23" i="29" s="1"/>
  <c r="G33" i="37"/>
  <c r="G35" i="37" s="1"/>
  <c r="D26" i="29" s="1"/>
  <c r="AF30" i="37"/>
  <c r="G35" i="32"/>
  <c r="D21" i="29" s="1"/>
  <c r="G30" i="33"/>
  <c r="G30" i="36"/>
  <c r="AG10" i="34"/>
  <c r="J15" i="34"/>
  <c r="AG15" i="37"/>
  <c r="O16" i="37"/>
  <c r="J33" i="37"/>
  <c r="J35" i="37" s="1"/>
  <c r="G26" i="29" s="1"/>
  <c r="I33" i="34"/>
  <c r="I35" i="34" s="1"/>
  <c r="F23" i="29" s="1"/>
  <c r="AG7" i="36"/>
  <c r="W33" i="36"/>
  <c r="U23" i="36"/>
  <c r="AG23" i="36" s="1"/>
  <c r="AF24" i="30"/>
  <c r="AG24" i="30" s="1"/>
  <c r="X35" i="30" s="1"/>
  <c r="U19" i="29" s="1"/>
  <c r="O16" i="32"/>
  <c r="AG15" i="32"/>
  <c r="J33" i="32"/>
  <c r="J35" i="32" s="1"/>
  <c r="G21" i="29" s="1"/>
  <c r="G33" i="35"/>
  <c r="G35" i="35" s="1"/>
  <c r="D24" i="29" s="1"/>
  <c r="AF30" i="35"/>
  <c r="O16" i="35"/>
  <c r="AG15" i="35"/>
  <c r="J33" i="35"/>
  <c r="J35" i="35" s="1"/>
  <c r="G24" i="29" s="1"/>
  <c r="AD35" i="32"/>
  <c r="AA21" i="29" s="1"/>
  <c r="P17" i="36"/>
  <c r="AG16" i="36"/>
  <c r="O33" i="36"/>
  <c r="O35" i="36" s="1"/>
  <c r="L25" i="29" s="1"/>
  <c r="J15" i="38"/>
  <c r="AG10" i="38"/>
  <c r="AG7" i="33"/>
  <c r="U23" i="33"/>
  <c r="AG23" i="33" s="1"/>
  <c r="W33" i="33"/>
  <c r="W35" i="32"/>
  <c r="T21" i="29" s="1"/>
  <c r="I33" i="33"/>
  <c r="I35" i="33" s="1"/>
  <c r="F22" i="29" s="1"/>
  <c r="J15" i="33"/>
  <c r="AG10" i="33"/>
  <c r="AF33" i="32"/>
  <c r="AF35" i="32" s="1"/>
  <c r="AC21" i="29" s="1"/>
  <c r="U24" i="2"/>
  <c r="AF24" i="2" s="1"/>
  <c r="AG24" i="2" s="1"/>
  <c r="X35" i="2" s="1"/>
  <c r="U18" i="29" s="1"/>
  <c r="L150" i="1"/>
  <c r="J6" i="29" s="1"/>
  <c r="L155" i="1"/>
  <c r="L171" i="1" s="1"/>
  <c r="W171" i="1" s="1"/>
  <c r="Y65" i="1"/>
  <c r="N150" i="1"/>
  <c r="L6" i="29" s="1"/>
  <c r="N155" i="1"/>
  <c r="N171" i="1" s="1"/>
  <c r="Y171" i="1" s="1"/>
  <c r="S65" i="1"/>
  <c r="H150" i="1"/>
  <c r="F6" i="29" s="1"/>
  <c r="H155" i="1"/>
  <c r="H171" i="1" s="1"/>
  <c r="S171" i="1" s="1"/>
  <c r="T65" i="1"/>
  <c r="I150" i="1"/>
  <c r="G6" i="29" s="1"/>
  <c r="I155" i="1"/>
  <c r="I171" i="1" s="1"/>
  <c r="T171" i="1" s="1"/>
  <c r="X65" i="1"/>
  <c r="M150" i="1"/>
  <c r="K6" i="29" s="1"/>
  <c r="M155" i="1"/>
  <c r="M171" i="1" s="1"/>
  <c r="X171" i="1" s="1"/>
  <c r="V65" i="1"/>
  <c r="K150" i="1"/>
  <c r="I6" i="29" s="1"/>
  <c r="K155" i="1"/>
  <c r="K171" i="1" s="1"/>
  <c r="V171" i="1" s="1"/>
  <c r="U65" i="1"/>
  <c r="J150" i="1"/>
  <c r="H6" i="29" s="1"/>
  <c r="J155" i="1"/>
  <c r="J171" i="1" s="1"/>
  <c r="U171" i="1" s="1"/>
  <c r="G65" i="1"/>
  <c r="R62" i="1"/>
  <c r="F65" i="1"/>
  <c r="Q62" i="1"/>
  <c r="E65" i="1"/>
  <c r="P62" i="1"/>
  <c r="D65" i="1"/>
  <c r="O62" i="1"/>
  <c r="F255" i="1"/>
  <c r="G255" i="1"/>
  <c r="E255" i="1"/>
  <c r="F223" i="1"/>
  <c r="G223" i="1"/>
  <c r="E223" i="1"/>
  <c r="W35" i="33" l="1"/>
  <c r="T22" i="29" s="1"/>
  <c r="G33" i="33"/>
  <c r="G35" i="33" s="1"/>
  <c r="D22" i="29" s="1"/>
  <c r="AF30" i="33"/>
  <c r="AF33" i="33" s="1"/>
  <c r="AF35" i="33" s="1"/>
  <c r="AC22" i="29" s="1"/>
  <c r="AG30" i="37"/>
  <c r="AD35" i="37" s="1"/>
  <c r="AA26" i="29" s="1"/>
  <c r="AF33" i="37"/>
  <c r="AF35" i="37" s="1"/>
  <c r="AC26" i="29" s="1"/>
  <c r="AG17" i="36"/>
  <c r="P33" i="36"/>
  <c r="P35" i="36" s="1"/>
  <c r="M25" i="29" s="1"/>
  <c r="Q18" i="36"/>
  <c r="O33" i="35"/>
  <c r="O35" i="35" s="1"/>
  <c r="L24" i="29" s="1"/>
  <c r="AG16" i="35"/>
  <c r="P17" i="35"/>
  <c r="W35" i="36"/>
  <c r="T25" i="29" s="1"/>
  <c r="AG16" i="37"/>
  <c r="O33" i="37"/>
  <c r="O35" i="37" s="1"/>
  <c r="L26" i="29" s="1"/>
  <c r="P17" i="37"/>
  <c r="G33" i="36"/>
  <c r="G35" i="36" s="1"/>
  <c r="D25" i="29" s="1"/>
  <c r="AF30" i="36"/>
  <c r="AF33" i="36" s="1"/>
  <c r="AF35" i="36" s="1"/>
  <c r="AC25" i="29" s="1"/>
  <c r="O16" i="38"/>
  <c r="AG15" i="38"/>
  <c r="J33" i="38"/>
  <c r="AG30" i="35"/>
  <c r="AD35" i="35" s="1"/>
  <c r="AA24" i="29" s="1"/>
  <c r="AF33" i="35"/>
  <c r="AF35" i="35" s="1"/>
  <c r="AC24" i="29" s="1"/>
  <c r="AG16" i="32"/>
  <c r="P17" i="32"/>
  <c r="O33" i="32"/>
  <c r="O35" i="32" s="1"/>
  <c r="L21" i="29" s="1"/>
  <c r="AG15" i="33"/>
  <c r="O16" i="33"/>
  <c r="J33" i="33"/>
  <c r="J35" i="33" s="1"/>
  <c r="G22" i="29" s="1"/>
  <c r="O16" i="34"/>
  <c r="AG15" i="34"/>
  <c r="J33" i="34"/>
  <c r="J35" i="34" s="1"/>
  <c r="G23" i="29" s="1"/>
  <c r="R65" i="1"/>
  <c r="G150" i="1"/>
  <c r="E6" i="29" s="1"/>
  <c r="Q65" i="1"/>
  <c r="F150" i="1"/>
  <c r="D6" i="29" s="1"/>
  <c r="P65" i="1"/>
  <c r="E150" i="1"/>
  <c r="C6" i="29" s="1"/>
  <c r="O65" i="1"/>
  <c r="D150" i="1"/>
  <c r="B6" i="29" s="1"/>
  <c r="P33" i="37" l="1"/>
  <c r="P35" i="37" s="1"/>
  <c r="M26" i="29" s="1"/>
  <c r="Q18" i="37"/>
  <c r="AG17" i="37"/>
  <c r="O33" i="33"/>
  <c r="P17" i="33"/>
  <c r="AG16" i="33"/>
  <c r="Q18" i="32"/>
  <c r="AG17" i="32"/>
  <c r="P33" i="32"/>
  <c r="AG30" i="36"/>
  <c r="AD35" i="36" s="1"/>
  <c r="AA25" i="29" s="1"/>
  <c r="AG16" i="38"/>
  <c r="O33" i="38"/>
  <c r="O35" i="38" s="1"/>
  <c r="L27" i="29" s="1"/>
  <c r="P17" i="38"/>
  <c r="Q18" i="35"/>
  <c r="AG17" i="35"/>
  <c r="P33" i="35"/>
  <c r="O33" i="34"/>
  <c r="O35" i="34" s="1"/>
  <c r="L23" i="29" s="1"/>
  <c r="AG16" i="34"/>
  <c r="P17" i="34"/>
  <c r="J35" i="38"/>
  <c r="G27" i="29" s="1"/>
  <c r="Q33" i="36"/>
  <c r="Q35" i="36" s="1"/>
  <c r="N25" i="29" s="1"/>
  <c r="R19" i="36"/>
  <c r="AG18" i="36"/>
  <c r="AG30" i="33"/>
  <c r="AD35" i="33" s="1"/>
  <c r="AA22" i="29" s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E318" i="1"/>
  <c r="E317" i="1"/>
  <c r="E316" i="1"/>
  <c r="E315" i="1"/>
  <c r="E314" i="1"/>
  <c r="E313" i="1"/>
  <c r="E312" i="1"/>
  <c r="E311" i="1"/>
  <c r="E310" i="1"/>
  <c r="E196" i="1"/>
  <c r="F196" i="1"/>
  <c r="G196" i="1"/>
  <c r="F275" i="1"/>
  <c r="G275" i="1"/>
  <c r="E275" i="1"/>
  <c r="O35" i="33" l="1"/>
  <c r="L22" i="29" s="1"/>
  <c r="P33" i="38"/>
  <c r="AG17" i="38"/>
  <c r="Q18" i="38"/>
  <c r="P35" i="32"/>
  <c r="M21" i="29" s="1"/>
  <c r="AG18" i="37"/>
  <c r="Q33" i="37"/>
  <c r="R19" i="37"/>
  <c r="Q33" i="35"/>
  <c r="Q35" i="35" s="1"/>
  <c r="N24" i="29" s="1"/>
  <c r="AG18" i="35"/>
  <c r="R19" i="35"/>
  <c r="AG18" i="32"/>
  <c r="R19" i="32"/>
  <c r="Q33" i="32"/>
  <c r="Q35" i="32" s="1"/>
  <c r="N21" i="29" s="1"/>
  <c r="AG19" i="36"/>
  <c r="S20" i="36"/>
  <c r="R33" i="36"/>
  <c r="Q18" i="34"/>
  <c r="AG17" i="34"/>
  <c r="P33" i="34"/>
  <c r="P35" i="34" s="1"/>
  <c r="M23" i="29" s="1"/>
  <c r="P35" i="35"/>
  <c r="M24" i="29" s="1"/>
  <c r="AG17" i="33"/>
  <c r="P33" i="33"/>
  <c r="P35" i="33" s="1"/>
  <c r="M22" i="29" s="1"/>
  <c r="Q18" i="33"/>
  <c r="F222" i="1"/>
  <c r="G222" i="1"/>
  <c r="E222" i="1"/>
  <c r="AG19" i="32" l="1"/>
  <c r="R33" i="32"/>
  <c r="S20" i="32"/>
  <c r="S20" i="37"/>
  <c r="AG19" i="37"/>
  <c r="R33" i="37"/>
  <c r="R35" i="37" s="1"/>
  <c r="O26" i="29" s="1"/>
  <c r="AG19" i="35"/>
  <c r="R33" i="35"/>
  <c r="R35" i="35" s="1"/>
  <c r="O24" i="29" s="1"/>
  <c r="S20" i="35"/>
  <c r="AG18" i="33"/>
  <c r="R19" i="33"/>
  <c r="Q33" i="33"/>
  <c r="Q35" i="33" s="1"/>
  <c r="N22" i="29" s="1"/>
  <c r="R35" i="36"/>
  <c r="O25" i="29" s="1"/>
  <c r="S33" i="36"/>
  <c r="S35" i="36" s="1"/>
  <c r="P25" i="29" s="1"/>
  <c r="AG20" i="36"/>
  <c r="T21" i="36"/>
  <c r="P35" i="38"/>
  <c r="M27" i="29" s="1"/>
  <c r="Q35" i="37"/>
  <c r="N26" i="29" s="1"/>
  <c r="R19" i="34"/>
  <c r="AG18" i="34"/>
  <c r="Q33" i="34"/>
  <c r="Q35" i="34" s="1"/>
  <c r="N23" i="29" s="1"/>
  <c r="R19" i="38"/>
  <c r="AG18" i="38"/>
  <c r="Q33" i="38"/>
  <c r="Q35" i="38" s="1"/>
  <c r="N27" i="29" s="1"/>
  <c r="F354" i="1"/>
  <c r="G354" i="1"/>
  <c r="E354" i="1"/>
  <c r="F342" i="1"/>
  <c r="G342" i="1"/>
  <c r="E342" i="1"/>
  <c r="R33" i="38" l="1"/>
  <c r="R35" i="38" s="1"/>
  <c r="O27" i="29" s="1"/>
  <c r="S20" i="38"/>
  <c r="AG19" i="38"/>
  <c r="S33" i="37"/>
  <c r="T21" i="37"/>
  <c r="AG20" i="37"/>
  <c r="R35" i="32"/>
  <c r="O21" i="29" s="1"/>
  <c r="T33" i="36"/>
  <c r="U25" i="36"/>
  <c r="AG21" i="36"/>
  <c r="AG20" i="32"/>
  <c r="S33" i="32"/>
  <c r="S35" i="32" s="1"/>
  <c r="P21" i="29" s="1"/>
  <c r="T21" i="32"/>
  <c r="R33" i="34"/>
  <c r="R35" i="34" s="1"/>
  <c r="O23" i="29" s="1"/>
  <c r="S20" i="34"/>
  <c r="AG19" i="34"/>
  <c r="R33" i="33"/>
  <c r="AG19" i="33"/>
  <c r="S20" i="33"/>
  <c r="S33" i="35"/>
  <c r="T21" i="35"/>
  <c r="AG20" i="35"/>
  <c r="E350" i="1"/>
  <c r="F350" i="1"/>
  <c r="G350" i="1"/>
  <c r="F345" i="1"/>
  <c r="G345" i="1"/>
  <c r="E345" i="1"/>
  <c r="F344" i="1"/>
  <c r="G344" i="1"/>
  <c r="E344" i="1"/>
  <c r="F341" i="1"/>
  <c r="G341" i="1"/>
  <c r="E341" i="1"/>
  <c r="F340" i="1"/>
  <c r="G340" i="1"/>
  <c r="E340" i="1"/>
  <c r="G339" i="1"/>
  <c r="F339" i="1"/>
  <c r="E339" i="1"/>
  <c r="F308" i="1"/>
  <c r="AB20" i="30" s="1"/>
  <c r="G308" i="1"/>
  <c r="AB20" i="31" s="1"/>
  <c r="E308" i="1"/>
  <c r="F309" i="1"/>
  <c r="T30" i="30" s="1"/>
  <c r="G309" i="1"/>
  <c r="T30" i="31" s="1"/>
  <c r="E309" i="1"/>
  <c r="T30" i="2" s="1"/>
  <c r="F306" i="1"/>
  <c r="T28" i="30" s="1"/>
  <c r="G306" i="1"/>
  <c r="T28" i="31" s="1"/>
  <c r="E306" i="1"/>
  <c r="F303" i="1"/>
  <c r="AE20" i="30" s="1"/>
  <c r="G303" i="1"/>
  <c r="AE20" i="31" s="1"/>
  <c r="F304" i="1"/>
  <c r="T31" i="30" s="1"/>
  <c r="G304" i="1"/>
  <c r="T31" i="31" s="1"/>
  <c r="E304" i="1"/>
  <c r="E303" i="1"/>
  <c r="AE20" i="2" s="1"/>
  <c r="F302" i="1"/>
  <c r="G302" i="1"/>
  <c r="E302" i="1"/>
  <c r="R35" i="33" l="1"/>
  <c r="O22" i="29" s="1"/>
  <c r="S35" i="37"/>
  <c r="P26" i="29" s="1"/>
  <c r="AG20" i="33"/>
  <c r="T21" i="33"/>
  <c r="S33" i="33"/>
  <c r="S35" i="33" s="1"/>
  <c r="P22" i="29" s="1"/>
  <c r="U25" i="32"/>
  <c r="AG21" i="32"/>
  <c r="T33" i="32"/>
  <c r="AG25" i="36"/>
  <c r="Y35" i="36" s="1"/>
  <c r="V25" i="29" s="1"/>
  <c r="U33" i="36"/>
  <c r="U35" i="36" s="1"/>
  <c r="R25" i="29" s="1"/>
  <c r="S33" i="38"/>
  <c r="T21" i="38"/>
  <c r="AG20" i="38"/>
  <c r="U25" i="35"/>
  <c r="T33" i="35"/>
  <c r="T35" i="35" s="1"/>
  <c r="Q24" i="29" s="1"/>
  <c r="AG21" i="35"/>
  <c r="S35" i="35"/>
  <c r="P24" i="29" s="1"/>
  <c r="T21" i="34"/>
  <c r="AG20" i="34"/>
  <c r="S33" i="34"/>
  <c r="S35" i="34" s="1"/>
  <c r="P23" i="29" s="1"/>
  <c r="T35" i="36"/>
  <c r="Q25" i="29" s="1"/>
  <c r="AG33" i="36"/>
  <c r="AG21" i="37"/>
  <c r="U25" i="37"/>
  <c r="T33" i="37"/>
  <c r="T35" i="37" s="1"/>
  <c r="Q26" i="29" s="1"/>
  <c r="T28" i="2"/>
  <c r="F338" i="1"/>
  <c r="G338" i="1"/>
  <c r="E338" i="1"/>
  <c r="F301" i="1"/>
  <c r="G301" i="1"/>
  <c r="E301" i="1"/>
  <c r="F300" i="1"/>
  <c r="G300" i="1"/>
  <c r="E300" i="1"/>
  <c r="T33" i="34" l="1"/>
  <c r="T35" i="34" s="1"/>
  <c r="Q23" i="29" s="1"/>
  <c r="U25" i="34"/>
  <c r="AG21" i="34"/>
  <c r="T33" i="38"/>
  <c r="T35" i="38" s="1"/>
  <c r="Q27" i="29" s="1"/>
  <c r="U25" i="38"/>
  <c r="AG21" i="38"/>
  <c r="T35" i="32"/>
  <c r="Q21" i="29" s="1"/>
  <c r="AG21" i="33"/>
  <c r="U25" i="33"/>
  <c r="T33" i="33"/>
  <c r="T35" i="33" s="1"/>
  <c r="Q22" i="29" s="1"/>
  <c r="S35" i="38"/>
  <c r="P27" i="29" s="1"/>
  <c r="AG25" i="37"/>
  <c r="Y35" i="37" s="1"/>
  <c r="V26" i="29" s="1"/>
  <c r="U33" i="37"/>
  <c r="U35" i="37" s="1"/>
  <c r="R26" i="29" s="1"/>
  <c r="AG25" i="35"/>
  <c r="Y35" i="35" s="1"/>
  <c r="V24" i="29" s="1"/>
  <c r="U33" i="35"/>
  <c r="U35" i="35" s="1"/>
  <c r="R24" i="29" s="1"/>
  <c r="AG25" i="32"/>
  <c r="Y35" i="32" s="1"/>
  <c r="V21" i="29" s="1"/>
  <c r="U33" i="32"/>
  <c r="U35" i="32" s="1"/>
  <c r="R21" i="29" s="1"/>
  <c r="F281" i="1"/>
  <c r="G281" i="1"/>
  <c r="E281" i="1"/>
  <c r="F254" i="1"/>
  <c r="AB16" i="30" s="1"/>
  <c r="G254" i="1"/>
  <c r="AB16" i="31" s="1"/>
  <c r="E254" i="1"/>
  <c r="AB16" i="2" s="1"/>
  <c r="F282" i="1"/>
  <c r="G282" i="1"/>
  <c r="E282" i="1"/>
  <c r="F280" i="1"/>
  <c r="G280" i="1"/>
  <c r="E280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E402" i="1"/>
  <c r="E401" i="1"/>
  <c r="E400" i="1"/>
  <c r="E399" i="1"/>
  <c r="E398" i="1"/>
  <c r="E397" i="1"/>
  <c r="F396" i="1"/>
  <c r="G396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E394" i="1"/>
  <c r="E393" i="1"/>
  <c r="E392" i="1"/>
  <c r="E391" i="1"/>
  <c r="E390" i="1"/>
  <c r="E389" i="1"/>
  <c r="E388" i="1"/>
  <c r="E396" i="1"/>
  <c r="F379" i="1"/>
  <c r="G379" i="1"/>
  <c r="F380" i="1"/>
  <c r="G380" i="1"/>
  <c r="F381" i="1"/>
  <c r="G381" i="1"/>
  <c r="F382" i="1"/>
  <c r="G382" i="1"/>
  <c r="F383" i="1"/>
  <c r="G383" i="1"/>
  <c r="E383" i="1"/>
  <c r="E382" i="1"/>
  <c r="E381" i="1"/>
  <c r="E380" i="1"/>
  <c r="F377" i="1"/>
  <c r="G377" i="1"/>
  <c r="E377" i="1"/>
  <c r="F375" i="1"/>
  <c r="G375" i="1"/>
  <c r="F376" i="1"/>
  <c r="G376" i="1"/>
  <c r="E376" i="1"/>
  <c r="E375" i="1"/>
  <c r="F374" i="1"/>
  <c r="G374" i="1"/>
  <c r="E374" i="1"/>
  <c r="F373" i="1"/>
  <c r="G373" i="1"/>
  <c r="E373" i="1"/>
  <c r="F194" i="1"/>
  <c r="F274" i="1" s="1"/>
  <c r="G194" i="1"/>
  <c r="G274" i="1" s="1"/>
  <c r="E194" i="1"/>
  <c r="E274" i="1" s="1"/>
  <c r="F185" i="1"/>
  <c r="G185" i="1"/>
  <c r="E185" i="1"/>
  <c r="E184" i="1"/>
  <c r="E192" i="1" s="1"/>
  <c r="F184" i="1"/>
  <c r="F192" i="1" s="1"/>
  <c r="G184" i="1"/>
  <c r="G192" i="1" s="1"/>
  <c r="F267" i="1"/>
  <c r="R28" i="30" s="1"/>
  <c r="G267" i="1"/>
  <c r="R28" i="31" s="1"/>
  <c r="E267" i="1"/>
  <c r="F262" i="1"/>
  <c r="Q29" i="30" s="1"/>
  <c r="G262" i="1"/>
  <c r="Q29" i="31" s="1"/>
  <c r="E262" i="1"/>
  <c r="Q29" i="2" s="1"/>
  <c r="F256" i="1"/>
  <c r="P28" i="30" s="1"/>
  <c r="G256" i="1"/>
  <c r="P28" i="31" s="1"/>
  <c r="E256" i="1"/>
  <c r="P28" i="2" s="1"/>
  <c r="F234" i="1"/>
  <c r="G234" i="1"/>
  <c r="E234" i="1"/>
  <c r="F233" i="1"/>
  <c r="G233" i="1"/>
  <c r="E233" i="1"/>
  <c r="F248" i="1"/>
  <c r="G248" i="1"/>
  <c r="E248" i="1"/>
  <c r="F247" i="1"/>
  <c r="G247" i="1"/>
  <c r="E247" i="1"/>
  <c r="J13" i="2" s="1"/>
  <c r="F246" i="1"/>
  <c r="G246" i="1"/>
  <c r="E246" i="1"/>
  <c r="F245" i="1"/>
  <c r="G245" i="1"/>
  <c r="E245" i="1"/>
  <c r="F74" i="1"/>
  <c r="G74" i="1"/>
  <c r="E74" i="1"/>
  <c r="F220" i="1"/>
  <c r="G220" i="1"/>
  <c r="E220" i="1"/>
  <c r="F325" i="1"/>
  <c r="F332" i="1" s="1"/>
  <c r="G325" i="1"/>
  <c r="G332" i="1" s="1"/>
  <c r="F326" i="1"/>
  <c r="F333" i="1" s="1"/>
  <c r="G326" i="1"/>
  <c r="G333" i="1" s="1"/>
  <c r="E325" i="1"/>
  <c r="E332" i="1" s="1"/>
  <c r="F324" i="1"/>
  <c r="F331" i="1" s="1"/>
  <c r="G324" i="1"/>
  <c r="G331" i="1" s="1"/>
  <c r="E326" i="1"/>
  <c r="E333" i="1" s="1"/>
  <c r="E324" i="1"/>
  <c r="E331" i="1" s="1"/>
  <c r="F323" i="1"/>
  <c r="G323" i="1"/>
  <c r="E323" i="1"/>
  <c r="F322" i="1"/>
  <c r="G322" i="1"/>
  <c r="E322" i="1"/>
  <c r="F210" i="1"/>
  <c r="V5" i="30" s="1"/>
  <c r="G210" i="1"/>
  <c r="V5" i="31" s="1"/>
  <c r="F76" i="1"/>
  <c r="G76" i="1"/>
  <c r="E76" i="1"/>
  <c r="F75" i="1"/>
  <c r="G75" i="1"/>
  <c r="E75" i="1"/>
  <c r="F229" i="1"/>
  <c r="G229" i="1"/>
  <c r="E229" i="1"/>
  <c r="F228" i="1"/>
  <c r="G228" i="1"/>
  <c r="E228" i="1"/>
  <c r="AG33" i="37" l="1"/>
  <c r="AG33" i="35"/>
  <c r="N29" i="30"/>
  <c r="N33" i="30" s="1"/>
  <c r="J14" i="30"/>
  <c r="AG14" i="30" s="1"/>
  <c r="V6" i="31"/>
  <c r="U22" i="31" s="1"/>
  <c r="AG25" i="33"/>
  <c r="Y35" i="33" s="1"/>
  <c r="V22" i="29" s="1"/>
  <c r="U33" i="33"/>
  <c r="U35" i="33" s="1"/>
  <c r="R22" i="29" s="1"/>
  <c r="K28" i="31"/>
  <c r="K33" i="31" s="1"/>
  <c r="J11" i="31"/>
  <c r="J12" i="30"/>
  <c r="AG12" i="30" s="1"/>
  <c r="L29" i="30"/>
  <c r="L33" i="30" s="1"/>
  <c r="L35" i="30" s="1"/>
  <c r="I19" i="29" s="1"/>
  <c r="AG25" i="38"/>
  <c r="Y35" i="38" s="1"/>
  <c r="V27" i="29" s="1"/>
  <c r="U33" i="38"/>
  <c r="M28" i="31"/>
  <c r="M33" i="31" s="1"/>
  <c r="J13" i="31"/>
  <c r="AG13" i="31" s="1"/>
  <c r="L29" i="31"/>
  <c r="L33" i="31" s="1"/>
  <c r="J12" i="31"/>
  <c r="AG12" i="31" s="1"/>
  <c r="M28" i="30"/>
  <c r="M33" i="30" s="1"/>
  <c r="J13" i="30"/>
  <c r="AG13" i="30" s="1"/>
  <c r="U33" i="34"/>
  <c r="AG25" i="34"/>
  <c r="Y35" i="34" s="1"/>
  <c r="V23" i="29" s="1"/>
  <c r="V6" i="30"/>
  <c r="U22" i="30" s="1"/>
  <c r="V33" i="30"/>
  <c r="K28" i="30"/>
  <c r="K33" i="30" s="1"/>
  <c r="J11" i="30"/>
  <c r="J14" i="31"/>
  <c r="AG14" i="31" s="1"/>
  <c r="N29" i="31"/>
  <c r="N33" i="31" s="1"/>
  <c r="N35" i="31" s="1"/>
  <c r="K20" i="29" s="1"/>
  <c r="AG33" i="33"/>
  <c r="AG33" i="32"/>
  <c r="E334" i="1"/>
  <c r="C8" i="29" s="1"/>
  <c r="G334" i="1"/>
  <c r="E8" i="29" s="1"/>
  <c r="F334" i="1"/>
  <c r="D8" i="29" s="1"/>
  <c r="E403" i="1"/>
  <c r="G403" i="1"/>
  <c r="Z25" i="31" s="1"/>
  <c r="F403" i="1"/>
  <c r="Z25" i="30" s="1"/>
  <c r="G384" i="1"/>
  <c r="Y26" i="31" s="1"/>
  <c r="F384" i="1"/>
  <c r="Y26" i="30" s="1"/>
  <c r="E200" i="1"/>
  <c r="G200" i="1"/>
  <c r="F200" i="1"/>
  <c r="M28" i="2"/>
  <c r="V6" i="2"/>
  <c r="L35" i="31" l="1"/>
  <c r="I20" i="29" s="1"/>
  <c r="AG22" i="31"/>
  <c r="AG26" i="30"/>
  <c r="Z32" i="30"/>
  <c r="Z33" i="30" s="1"/>
  <c r="AG11" i="30"/>
  <c r="AG22" i="30"/>
  <c r="V35" i="30" s="1"/>
  <c r="S19" i="29" s="1"/>
  <c r="M35" i="30"/>
  <c r="J19" i="29" s="1"/>
  <c r="M35" i="31"/>
  <c r="J20" i="29" s="1"/>
  <c r="V33" i="31"/>
  <c r="U35" i="34"/>
  <c r="R23" i="29" s="1"/>
  <c r="AG33" i="34"/>
  <c r="AG26" i="31"/>
  <c r="Z32" i="31"/>
  <c r="Z33" i="31" s="1"/>
  <c r="K35" i="30"/>
  <c r="H19" i="29" s="1"/>
  <c r="U35" i="38"/>
  <c r="R27" i="29" s="1"/>
  <c r="AG33" i="38"/>
  <c r="AG11" i="31"/>
  <c r="K35" i="31" s="1"/>
  <c r="H20" i="29" s="1"/>
  <c r="N35" i="30"/>
  <c r="K19" i="29" s="1"/>
  <c r="F213" i="1"/>
  <c r="E29" i="30" s="1"/>
  <c r="G213" i="1"/>
  <c r="E29" i="31" s="1"/>
  <c r="E213" i="1"/>
  <c r="E29" i="2" s="1"/>
  <c r="F212" i="1"/>
  <c r="W5" i="30" s="1"/>
  <c r="G212" i="1"/>
  <c r="W5" i="31" s="1"/>
  <c r="E212" i="1"/>
  <c r="W5" i="2" s="1"/>
  <c r="F209" i="1"/>
  <c r="G209" i="1"/>
  <c r="F208" i="1"/>
  <c r="G208" i="1"/>
  <c r="E210" i="1"/>
  <c r="V5" i="2" s="1"/>
  <c r="E209" i="1"/>
  <c r="E208" i="1"/>
  <c r="AB5" i="31" l="1"/>
  <c r="AB33" i="31" s="1"/>
  <c r="Z35" i="30"/>
  <c r="W19" i="29" s="1"/>
  <c r="Z35" i="31"/>
  <c r="W20" i="29" s="1"/>
  <c r="V35" i="31"/>
  <c r="S20" i="29" s="1"/>
  <c r="AB5" i="30"/>
  <c r="AG5" i="31"/>
  <c r="AB5" i="2"/>
  <c r="D149" i="1"/>
  <c r="B5" i="29" s="1"/>
  <c r="D155" i="1"/>
  <c r="D171" i="1" s="1"/>
  <c r="O171" i="1" s="1"/>
  <c r="AB33" i="30" l="1"/>
  <c r="AG5" i="30"/>
  <c r="P29" i="2"/>
  <c r="AB20" i="2"/>
  <c r="T31" i="2" l="1"/>
  <c r="G283" i="1"/>
  <c r="AE19" i="31" s="1"/>
  <c r="AE33" i="31" s="1"/>
  <c r="E283" i="1"/>
  <c r="AE19" i="2" s="1"/>
  <c r="F283" i="1" l="1"/>
  <c r="AE19" i="30" s="1"/>
  <c r="AE33" i="30" l="1"/>
  <c r="E307" i="1"/>
  <c r="AD20" i="2" s="1"/>
  <c r="F307" i="1"/>
  <c r="AD20" i="30" s="1"/>
  <c r="G307" i="1"/>
  <c r="AD20" i="31" s="1"/>
  <c r="E305" i="1" l="1"/>
  <c r="G305" i="1"/>
  <c r="F305" i="1"/>
  <c r="F71" i="1" l="1"/>
  <c r="F217" i="1"/>
  <c r="G73" i="1"/>
  <c r="G219" i="1"/>
  <c r="F72" i="1"/>
  <c r="F218" i="1"/>
  <c r="G71" i="1"/>
  <c r="G217" i="1"/>
  <c r="G72" i="1"/>
  <c r="G218" i="1"/>
  <c r="F73" i="1"/>
  <c r="F219" i="1"/>
  <c r="E73" i="1"/>
  <c r="E219" i="1"/>
  <c r="E71" i="1"/>
  <c r="E217" i="1"/>
  <c r="E72" i="1"/>
  <c r="E218" i="1"/>
  <c r="G395" i="1"/>
  <c r="AA25" i="31" s="1"/>
  <c r="F395" i="1"/>
  <c r="AA25" i="30" s="1"/>
  <c r="E395" i="1"/>
  <c r="E379" i="1"/>
  <c r="E384" i="1" s="1"/>
  <c r="F78" i="1" l="1"/>
  <c r="F82" i="1" s="1"/>
  <c r="F29" i="30" s="1"/>
  <c r="AF29" i="30" s="1"/>
  <c r="AG29" i="30" s="1"/>
  <c r="AC35" i="30" s="1"/>
  <c r="Z19" i="29" s="1"/>
  <c r="G78" i="1"/>
  <c r="G82" i="1" s="1"/>
  <c r="F29" i="31" s="1"/>
  <c r="AF29" i="31" s="1"/>
  <c r="AG29" i="31" s="1"/>
  <c r="AC35" i="31" s="1"/>
  <c r="Z20" i="29" s="1"/>
  <c r="E78" i="1"/>
  <c r="E82" i="1" s="1"/>
  <c r="F29" i="2" s="1"/>
  <c r="G224" i="1" l="1"/>
  <c r="H6" i="31" s="1"/>
  <c r="F224" i="1"/>
  <c r="H6" i="30" s="1"/>
  <c r="G343" i="1"/>
  <c r="G346" i="1" s="1"/>
  <c r="F294" i="1"/>
  <c r="G294" i="1"/>
  <c r="F327" i="1"/>
  <c r="G327" i="1"/>
  <c r="F343" i="1"/>
  <c r="F346" i="1" s="1"/>
  <c r="AG6" i="30" l="1"/>
  <c r="I8" i="30"/>
  <c r="H33" i="30"/>
  <c r="AG6" i="31"/>
  <c r="I8" i="31"/>
  <c r="H33" i="31"/>
  <c r="G227" i="1"/>
  <c r="G365" i="1"/>
  <c r="G349" i="1"/>
  <c r="G351" i="1" s="1"/>
  <c r="F349" i="1"/>
  <c r="F351" i="1" s="1"/>
  <c r="F365" i="1"/>
  <c r="G239" i="1"/>
  <c r="F239" i="1"/>
  <c r="F227" i="1"/>
  <c r="G404" i="1"/>
  <c r="G214" i="1"/>
  <c r="E9" i="31" s="1"/>
  <c r="F364" i="1"/>
  <c r="G364" i="1"/>
  <c r="F404" i="1"/>
  <c r="F214" i="1"/>
  <c r="E9" i="30" s="1"/>
  <c r="E33" i="30" l="1"/>
  <c r="AG9" i="30"/>
  <c r="W7" i="30"/>
  <c r="AG8" i="30"/>
  <c r="H35" i="30" s="1"/>
  <c r="E19" i="29" s="1"/>
  <c r="E33" i="31"/>
  <c r="AG9" i="31"/>
  <c r="W7" i="31"/>
  <c r="AG8" i="31"/>
  <c r="H35" i="31" s="1"/>
  <c r="E20" i="29" s="1"/>
  <c r="F238" i="1"/>
  <c r="G238" i="1"/>
  <c r="G353" i="1"/>
  <c r="G355" i="1" s="1"/>
  <c r="G356" i="1" s="1"/>
  <c r="G31" i="31" s="1"/>
  <c r="AF31" i="31" s="1"/>
  <c r="AG31" i="31" s="1"/>
  <c r="AE35" i="31" s="1"/>
  <c r="AB20" i="29" s="1"/>
  <c r="F353" i="1"/>
  <c r="F355" i="1" s="1"/>
  <c r="F356" i="1" s="1"/>
  <c r="G31" i="30" s="1"/>
  <c r="F235" i="1"/>
  <c r="I23" i="30" s="1"/>
  <c r="G293" i="1"/>
  <c r="G285" i="1"/>
  <c r="F293" i="1"/>
  <c r="F285" i="1"/>
  <c r="F155" i="1"/>
  <c r="F171" i="1" s="1"/>
  <c r="Q171" i="1" s="1"/>
  <c r="G30" i="30" l="1"/>
  <c r="G33" i="30" s="1"/>
  <c r="G30" i="31"/>
  <c r="G33" i="31" s="1"/>
  <c r="E35" i="31"/>
  <c r="B20" i="29" s="1"/>
  <c r="AF31" i="30"/>
  <c r="AG31" i="30" s="1"/>
  <c r="AE35" i="30" s="1"/>
  <c r="AB19" i="29" s="1"/>
  <c r="I10" i="30"/>
  <c r="AG7" i="31"/>
  <c r="W33" i="31"/>
  <c r="AG7" i="30"/>
  <c r="W33" i="30"/>
  <c r="U23" i="30"/>
  <c r="E35" i="30"/>
  <c r="B19" i="29" s="1"/>
  <c r="G155" i="1"/>
  <c r="G171" i="1" s="1"/>
  <c r="R171" i="1" s="1"/>
  <c r="E294" i="1"/>
  <c r="F366" i="1"/>
  <c r="F240" i="1"/>
  <c r="F241" i="1" s="1"/>
  <c r="F244" i="1" s="1"/>
  <c r="F249" i="1" s="1"/>
  <c r="F252" i="1" s="1"/>
  <c r="F257" i="1" s="1"/>
  <c r="F260" i="1" s="1"/>
  <c r="F263" i="1" s="1"/>
  <c r="F266" i="1" s="1"/>
  <c r="G35" i="31" l="1"/>
  <c r="D20" i="29" s="1"/>
  <c r="AG10" i="30"/>
  <c r="J15" i="30"/>
  <c r="I33" i="30"/>
  <c r="I35" i="30" s="1"/>
  <c r="F19" i="29" s="1"/>
  <c r="G35" i="30"/>
  <c r="D19" i="29" s="1"/>
  <c r="AG23" i="30"/>
  <c r="W35" i="30" s="1"/>
  <c r="T19" i="29" s="1"/>
  <c r="G235" i="1"/>
  <c r="I23" i="31" s="1"/>
  <c r="I10" i="31" l="1"/>
  <c r="U23" i="31"/>
  <c r="AG15" i="30"/>
  <c r="O16" i="30"/>
  <c r="J33" i="30"/>
  <c r="J35" i="30" s="1"/>
  <c r="G19" i="29" s="1"/>
  <c r="G240" i="1"/>
  <c r="G241" i="1" s="1"/>
  <c r="G244" i="1" s="1"/>
  <c r="G249" i="1" s="1"/>
  <c r="G252" i="1" s="1"/>
  <c r="G257" i="1" s="1"/>
  <c r="E224" i="1"/>
  <c r="AG16" i="30" l="1"/>
  <c r="O33" i="30"/>
  <c r="O35" i="30" s="1"/>
  <c r="L19" i="29" s="1"/>
  <c r="P17" i="30"/>
  <c r="AG23" i="31"/>
  <c r="W35" i="31" s="1"/>
  <c r="T20" i="29" s="1"/>
  <c r="AG10" i="31"/>
  <c r="J15" i="31"/>
  <c r="I33" i="31"/>
  <c r="I35" i="31" s="1"/>
  <c r="F20" i="29" s="1"/>
  <c r="G366" i="1"/>
  <c r="G260" i="1"/>
  <c r="G263" i="1" s="1"/>
  <c r="G266" i="1" s="1"/>
  <c r="G268" i="1" s="1"/>
  <c r="G291" i="1" s="1"/>
  <c r="P33" i="30" l="1"/>
  <c r="P35" i="30" s="1"/>
  <c r="M19" i="29" s="1"/>
  <c r="Q18" i="30"/>
  <c r="AG17" i="30"/>
  <c r="O16" i="31"/>
  <c r="AG15" i="31"/>
  <c r="J33" i="31"/>
  <c r="J35" i="31" s="1"/>
  <c r="G20" i="29" s="1"/>
  <c r="J12" i="2"/>
  <c r="AG16" i="31" l="1"/>
  <c r="O33" i="31"/>
  <c r="O35" i="31" s="1"/>
  <c r="L20" i="29" s="1"/>
  <c r="P17" i="31"/>
  <c r="Q33" i="30"/>
  <c r="Q35" i="30" s="1"/>
  <c r="N19" i="29" s="1"/>
  <c r="M33" i="2"/>
  <c r="AG13" i="2"/>
  <c r="AG12" i="2"/>
  <c r="L29" i="2"/>
  <c r="AG17" i="31" l="1"/>
  <c r="P33" i="31"/>
  <c r="P35" i="31" s="1"/>
  <c r="M20" i="29" s="1"/>
  <c r="Q18" i="31"/>
  <c r="K28" i="2"/>
  <c r="J11" i="2"/>
  <c r="N29" i="2"/>
  <c r="N33" i="2" s="1"/>
  <c r="J14" i="2"/>
  <c r="AG14" i="2" s="1"/>
  <c r="Y26" i="2"/>
  <c r="AG26" i="2" s="1"/>
  <c r="E235" i="1"/>
  <c r="AA25" i="2"/>
  <c r="Z25" i="2"/>
  <c r="M35" i="2"/>
  <c r="J18" i="29" s="1"/>
  <c r="L33" i="2"/>
  <c r="L35" i="2" s="1"/>
  <c r="I18" i="29" s="1"/>
  <c r="Q33" i="31" l="1"/>
  <c r="Q35" i="31" s="1"/>
  <c r="N20" i="29" s="1"/>
  <c r="H6" i="2"/>
  <c r="E343" i="1"/>
  <c r="E346" i="1" s="1"/>
  <c r="E285" i="1"/>
  <c r="U22" i="2"/>
  <c r="AG22" i="2" s="1"/>
  <c r="E327" i="1"/>
  <c r="E364" i="1" s="1"/>
  <c r="E366" i="1"/>
  <c r="I23" i="2"/>
  <c r="AC33" i="2"/>
  <c r="Z32" i="2"/>
  <c r="Z33" i="2" s="1"/>
  <c r="K33" i="2"/>
  <c r="AG11" i="2"/>
  <c r="E404" i="1"/>
  <c r="E214" i="1"/>
  <c r="E9" i="2" s="1"/>
  <c r="N35" i="2"/>
  <c r="K18" i="29" s="1"/>
  <c r="E365" i="1" l="1"/>
  <c r="E349" i="1"/>
  <c r="E351" i="1" s="1"/>
  <c r="E238" i="1"/>
  <c r="AG5" i="2"/>
  <c r="I8" i="2"/>
  <c r="E239" i="1"/>
  <c r="E227" i="1"/>
  <c r="E230" i="1" s="1"/>
  <c r="F28" i="2" s="1"/>
  <c r="F230" i="1"/>
  <c r="F28" i="30" s="1"/>
  <c r="AG6" i="2"/>
  <c r="H33" i="2"/>
  <c r="E293" i="1"/>
  <c r="E155" i="1"/>
  <c r="E171" i="1" s="1"/>
  <c r="P171" i="1" s="1"/>
  <c r="E240" i="1"/>
  <c r="K35" i="2"/>
  <c r="H18" i="29" s="1"/>
  <c r="AG9" i="2"/>
  <c r="AE33" i="2"/>
  <c r="E33" i="2"/>
  <c r="F33" i="30" l="1"/>
  <c r="AF28" i="30"/>
  <c r="AG28" i="30" s="1"/>
  <c r="AB35" i="30" s="1"/>
  <c r="Y19" i="29" s="1"/>
  <c r="E353" i="1"/>
  <c r="E355" i="1" s="1"/>
  <c r="E356" i="1" s="1"/>
  <c r="G31" i="2" s="1"/>
  <c r="W7" i="2"/>
  <c r="F33" i="2"/>
  <c r="F35" i="2" s="1"/>
  <c r="C18" i="29" s="1"/>
  <c r="I10" i="2"/>
  <c r="AG10" i="2" s="1"/>
  <c r="E35" i="2"/>
  <c r="B18" i="29" s="1"/>
  <c r="AG8" i="2"/>
  <c r="H35" i="2" s="1"/>
  <c r="E18" i="29" s="1"/>
  <c r="E241" i="1"/>
  <c r="E244" i="1" s="1"/>
  <c r="E249" i="1" s="1"/>
  <c r="E252" i="1" s="1"/>
  <c r="E257" i="1" s="1"/>
  <c r="E260" i="1" s="1"/>
  <c r="E263" i="1" s="1"/>
  <c r="E266" i="1" s="1"/>
  <c r="G230" i="1"/>
  <c r="F28" i="31" s="1"/>
  <c r="F35" i="30" l="1"/>
  <c r="C19" i="29" s="1"/>
  <c r="F33" i="31"/>
  <c r="AF28" i="31"/>
  <c r="AG28" i="31" s="1"/>
  <c r="AB35" i="31" s="1"/>
  <c r="Y20" i="29" s="1"/>
  <c r="G30" i="2"/>
  <c r="G33" i="2" s="1"/>
  <c r="AG7" i="2"/>
  <c r="U23" i="2"/>
  <c r="AG23" i="2" s="1"/>
  <c r="AF31" i="2"/>
  <c r="W33" i="2"/>
  <c r="I33" i="2"/>
  <c r="I35" i="2" s="1"/>
  <c r="F18" i="29" s="1"/>
  <c r="J15" i="2"/>
  <c r="J33" i="2" s="1"/>
  <c r="J35" i="2" s="1"/>
  <c r="G18" i="29" s="1"/>
  <c r="AF29" i="2"/>
  <c r="F35" i="31" l="1"/>
  <c r="C20" i="29" s="1"/>
  <c r="G35" i="2"/>
  <c r="D18" i="29" s="1"/>
  <c r="AG31" i="2"/>
  <c r="W35" i="2"/>
  <c r="T18" i="29" s="1"/>
  <c r="O16" i="2"/>
  <c r="P17" i="2" s="1"/>
  <c r="Q18" i="2" s="1"/>
  <c r="AG15" i="2"/>
  <c r="E268" i="1"/>
  <c r="E291" i="1" s="1"/>
  <c r="R28" i="2"/>
  <c r="AG16" i="2" l="1"/>
  <c r="O33" i="2"/>
  <c r="O35" i="2" s="1"/>
  <c r="L18" i="29" s="1"/>
  <c r="P33" i="2"/>
  <c r="AG17" i="2"/>
  <c r="F186" i="1"/>
  <c r="F273" i="1" s="1"/>
  <c r="F276" i="1" s="1"/>
  <c r="F277" i="1" s="1"/>
  <c r="AD18" i="30" s="1"/>
  <c r="F149" i="1"/>
  <c r="D5" i="29" s="1"/>
  <c r="G149" i="1"/>
  <c r="E5" i="29" s="1"/>
  <c r="E186" i="1"/>
  <c r="E273" i="1" s="1"/>
  <c r="E276" i="1" s="1"/>
  <c r="E277" i="1" s="1"/>
  <c r="F378" i="1"/>
  <c r="Y27" i="30" s="1"/>
  <c r="AF28" i="2"/>
  <c r="Q33" i="2"/>
  <c r="AG29" i="2"/>
  <c r="AC35" i="2" s="1"/>
  <c r="Z18" i="29" s="1"/>
  <c r="AB33" i="2"/>
  <c r="E149" i="1"/>
  <c r="C5" i="29" s="1"/>
  <c r="Y33" i="30" l="1"/>
  <c r="AA32" i="30"/>
  <c r="AG27" i="30"/>
  <c r="AF30" i="30"/>
  <c r="AD33" i="30"/>
  <c r="AG18" i="30"/>
  <c r="R19" i="30"/>
  <c r="F292" i="1"/>
  <c r="P35" i="2"/>
  <c r="M18" i="29" s="1"/>
  <c r="Q35" i="2"/>
  <c r="N18" i="29" s="1"/>
  <c r="E378" i="1"/>
  <c r="E385" i="1" s="1"/>
  <c r="E406" i="1" s="1"/>
  <c r="F385" i="1"/>
  <c r="F406" i="1" s="1"/>
  <c r="G378" i="1"/>
  <c r="Y27" i="31" s="1"/>
  <c r="G186" i="1"/>
  <c r="G273" i="1" s="1"/>
  <c r="G276" i="1" s="1"/>
  <c r="G277" i="1" s="1"/>
  <c r="AD18" i="31" s="1"/>
  <c r="F268" i="1"/>
  <c r="F291" i="1" s="1"/>
  <c r="AG28" i="2"/>
  <c r="AE35" i="2"/>
  <c r="AB18" i="29" s="1"/>
  <c r="AD33" i="31" l="1"/>
  <c r="AF30" i="31"/>
  <c r="AG18" i="31"/>
  <c r="R19" i="31"/>
  <c r="AG32" i="30"/>
  <c r="AA33" i="30"/>
  <c r="AA35" i="30" s="1"/>
  <c r="X19" i="29" s="1"/>
  <c r="AG30" i="30"/>
  <c r="AF33" i="30"/>
  <c r="AF35" i="30" s="1"/>
  <c r="AC19" i="29" s="1"/>
  <c r="R33" i="30"/>
  <c r="AG19" i="30"/>
  <c r="S20" i="30"/>
  <c r="AG27" i="31"/>
  <c r="AA32" i="31"/>
  <c r="Y33" i="31"/>
  <c r="AD35" i="30"/>
  <c r="AA19" i="29" s="1"/>
  <c r="F295" i="1"/>
  <c r="F298" i="1" s="1"/>
  <c r="F319" i="1" s="1"/>
  <c r="G292" i="1"/>
  <c r="G295" i="1" s="1"/>
  <c r="G298" i="1" s="1"/>
  <c r="G319" i="1" s="1"/>
  <c r="G363" i="1" s="1"/>
  <c r="G368" i="1" s="1"/>
  <c r="Y27" i="2"/>
  <c r="G385" i="1"/>
  <c r="G406" i="1" s="1"/>
  <c r="V33" i="2"/>
  <c r="V35" i="2" s="1"/>
  <c r="S18" i="29" s="1"/>
  <c r="AG30" i="31" l="1"/>
  <c r="AD35" i="31" s="1"/>
  <c r="AA20" i="29" s="1"/>
  <c r="AF33" i="31"/>
  <c r="S20" i="31"/>
  <c r="AG19" i="31"/>
  <c r="R33" i="31"/>
  <c r="S33" i="30"/>
  <c r="S35" i="30" s="1"/>
  <c r="P19" i="29" s="1"/>
  <c r="T21" i="30"/>
  <c r="AG20" i="30"/>
  <c r="AA33" i="31"/>
  <c r="AA35" i="31" s="1"/>
  <c r="X20" i="29" s="1"/>
  <c r="AG32" i="31"/>
  <c r="R35" i="30"/>
  <c r="O19" i="29" s="1"/>
  <c r="G408" i="1"/>
  <c r="E10" i="29" s="1"/>
  <c r="F363" i="1"/>
  <c r="AA32" i="2"/>
  <c r="AG27" i="2"/>
  <c r="Y33" i="2"/>
  <c r="F368" i="1" l="1"/>
  <c r="F408" i="1" s="1"/>
  <c r="D10" i="29" s="1"/>
  <c r="T33" i="30"/>
  <c r="AG21" i="30"/>
  <c r="U25" i="30"/>
  <c r="S33" i="31"/>
  <c r="S35" i="31" s="1"/>
  <c r="P20" i="29" s="1"/>
  <c r="T21" i="31"/>
  <c r="AG20" i="31"/>
  <c r="AF35" i="31"/>
  <c r="AC20" i="29" s="1"/>
  <c r="R35" i="31"/>
  <c r="O20" i="29" s="1"/>
  <c r="AA33" i="2"/>
  <c r="AG32" i="2"/>
  <c r="AB35" i="2"/>
  <c r="Y18" i="29" s="1"/>
  <c r="AG25" i="30" l="1"/>
  <c r="Y35" i="30" s="1"/>
  <c r="V19" i="29" s="1"/>
  <c r="U33" i="30"/>
  <c r="U35" i="30" s="1"/>
  <c r="R19" i="29" s="1"/>
  <c r="U25" i="31"/>
  <c r="T33" i="31"/>
  <c r="T35" i="31" s="1"/>
  <c r="Q20" i="29" s="1"/>
  <c r="AG21" i="31"/>
  <c r="T35" i="30"/>
  <c r="Q19" i="29" s="1"/>
  <c r="AG33" i="30"/>
  <c r="AA35" i="2"/>
  <c r="X18" i="29" s="1"/>
  <c r="AG25" i="31" l="1"/>
  <c r="Y35" i="31" s="1"/>
  <c r="V20" i="29" s="1"/>
  <c r="U33" i="31"/>
  <c r="Z35" i="2"/>
  <c r="W18" i="29" s="1"/>
  <c r="U35" i="31" l="1"/>
  <c r="R20" i="29" s="1"/>
  <c r="AG33" i="31"/>
  <c r="E292" i="1"/>
  <c r="E295" i="1" s="1"/>
  <c r="E298" i="1" s="1"/>
  <c r="E319" i="1" s="1"/>
  <c r="AD18" i="2"/>
  <c r="AG18" i="2" s="1"/>
  <c r="AF30" i="2" l="1"/>
  <c r="AD33" i="2"/>
  <c r="R19" i="2"/>
  <c r="R33" i="2" s="1"/>
  <c r="E363" i="1"/>
  <c r="E368" i="1" l="1"/>
  <c r="E408" i="1" s="1"/>
  <c r="C10" i="29" s="1"/>
  <c r="AF33" i="2"/>
  <c r="AG30" i="2"/>
  <c r="AD35" i="2" s="1"/>
  <c r="AA18" i="29" s="1"/>
  <c r="AG19" i="2"/>
  <c r="S20" i="2"/>
  <c r="AG20" i="2" s="1"/>
  <c r="R35" i="2"/>
  <c r="O18" i="29" s="1"/>
  <c r="AF35" i="2" l="1"/>
  <c r="AC18" i="29" s="1"/>
  <c r="T21" i="2"/>
  <c r="U25" i="2" s="1"/>
  <c r="S33" i="2"/>
  <c r="S35" i="2" s="1"/>
  <c r="P18" i="29" s="1"/>
  <c r="AG21" i="2" l="1"/>
  <c r="U33" i="2"/>
  <c r="T33" i="2"/>
  <c r="T35" i="2" s="1"/>
  <c r="Q18" i="29" s="1"/>
  <c r="U35" i="2" l="1"/>
  <c r="R18" i="29" s="1"/>
  <c r="AG25" i="2"/>
  <c r="Y35" i="2" s="1"/>
  <c r="V18" i="29" s="1"/>
  <c r="AG33" i="2"/>
</calcChain>
</file>

<file path=xl/sharedStrings.xml><?xml version="1.0" encoding="utf-8"?>
<sst xmlns="http://schemas.openxmlformats.org/spreadsheetml/2006/main" count="2634" uniqueCount="652">
  <si>
    <t>1.1</t>
  </si>
  <si>
    <t>1.2</t>
  </si>
  <si>
    <t>2.1</t>
  </si>
  <si>
    <t>3.1</t>
  </si>
  <si>
    <t>9.1</t>
  </si>
  <si>
    <t>10.1</t>
  </si>
  <si>
    <t>11.1</t>
  </si>
  <si>
    <t>1.1.1</t>
  </si>
  <si>
    <t>8.1</t>
  </si>
  <si>
    <t>Capital</t>
  </si>
  <si>
    <t>13.1</t>
  </si>
  <si>
    <t>CURRENT ACCOUNT</t>
  </si>
  <si>
    <t>FINANCIAL ACCOUNT</t>
  </si>
  <si>
    <t>Changes in financial assets</t>
  </si>
  <si>
    <t>Changes in liabilities</t>
  </si>
  <si>
    <t>1. Goods and Services (G &amp; S)</t>
  </si>
  <si>
    <t>2. Production</t>
  </si>
  <si>
    <t>Corporation</t>
  </si>
  <si>
    <t>Employer Social Security</t>
  </si>
  <si>
    <t>Other Production Taxes</t>
  </si>
  <si>
    <t>Operating</t>
  </si>
  <si>
    <t>Departments</t>
  </si>
  <si>
    <t>NET VALUE ADDED</t>
  </si>
  <si>
    <t>Social benefits</t>
  </si>
  <si>
    <t xml:space="preserve"> </t>
  </si>
  <si>
    <t>NET OPERATING SURPLUS</t>
  </si>
  <si>
    <t>Fixed capital consumption</t>
  </si>
  <si>
    <t>Change in inventories (production)</t>
  </si>
  <si>
    <t>NET INCOME</t>
  </si>
  <si>
    <t>NET DISPOSABLE INCOME</t>
  </si>
  <si>
    <t>NET SAVINGS</t>
  </si>
  <si>
    <t>Net fixed capital formation</t>
  </si>
  <si>
    <t>Net borrowing (operating)</t>
  </si>
  <si>
    <t>Net borrowing (non-operating)</t>
  </si>
  <si>
    <t>Change in financial assets (operating)</t>
  </si>
  <si>
    <t>Change in financial assets (non-operating)</t>
  </si>
  <si>
    <t>Current non-repayable paid transfers</t>
  </si>
  <si>
    <t>Dividends paid</t>
  </si>
  <si>
    <t>Capital transfers received</t>
  </si>
  <si>
    <t>Public administration</t>
  </si>
  <si>
    <t>Total</t>
  </si>
  <si>
    <t>Non-operating</t>
  </si>
  <si>
    <t>Allocation of primary income account</t>
  </si>
  <si>
    <t>Secondary distribution of income account</t>
  </si>
  <si>
    <t>Use of disposable income account</t>
  </si>
  <si>
    <t>7.1</t>
  </si>
  <si>
    <t>8.3</t>
  </si>
  <si>
    <t xml:space="preserve">  </t>
  </si>
  <si>
    <t>Change in equity</t>
  </si>
  <si>
    <t>Inventories &amp; valuables</t>
  </si>
  <si>
    <t>8.2</t>
  </si>
  <si>
    <t>Financing capacity or requirement</t>
  </si>
  <si>
    <t>9.2</t>
  </si>
  <si>
    <t>10.2</t>
  </si>
  <si>
    <t>12.2</t>
  </si>
  <si>
    <t>Balance</t>
  </si>
  <si>
    <t>15.1</t>
  </si>
  <si>
    <t>4.1</t>
  </si>
  <si>
    <t>5.1</t>
  </si>
  <si>
    <t>6.1</t>
  </si>
  <si>
    <t>CHANGE IN EQUITY</t>
  </si>
  <si>
    <t>Change in inventories &amp; valuables</t>
  </si>
  <si>
    <t>Balance of changes in financial accounts (operating)</t>
  </si>
  <si>
    <t>Balance of changes in financial accounts (non operating)</t>
  </si>
  <si>
    <t>Balance of current transactions (public administration)</t>
  </si>
  <si>
    <t>Balance of current transactions (houseolds and non financial companies)</t>
  </si>
  <si>
    <t>Capital contribution (capital &amp; reserves)</t>
  </si>
  <si>
    <t>Returned capital contribution (capital &amp; reserves)</t>
  </si>
  <si>
    <t>I. Capital</t>
  </si>
  <si>
    <t>31100</t>
  </si>
  <si>
    <t>40120-00</t>
  </si>
  <si>
    <t>40300-00</t>
  </si>
  <si>
    <t>40410-00</t>
  </si>
  <si>
    <t>40420-00</t>
  </si>
  <si>
    <t>40510-06</t>
  </si>
  <si>
    <t>40520-00</t>
  </si>
  <si>
    <t>49400</t>
  </si>
  <si>
    <t>41900</t>
  </si>
  <si>
    <t>41600</t>
  </si>
  <si>
    <t>41700</t>
  </si>
  <si>
    <t>41800</t>
  </si>
  <si>
    <t>40200-00</t>
  </si>
  <si>
    <t>40710-07</t>
  </si>
  <si>
    <t>41000</t>
  </si>
  <si>
    <t>11000</t>
  </si>
  <si>
    <t>11100</t>
  </si>
  <si>
    <t>11200</t>
  </si>
  <si>
    <t>11300</t>
  </si>
  <si>
    <t>11400</t>
  </si>
  <si>
    <t>11500</t>
  </si>
  <si>
    <t>11600</t>
  </si>
  <si>
    <t>11700</t>
  </si>
  <si>
    <t>41200</t>
  </si>
  <si>
    <t>12100</t>
  </si>
  <si>
    <t>12000</t>
  </si>
  <si>
    <t>12200</t>
  </si>
  <si>
    <t>12300</t>
  </si>
  <si>
    <t>12400</t>
  </si>
  <si>
    <t>12500</t>
  </si>
  <si>
    <t>12600</t>
  </si>
  <si>
    <t>12700</t>
  </si>
  <si>
    <t>10000</t>
  </si>
  <si>
    <t>41810</t>
  </si>
  <si>
    <t>41820</t>
  </si>
  <si>
    <t>12210</t>
  </si>
  <si>
    <t>12220</t>
  </si>
  <si>
    <t>12230</t>
  </si>
  <si>
    <t>12240</t>
  </si>
  <si>
    <t>12250</t>
  </si>
  <si>
    <t>12260</t>
  </si>
  <si>
    <t>20000</t>
  </si>
  <si>
    <t>31000</t>
  </si>
  <si>
    <t>31200</t>
  </si>
  <si>
    <t>31300</t>
  </si>
  <si>
    <t>31400</t>
  </si>
  <si>
    <t>31500</t>
  </si>
  <si>
    <t>31600</t>
  </si>
  <si>
    <t>31700</t>
  </si>
  <si>
    <t>32000</t>
  </si>
  <si>
    <t>32100</t>
  </si>
  <si>
    <t>32200</t>
  </si>
  <si>
    <t>32300</t>
  </si>
  <si>
    <t>32400</t>
  </si>
  <si>
    <t>32500</t>
  </si>
  <si>
    <t>32600</t>
  </si>
  <si>
    <t>32700</t>
  </si>
  <si>
    <t>30000</t>
  </si>
  <si>
    <t>21000</t>
  </si>
  <si>
    <t>21100</t>
  </si>
  <si>
    <t>21200</t>
  </si>
  <si>
    <t>21300</t>
  </si>
  <si>
    <t>21400</t>
  </si>
  <si>
    <t>21500</t>
  </si>
  <si>
    <t>21510</t>
  </si>
  <si>
    <t>21520</t>
  </si>
  <si>
    <t>21600</t>
  </si>
  <si>
    <t>21700</t>
  </si>
  <si>
    <t>21800</t>
  </si>
  <si>
    <t>21900</t>
  </si>
  <si>
    <t>22000</t>
  </si>
  <si>
    <t>23000</t>
  </si>
  <si>
    <t>Adjusted capital</t>
  </si>
  <si>
    <t>ADJUSTED CHANGE IN EQUITY</t>
  </si>
  <si>
    <t>3. Value Added</t>
  </si>
  <si>
    <t>4. Generation of income</t>
  </si>
  <si>
    <t>Value added</t>
  </si>
  <si>
    <t>Employer social security</t>
  </si>
  <si>
    <t>Other production taxes</t>
  </si>
  <si>
    <t>Net operating surplus</t>
  </si>
  <si>
    <t>Wages &amp; salaries</t>
  </si>
  <si>
    <t>Households &amp; non-financial companies</t>
  </si>
  <si>
    <t>5. Allocation of primary income</t>
  </si>
  <si>
    <t>6. Secondary distribution of income</t>
  </si>
  <si>
    <t>7. Use of disposable income</t>
  </si>
  <si>
    <t>8. Capital</t>
  </si>
  <si>
    <t>9. Use of change in equity</t>
  </si>
  <si>
    <t>10. Financial</t>
  </si>
  <si>
    <t>11. Private sector (current)</t>
  </si>
  <si>
    <t>12. Public sector (current)</t>
  </si>
  <si>
    <t>13. Private sector (capital)</t>
  </si>
  <si>
    <t>14. Public sector (capital)</t>
  </si>
  <si>
    <t>15. Balance</t>
  </si>
  <si>
    <t>16. Total</t>
  </si>
  <si>
    <t>4.1.1</t>
  </si>
  <si>
    <t>4.1.3</t>
  </si>
  <si>
    <t>4.1.4</t>
  </si>
  <si>
    <t>4.2</t>
  </si>
  <si>
    <t>4.3</t>
  </si>
  <si>
    <t>9.3</t>
  </si>
  <si>
    <t>16.1</t>
  </si>
  <si>
    <t>Adjustments &amp; Operating losses</t>
  </si>
  <si>
    <t>Adjustments &amp; Non-operating losses</t>
  </si>
  <si>
    <t>Merchandises (sold)</t>
  </si>
  <si>
    <t>1.3.2</t>
  </si>
  <si>
    <t>Gross fixed capital formation (self-buildt)</t>
  </si>
  <si>
    <t>Gross fixed capital formation (acquired)</t>
  </si>
  <si>
    <t>-Supported and deductible indirect taxes (goods &amp; services)</t>
  </si>
  <si>
    <t>Adjustments &amp; non-operating gains</t>
  </si>
  <si>
    <t>Adjustments &amp; operating gains</t>
  </si>
  <si>
    <t>Change in inventories (goods &amp; services acquired)</t>
  </si>
  <si>
    <t>14.2</t>
  </si>
  <si>
    <t>Net taxes on fixed capital goods (output tax minus subsidies &amp; supported and deductible indirect taxes)</t>
  </si>
  <si>
    <t>Sales of fixed capital goods (at book value plus taxes)</t>
  </si>
  <si>
    <t>1.2.1</t>
  </si>
  <si>
    <t>1.2.2</t>
  </si>
  <si>
    <t>Current goods and services (acquisitions)</t>
  </si>
  <si>
    <t>Fixed capital goods</t>
  </si>
  <si>
    <t xml:space="preserve">Current non-repayable transfers received </t>
  </si>
  <si>
    <t>Current non-repayable transfers received</t>
  </si>
  <si>
    <t>-Supported and deductible indirect taxes (property income)</t>
  </si>
  <si>
    <t>Property income paid (taxes included)</t>
  </si>
  <si>
    <t>(-) Dividends paid</t>
  </si>
  <si>
    <t>1. Goods &amp; services (G &amp; S)</t>
  </si>
  <si>
    <t>13. Private sector (non-current)</t>
  </si>
  <si>
    <t>14. Public sector (non-current)</t>
  </si>
  <si>
    <t>Balance of non-current transactions (houseolds and non financial companies)</t>
  </si>
  <si>
    <t>Balance of non-current transactions (public administration)</t>
  </si>
  <si>
    <t>3. Value added</t>
  </si>
  <si>
    <t>Property income received (incl. financial investments) (net taxes included)</t>
  </si>
  <si>
    <t>Non-current non-repayable transfers received</t>
  </si>
  <si>
    <t>CAPACITY OR NEEDING OF FINANCING</t>
  </si>
  <si>
    <t>Acquisition of fixed capital goods (net taxes included)</t>
  </si>
  <si>
    <t>Current non-repayable paid transfers (included income tax &amp; fines and penalties)</t>
  </si>
  <si>
    <t>Non-current non-repayable transfers paid</t>
  </si>
  <si>
    <t>Negative tax adjustments</t>
  </si>
  <si>
    <t>Positive tax adjustments</t>
  </si>
  <si>
    <t>Rest of goods &amp; services (used)</t>
  </si>
  <si>
    <t>Gross fixed capital formation</t>
  </si>
  <si>
    <t>1. Revenue</t>
  </si>
  <si>
    <t>a) Sales</t>
  </si>
  <si>
    <t>b) Services provided</t>
  </si>
  <si>
    <t>2. Changes in inventories of finished goods &amp; work in progress</t>
  </si>
  <si>
    <t>3. Work carried out by the company for assets</t>
  </si>
  <si>
    <t>4. Supplies</t>
  </si>
  <si>
    <t>a) Merchandise used</t>
  </si>
  <si>
    <t>b) Raw materials &amp; other consumables used</t>
  </si>
  <si>
    <t>c) Subcontracted work</t>
  </si>
  <si>
    <t>5. Other operating income</t>
  </si>
  <si>
    <t>b) Operating grants taken to income</t>
  </si>
  <si>
    <t>6. Personnel expenses</t>
  </si>
  <si>
    <t>b) Employee benefits expense</t>
  </si>
  <si>
    <t>c) Provisions</t>
  </si>
  <si>
    <t>7. Other operating expenses</t>
  </si>
  <si>
    <t>a) External services</t>
  </si>
  <si>
    <t>b) Taxes</t>
  </si>
  <si>
    <t>d) Other operating expenses</t>
  </si>
  <si>
    <t>10. Provision surpluses</t>
  </si>
  <si>
    <t>12. Negative goodwill on business combinations</t>
  </si>
  <si>
    <t>13. Other results</t>
  </si>
  <si>
    <t>14. Finance income</t>
  </si>
  <si>
    <t>15. Finance expenses</t>
  </si>
  <si>
    <t>16. Change in fair value of financial instruments</t>
  </si>
  <si>
    <t>17. Exchange gains/(losses)</t>
  </si>
  <si>
    <t>20. Income tax</t>
  </si>
  <si>
    <t>Tax data</t>
  </si>
  <si>
    <t>I. Measurement of financial instruments</t>
  </si>
  <si>
    <t>II. Cash flow hedges</t>
  </si>
  <si>
    <t xml:space="preserve">A) Non-current assests </t>
  </si>
  <si>
    <t>I. Intangible assets</t>
  </si>
  <si>
    <t>II. Property, plant &amp; equipment</t>
  </si>
  <si>
    <t>III. Investment property</t>
  </si>
  <si>
    <t>IV. Non-current financial investments in group companies &amp; associates</t>
  </si>
  <si>
    <t>V. Non-current financial investments</t>
  </si>
  <si>
    <t>VI. Deferred tax assets</t>
  </si>
  <si>
    <t>VII. Non-current trade &amp; other receivables</t>
  </si>
  <si>
    <t xml:space="preserve">B) Current assests </t>
  </si>
  <si>
    <t>I. Non-current assets held for sale</t>
  </si>
  <si>
    <t>1. Goods for resale</t>
  </si>
  <si>
    <t>3. Work in progress</t>
  </si>
  <si>
    <t>4. Finished goods</t>
  </si>
  <si>
    <t>6. Advances to suppliers</t>
  </si>
  <si>
    <t>V. Current investments</t>
  </si>
  <si>
    <t>VI. Prepayments for current assets</t>
  </si>
  <si>
    <t>Total assets</t>
  </si>
  <si>
    <t>A) Equity</t>
  </si>
  <si>
    <t>A-1) Capital &amp; reserves without valuation adjustments</t>
  </si>
  <si>
    <t>II. Share premium</t>
  </si>
  <si>
    <t>III. Reserves</t>
  </si>
  <si>
    <t>IV. (Own shares &amp; equity holdings)</t>
  </si>
  <si>
    <t>V. Prior periods'  profit &amp; losses</t>
  </si>
  <si>
    <t>1. Retained earnings</t>
  </si>
  <si>
    <t>2. (Prior periods' losses)</t>
  </si>
  <si>
    <t>VI. Other equity holder contributions</t>
  </si>
  <si>
    <t>VII. Profit/(loss) for the period</t>
  </si>
  <si>
    <t>VIII. (Interim dividend)</t>
  </si>
  <si>
    <t>IX. Other equity instruments</t>
  </si>
  <si>
    <t>A-2) Valuation adjustments</t>
  </si>
  <si>
    <t>B) Non-current liabilities</t>
  </si>
  <si>
    <t>I. Non-current provisions</t>
  </si>
  <si>
    <t>II. Non-current payables</t>
  </si>
  <si>
    <t>IV. Deferred tax liabilities</t>
  </si>
  <si>
    <t>V. Non-current accruals</t>
  </si>
  <si>
    <t>C) Current liabilities</t>
  </si>
  <si>
    <t>I. Liabilities associated with non-current assets held for sale</t>
  </si>
  <si>
    <t>II. Current provisions</t>
  </si>
  <si>
    <t>III. Current payables</t>
  </si>
  <si>
    <t>VI. Current accruals</t>
  </si>
  <si>
    <t>VII. Current debts with special characteristics</t>
  </si>
  <si>
    <t>Total equity &amp; liabilities</t>
  </si>
  <si>
    <t>c) Losses, impairment &amp; changes in trade provisions</t>
  </si>
  <si>
    <t>8. Amortisation &amp; depreciation</t>
  </si>
  <si>
    <t>9. Non-financial &amp; other capital grants</t>
  </si>
  <si>
    <t>11. Impairment &amp; gains/(losses) on disposal of fixed assets</t>
  </si>
  <si>
    <t>a) Impairment &amp; losses</t>
  </si>
  <si>
    <t>d) Impairment of merchandise, raw materials &amp; other supplies</t>
  </si>
  <si>
    <t>a) Non-trading &amp; other operating income</t>
  </si>
  <si>
    <t>a) Salaries &amp; wages</t>
  </si>
  <si>
    <t>b) Gains/(losses) on disposal &amp; other</t>
  </si>
  <si>
    <t>18. Impairment &amp; gains/(losses) on disposal of financial instruments</t>
  </si>
  <si>
    <t>IV. Actuarial gains &amp; losses &amp; other adjustments</t>
  </si>
  <si>
    <t>2. Raw materials &amp; other supplies</t>
  </si>
  <si>
    <t>5. By-products, waste &amp; recovered materials</t>
  </si>
  <si>
    <t>III. Trade &amp; other receivables</t>
  </si>
  <si>
    <t>IV. Current investments in group companies &amp; associates</t>
  </si>
  <si>
    <t>VII Cash &amp; cash equivalents</t>
  </si>
  <si>
    <t>A-3) Grants, donations &amp; bequests received</t>
  </si>
  <si>
    <t>V. Trade &amp; other payables</t>
  </si>
  <si>
    <t xml:space="preserve">III. Grants, donations &amp; bequests received </t>
  </si>
  <si>
    <t>Output</t>
  </si>
  <si>
    <t>Intermediate consumption</t>
  </si>
  <si>
    <t>= Output</t>
  </si>
  <si>
    <t>Fixed capital formation</t>
  </si>
  <si>
    <t>Value Added</t>
  </si>
  <si>
    <t>= Balance of primary income</t>
  </si>
  <si>
    <t>= Disposable income</t>
  </si>
  <si>
    <t>CAPITAL ACCOUNT</t>
  </si>
  <si>
    <t>Changes in equity by shareholders contribution</t>
  </si>
  <si>
    <t>II. Inventories</t>
  </si>
  <si>
    <t>(+/-) Profit/(loss) for the period</t>
  </si>
  <si>
    <t>Matching Assets = Liabilities + Equity</t>
  </si>
  <si>
    <t>= Intermediate consumption</t>
  </si>
  <si>
    <t>Note: input data in green cells</t>
  </si>
  <si>
    <t>= Change in share capital &amp; reserves</t>
  </si>
  <si>
    <t>= Fixed capital consumption</t>
  </si>
  <si>
    <t>= Net value added</t>
  </si>
  <si>
    <t>(+) Production</t>
  </si>
  <si>
    <t>(-) Intermediate consumption</t>
  </si>
  <si>
    <t>(+) Net value added</t>
  </si>
  <si>
    <t>= Net operating surplus</t>
  </si>
  <si>
    <t>Operating surplus</t>
  </si>
  <si>
    <t>(+) Net operation surplus</t>
  </si>
  <si>
    <t>(+) Disposable income</t>
  </si>
  <si>
    <t>(-) Refund of share capital</t>
  </si>
  <si>
    <t>(+) Increase of share capital due to owners' contributions</t>
  </si>
  <si>
    <t>(+) Increase of share capital due to capitalization of reserves</t>
  </si>
  <si>
    <t>(-) Decrease of reserves due to share capital increase</t>
  </si>
  <si>
    <t>(+) Increase of reserves due to owners' contributions</t>
  </si>
  <si>
    <t>(-) Distribution of reserves to owners</t>
  </si>
  <si>
    <t>INPUT DATA</t>
  </si>
  <si>
    <t>Matching with increase &amp; decrease of share capital</t>
  </si>
  <si>
    <t>Matching with increase &amp; decrease of reserves</t>
  </si>
  <si>
    <t>(-) Fixed capital consumption</t>
  </si>
  <si>
    <t>(+) Balance of primary income</t>
  </si>
  <si>
    <t>AGGREGATION OF DATA UNDER A NATIONAL ACCOUNTING SCHEME</t>
  </si>
  <si>
    <t>= Net capital contributions</t>
  </si>
  <si>
    <t>=Total capital transfers received</t>
  </si>
  <si>
    <t>Capital transfers given</t>
  </si>
  <si>
    <t>= Total capital transfers given</t>
  </si>
  <si>
    <t>= Net savings</t>
  </si>
  <si>
    <t>(+) Net savings</t>
  </si>
  <si>
    <t>(+) Net capital contributions</t>
  </si>
  <si>
    <t>(+) Total capital transfers received</t>
  </si>
  <si>
    <t>= Change in equity</t>
  </si>
  <si>
    <t>Adjusted change in equity</t>
  </si>
  <si>
    <t>= Adjusted change in equity</t>
  </si>
  <si>
    <t>Change in inventories</t>
  </si>
  <si>
    <t>= Change in inventories</t>
  </si>
  <si>
    <t>Effective VAT rate</t>
  </si>
  <si>
    <t>Net lending / borrowing</t>
  </si>
  <si>
    <t>= Net lending / net borrowing</t>
  </si>
  <si>
    <t>Matching needs &amp; capabilities</t>
  </si>
  <si>
    <t>(+/-) Change in inventories</t>
  </si>
  <si>
    <t>(+/-) Adjusted change in equity</t>
  </si>
  <si>
    <t>(+/-) Fixed capital formation</t>
  </si>
  <si>
    <t>(+) Fixed capital consumption</t>
  </si>
  <si>
    <t>= Net change in financial assets</t>
  </si>
  <si>
    <t>= Net borrowing</t>
  </si>
  <si>
    <t>Net lending / net borrowing</t>
  </si>
  <si>
    <t>VII. Non-current debts with special characteristics</t>
  </si>
  <si>
    <t>VI. Non-current trade &amp; other payables</t>
  </si>
  <si>
    <t>III. Non-current payables, group companies &amp; associates</t>
  </si>
  <si>
    <t>IV. Current payables, group &amp; associated companies</t>
  </si>
  <si>
    <t>(a) Change in non-operating financial assets</t>
  </si>
  <si>
    <t>(b) Change in operating financial assets</t>
  </si>
  <si>
    <t>(a) Change in non-operating liabilities</t>
  </si>
  <si>
    <t>Matching</t>
  </si>
  <si>
    <t>INCOME STATEMENT</t>
  </si>
  <si>
    <t>INPUT &amp; OUTPUT VAT (CURRENT OPERATIONS)</t>
  </si>
  <si>
    <t>BALANCE SHEET (EQUITY &amp; LIABILITIES)</t>
  </si>
  <si>
    <t>STATEMENT OF CHANGES IN EQUITY</t>
  </si>
  <si>
    <t>(a) Statement of recognized income &amp; expense</t>
  </si>
  <si>
    <t>(b) Statement of change in share capital &amp; reserves</t>
  </si>
  <si>
    <t>Increases &amp; decreases of share capital (including own shares)</t>
  </si>
  <si>
    <t>Increases &amp; decreases of reserves (including profit/losses)</t>
  </si>
  <si>
    <t>(a) Increase of non-current (except financial instruments) assets</t>
  </si>
  <si>
    <t>(b) Fixed capital consumption</t>
  </si>
  <si>
    <t>= Fixed capital formation (a+b)</t>
  </si>
  <si>
    <t>(b) Change in operating liabilities</t>
  </si>
  <si>
    <t>BALANCE SHEET</t>
  </si>
  <si>
    <t>ASSETS</t>
  </si>
  <si>
    <t>Check of positive value in total capital transfers received</t>
  </si>
  <si>
    <t>The Business Accounting Matrix: a proposal with an application</t>
  </si>
  <si>
    <t>4.a) Merchandise used</t>
  </si>
  <si>
    <t>Pro memoria</t>
  </si>
  <si>
    <t>(-) Merchandise &amp; other consumables &amp; services purchases (ROW)</t>
  </si>
  <si>
    <t>(-) Changes in II.1. Goods for resale  (balance)</t>
  </si>
  <si>
    <t>(-) Changes in II.2. Raw materials &amp; other supplies  (balance)</t>
  </si>
  <si>
    <t>(-) Changes in II.4. Finished goods  (balance)</t>
  </si>
  <si>
    <t>40410</t>
  </si>
  <si>
    <t>4.b) Raw materials &amp; other consumables used</t>
  </si>
  <si>
    <t>4.c) Subcontracted work</t>
  </si>
  <si>
    <t>40430</t>
  </si>
  <si>
    <t>40420</t>
  </si>
  <si>
    <t>(-) Changes in II.3. Work in progress  (balance)</t>
  </si>
  <si>
    <t>4.d) Impairment of merchandise, raw materials &amp; other supplies</t>
  </si>
  <si>
    <t>40440</t>
  </si>
  <si>
    <t>(-) 6.a) Salaries &amp; wages</t>
  </si>
  <si>
    <t>40610</t>
  </si>
  <si>
    <t>40620</t>
  </si>
  <si>
    <t>40630</t>
  </si>
  <si>
    <t>(-) 6.c) Provisions</t>
  </si>
  <si>
    <t>(-) 6.b) Employee benefits expense (hypothesis: all for Social Security)</t>
  </si>
  <si>
    <t>(+) 1.a) Sales</t>
  </si>
  <si>
    <t>(+) 1.b) Services provided</t>
  </si>
  <si>
    <t>40800</t>
  </si>
  <si>
    <t>(+/-) 11.a) Impairment &amp; losses</t>
  </si>
  <si>
    <t>41110</t>
  </si>
  <si>
    <t>(-) 8. Amortisation &amp; depreciation</t>
  </si>
  <si>
    <t xml:space="preserve">VAT on property income </t>
  </si>
  <si>
    <t>ROW</t>
  </si>
  <si>
    <t>(+) 14. Finance income</t>
  </si>
  <si>
    <t>(-) 15. Finance expenses</t>
  </si>
  <si>
    <t>41500</t>
  </si>
  <si>
    <t>41400</t>
  </si>
  <si>
    <t>G&amp;S (sold)</t>
  </si>
  <si>
    <t>Supported VAT on property income</t>
  </si>
  <si>
    <t>VAT on revenues</t>
  </si>
  <si>
    <t>(-) 4.a) Merchandise used</t>
  </si>
  <si>
    <t>(-) 4.b) Consumption of raw materials &amp; other consumables</t>
  </si>
  <si>
    <t>(-) 4.c) Subcontracted work</t>
  </si>
  <si>
    <t>(-) 4.d) Impairment of merchandise, raw materials &amp; other supplies</t>
  </si>
  <si>
    <t>(+/-) 2. Changes in inventories of finished goods &amp; work in progress</t>
  </si>
  <si>
    <t>(+) 3. Work carried out by the company for assets</t>
  </si>
  <si>
    <t xml:space="preserve">(+) 5.b) Operating grants taken to income (hypothesis: all for sold products &amp; services) </t>
  </si>
  <si>
    <t>40720</t>
  </si>
  <si>
    <r>
      <t>(-) 7.b) Taxes</t>
    </r>
    <r>
      <rPr>
        <b/>
        <sz val="18"/>
        <color rgb="FFFF0000"/>
        <rFont val="Arial Narrow"/>
        <family val="2"/>
      </rPr>
      <t xml:space="preserve"> (hypothesis: on production)</t>
    </r>
  </si>
  <si>
    <t>(+/-) 20. Income tax</t>
  </si>
  <si>
    <t>(+) Increase in A) III. Non-current investments in group companies &amp; associates</t>
  </si>
  <si>
    <t>(+) Increase in B) IV. Current investments in group companies &amp; associates</t>
  </si>
  <si>
    <t>(+) Increase in B) V. Current investments</t>
  </si>
  <si>
    <t>(+) Change in B) VII. Cash &amp; cash equivalents</t>
  </si>
  <si>
    <t>(+) Increase in A) VI. Deferred tax assets</t>
  </si>
  <si>
    <t>(+) Increase in A) VII. Non-current trade &amp; other receivables</t>
  </si>
  <si>
    <t>(+) Change in B) II.6. Advances to suppliers</t>
  </si>
  <si>
    <t>(+) Change in B) III. Trade &amp; other receivables</t>
  </si>
  <si>
    <t>(+) Change in B) VI. Prepayments for current assets</t>
  </si>
  <si>
    <t>(+) Change in B) I. Non-current provisions</t>
  </si>
  <si>
    <t>(+) Change in B) II. Non-current payables</t>
  </si>
  <si>
    <t>(+) Change in B) VII. Non-current debts with special characteristics</t>
  </si>
  <si>
    <t>(+) Change in B) III. Non current payables, group companies &amp; associates</t>
  </si>
  <si>
    <t>(+) Change in C) I. Liabilities associated with non-current assets held for sale</t>
  </si>
  <si>
    <t>(+) Change in C) III. Current payables</t>
  </si>
  <si>
    <t>(+) Change in C) VII. Current debts with special characteristics</t>
  </si>
  <si>
    <t>40900</t>
  </si>
  <si>
    <t>(-) Total capital transfes given</t>
  </si>
  <si>
    <t>(+/-) 18.b) Gains / (losses) on disposal &amp; other (of financial instruments)</t>
  </si>
  <si>
    <t>7.c) (+/-) Losses, impairment &amp; changes in trade provisions</t>
  </si>
  <si>
    <t>16. (+/-) Change in fair value of financial instruments</t>
  </si>
  <si>
    <t>40730</t>
  </si>
  <si>
    <t>(+/-) 18.a) Impairment (losses &amp; reversal) (in financial instruments non operating)</t>
  </si>
  <si>
    <t>(+/-) 17. Exchange gains / (losses)</t>
  </si>
  <si>
    <t>(+/-) Increase in I. Intangible assets</t>
  </si>
  <si>
    <t>(+/-) Increase in II. Property, plant &amp; equipment</t>
  </si>
  <si>
    <t>(+/-) Increase in III. Investment property</t>
  </si>
  <si>
    <t>40300</t>
  </si>
  <si>
    <r>
      <t xml:space="preserve">= Acquisitions -  Disposal / derecognition of non-current assest (except financial instruments) </t>
    </r>
    <r>
      <rPr>
        <b/>
        <sz val="18"/>
        <color rgb="FFFF0000"/>
        <rFont val="Arial Narrow"/>
        <family val="2"/>
      </rPr>
      <t>(net balance)</t>
    </r>
  </si>
  <si>
    <t>(+/-) Increase in I. Non-current assets held for sale</t>
  </si>
  <si>
    <t>41120</t>
  </si>
  <si>
    <t>= Tax base</t>
  </si>
  <si>
    <t>Net VAT on operations with non current assets</t>
  </si>
  <si>
    <t>= (-) Merchandise &amp; other consumables &amp; services purchases (ROW)</t>
  </si>
  <si>
    <t>40740</t>
  </si>
  <si>
    <t>(-) 7.d) Other operating expenses</t>
  </si>
  <si>
    <r>
      <t>(+/-) 11.b)  Gains / (losses) on disposal &amp; other (of non-current assets, except financial instruments)</t>
    </r>
    <r>
      <rPr>
        <b/>
        <sz val="18"/>
        <color rgb="FF00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(hypothesis: there is no derecognition, only sales) (en la tabla va el neto, porque no podremos diferencia beneficios de pérdidas)</t>
    </r>
  </si>
  <si>
    <t>42100</t>
  </si>
  <si>
    <t>42110</t>
  </si>
  <si>
    <t>42120</t>
  </si>
  <si>
    <t>42130</t>
  </si>
  <si>
    <t>40750</t>
  </si>
  <si>
    <t>59100</t>
  </si>
  <si>
    <t>50010</t>
  </si>
  <si>
    <t>50020</t>
  </si>
  <si>
    <t>50030</t>
  </si>
  <si>
    <t>50040</t>
  </si>
  <si>
    <t>50070</t>
  </si>
  <si>
    <t>50050</t>
  </si>
  <si>
    <t>50060</t>
  </si>
  <si>
    <t>VII. Tax effect</t>
  </si>
  <si>
    <t>59200</t>
  </si>
  <si>
    <t>VIII. Measurement of financial instruments</t>
  </si>
  <si>
    <t>IX. Cash flow hedges</t>
  </si>
  <si>
    <t>50080</t>
  </si>
  <si>
    <t>50090</t>
  </si>
  <si>
    <t>50100</t>
  </si>
  <si>
    <t>50110</t>
  </si>
  <si>
    <t>50120</t>
  </si>
  <si>
    <t>50130</t>
  </si>
  <si>
    <t>59300</t>
  </si>
  <si>
    <t>59400</t>
  </si>
  <si>
    <t>X. Grants, donations &amp; bequests received</t>
  </si>
  <si>
    <t>XIII. Tax effect</t>
  </si>
  <si>
    <t>A) Profit / (loss) for the period</t>
  </si>
  <si>
    <t>B) Total income &amp; expense recognised directly in equity (I+II+III+IV+V)</t>
  </si>
  <si>
    <t>C) Total amounts transferred to the income statement (VI+VII+VIII+IX)</t>
  </si>
  <si>
    <t>Total recognised income &amp; expense (A+B+C)</t>
  </si>
  <si>
    <t>52013</t>
  </si>
  <si>
    <t>NA99000</t>
  </si>
  <si>
    <t>NA99010</t>
  </si>
  <si>
    <t>IS40990</t>
  </si>
  <si>
    <t>NA99020</t>
  </si>
  <si>
    <t>NA99030</t>
  </si>
  <si>
    <t>NA99040</t>
  </si>
  <si>
    <t>NA99050</t>
  </si>
  <si>
    <t>NA99060</t>
  </si>
  <si>
    <t>NA99070</t>
  </si>
  <si>
    <t>CH12200</t>
  </si>
  <si>
    <t>CH12220</t>
  </si>
  <si>
    <t>CH21000</t>
  </si>
  <si>
    <t>SC99000</t>
  </si>
  <si>
    <r>
      <t xml:space="preserve">(+) III. Grants, donations &amp; bequests received  </t>
    </r>
    <r>
      <rPr>
        <b/>
        <sz val="18"/>
        <color rgb="FFFF0000"/>
        <rFont val="Arial Narrow"/>
        <family val="2"/>
      </rPr>
      <t xml:space="preserve">(hypothesis: all from Public sector) </t>
    </r>
  </si>
  <si>
    <r>
      <t xml:space="preserve">(-) X. Grants, donations &amp; bequests received </t>
    </r>
    <r>
      <rPr>
        <b/>
        <sz val="18"/>
        <color rgb="FFFF0000"/>
        <rFont val="Arial Narrow"/>
        <family val="2"/>
      </rPr>
      <t xml:space="preserve"> (hypothesis: all from Public sector) </t>
    </r>
  </si>
  <si>
    <t>(+) 9. Capital grants taken to income</t>
  </si>
  <si>
    <t>(+) Change in equity</t>
  </si>
  <si>
    <t>NA99100</t>
  </si>
  <si>
    <t>NA99110</t>
  </si>
  <si>
    <t>NA99120</t>
  </si>
  <si>
    <t>NA99130</t>
  </si>
  <si>
    <t>(+) Dividends paid</t>
  </si>
  <si>
    <r>
      <t>(=) Net owners' contributions</t>
    </r>
    <r>
      <rPr>
        <sz val="18"/>
        <color rgb="FFFF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(contributions - refunds)</t>
    </r>
  </si>
  <si>
    <t>(-) XIII. Tax effect (income &amp; expense recognised directly in equity)</t>
  </si>
  <si>
    <t>(+) VII. Tax effect  (income &amp; expense transferred to the income statement)</t>
  </si>
  <si>
    <t>(+) 12. Negative goodwill on business combinations</t>
  </si>
  <si>
    <t>V. Non current assets held for sale &amp; associated liabilities</t>
  </si>
  <si>
    <t>XI. Non current assets held for sale &amp; associated liabilities</t>
  </si>
  <si>
    <t>VI. Conversion differences</t>
  </si>
  <si>
    <t>XII. Conversion differences</t>
  </si>
  <si>
    <t>(+) I. Measurement of financial instruments</t>
  </si>
  <si>
    <t>(+) II. Cash flow hedges</t>
  </si>
  <si>
    <t>(+) IV. Actuarial gains &amp; losses &amp; other adjustments</t>
  </si>
  <si>
    <t>(+) V. Non current assets held for sale &amp; associated liabilities</t>
  </si>
  <si>
    <t>(+) VI. Conversion differences</t>
  </si>
  <si>
    <t>(-) VIII. Measurement of financial instruments</t>
  </si>
  <si>
    <t>(-) IX. Cash flow hedges</t>
  </si>
  <si>
    <t>(-) XI. Non current assets held for sale &amp; associated liabilities</t>
  </si>
  <si>
    <t>(-) XII. Conversion differences</t>
  </si>
  <si>
    <t>CH12230</t>
  </si>
  <si>
    <t>CH12240</t>
  </si>
  <si>
    <t>CH12250</t>
  </si>
  <si>
    <t>NA99140</t>
  </si>
  <si>
    <t>(+) Change in C) IV. Current payables, group &amp; associated companies</t>
  </si>
  <si>
    <t>(+) Change in B) IV. Deferred tax liabilities</t>
  </si>
  <si>
    <t>(+) Change in B) V. Non-current accruals</t>
  </si>
  <si>
    <t>(+) Change in B) VI. Non-current trade &amp; other payables</t>
  </si>
  <si>
    <t>(+) Change in C) II. Current provisions</t>
  </si>
  <si>
    <t>(+) Change in C) III. Trade &amp; other payables</t>
  </si>
  <si>
    <t>(+) Change in C) VI. Current accruals</t>
  </si>
  <si>
    <t>CH11400</t>
  </si>
  <si>
    <t>CH11500</t>
  </si>
  <si>
    <t>(+) Increase in A) V. Non-current financial investments</t>
  </si>
  <si>
    <t>CH12400</t>
  </si>
  <si>
    <t>CH12500</t>
  </si>
  <si>
    <t>CH12700</t>
  </si>
  <si>
    <t>CH11600</t>
  </si>
  <si>
    <t>NA99200</t>
  </si>
  <si>
    <t>CH11700</t>
  </si>
  <si>
    <t>CH12260</t>
  </si>
  <si>
    <t>CH12300</t>
  </si>
  <si>
    <t>CH12600</t>
  </si>
  <si>
    <t>NA99210</t>
  </si>
  <si>
    <t>NA99220</t>
  </si>
  <si>
    <t>CH31100</t>
  </si>
  <si>
    <t>CH31200</t>
  </si>
  <si>
    <t>CH31300</t>
  </si>
  <si>
    <t>CH31400</t>
  </si>
  <si>
    <t>CH31500</t>
  </si>
  <si>
    <t>CH31600</t>
  </si>
  <si>
    <t>CH31700</t>
  </si>
  <si>
    <t>CH32100</t>
  </si>
  <si>
    <t>CH32200</t>
  </si>
  <si>
    <t>CH32300</t>
  </si>
  <si>
    <t>CH32400</t>
  </si>
  <si>
    <t>CH32700</t>
  </si>
  <si>
    <t>CH32500</t>
  </si>
  <si>
    <t>CH32600</t>
  </si>
  <si>
    <t>NA99230</t>
  </si>
  <si>
    <t>NA99240</t>
  </si>
  <si>
    <t>NA99250</t>
  </si>
  <si>
    <t>NA99150</t>
  </si>
  <si>
    <t>NA99160</t>
  </si>
  <si>
    <r>
      <t xml:space="preserve">(+) Acquisitions -  Disposal / derecognition of non-current assets (except financial instruments) </t>
    </r>
    <r>
      <rPr>
        <sz val="18"/>
        <color rgb="FFFF0000"/>
        <rFont val="Arial Narrow"/>
        <family val="2"/>
      </rPr>
      <t>(net balance)</t>
    </r>
  </si>
  <si>
    <t>(+) 11.b) Gains/(losses) on disposal &amp; other (hypothesis: all on disposal)</t>
  </si>
  <si>
    <t>(-) 3 .Work carried out by the company</t>
  </si>
  <si>
    <r>
      <t xml:space="preserve">(+/-) Adjustments in financial instruments </t>
    </r>
    <r>
      <rPr>
        <b/>
        <sz val="18"/>
        <color rgb="FFFF0000"/>
        <rFont val="Arial Narrow"/>
        <family val="2"/>
      </rPr>
      <t>(due to internal valuation changes)</t>
    </r>
  </si>
  <si>
    <t>CH11100</t>
  </si>
  <si>
    <t>CH11200</t>
  </si>
  <si>
    <t>CH11300</t>
  </si>
  <si>
    <t>CH12100</t>
  </si>
  <si>
    <t>(+) 19. Other finance income  &amp; expense</t>
  </si>
  <si>
    <t>e) Greenhouse gas emission expenses</t>
  </si>
  <si>
    <t>19. Other finance income &amp; expenses</t>
  </si>
  <si>
    <t>a) Incorporation of financial expenses into the asset</t>
  </si>
  <si>
    <t>b) Financial income derived from creditors agreements</t>
  </si>
  <si>
    <t>c) Other income and expenses</t>
  </si>
  <si>
    <t>(-) 7.e) Greenhouse gas emission expenses</t>
  </si>
  <si>
    <t>49500</t>
  </si>
  <si>
    <t>A) CONTINUING OPERATIONS</t>
  </si>
  <si>
    <t>B) DISCONTINUED OPERATIONS</t>
  </si>
  <si>
    <t>42000</t>
  </si>
  <si>
    <t>21. Profit / (loss) from discontinued operations, net of income tax</t>
  </si>
  <si>
    <t>A.5) Profit / (loss) for the period (A.4+21)</t>
  </si>
  <si>
    <t>A.4) Profit / (loss) from continuing operations (A.3+20)</t>
  </si>
  <si>
    <t>A.3) Profit / (loss) before income tax (A.1+A.2)</t>
  </si>
  <si>
    <t>A.2) Net finance income</t>
  </si>
  <si>
    <t>A.1.) Results from operating activities</t>
  </si>
  <si>
    <t>40130</t>
  </si>
  <si>
    <t>c) Financial income of holding companies</t>
  </si>
  <si>
    <t>(+) 1.c) Financial income of holding companies</t>
  </si>
  <si>
    <r>
      <t xml:space="preserve">(+) 5.a) Non-trading &amp; other operating income </t>
    </r>
    <r>
      <rPr>
        <b/>
        <sz val="18"/>
        <color rgb="FFFF0000"/>
        <rFont val="Arial Narrow"/>
        <family val="2"/>
      </rPr>
      <t>(hypotesis: all from other external operating income)</t>
    </r>
  </si>
  <si>
    <t>7 a) External servicies</t>
  </si>
  <si>
    <t>Supported VAT on merchandise acquisitions &amp; others</t>
  </si>
  <si>
    <t>(-) 7.a) External servicies</t>
  </si>
  <si>
    <t>(+) 10. Surplus provisions</t>
  </si>
  <si>
    <t>40110</t>
  </si>
  <si>
    <t>Chequeos</t>
  </si>
  <si>
    <t>Matching Profit/losse Income - Balance  49500 -- 21700</t>
  </si>
  <si>
    <t>comentario</t>
  </si>
  <si>
    <t>Ref</t>
  </si>
  <si>
    <t>Matching Valuation adjustments &amp; Grants, donations &amp; bequests</t>
  </si>
  <si>
    <t>Initial balance of A-2) Valuation adjustments</t>
  </si>
  <si>
    <t>Initial balance of A-3) Grants, donations &amp; bequests received</t>
  </si>
  <si>
    <t>Final balance of A-2) Valuation adjustments</t>
  </si>
  <si>
    <t>Final balance of A-3) Grants, donations &amp; bequests received</t>
  </si>
  <si>
    <t>(-) Changes in II.5. By-products, waste &amp; recovered materials (balance)</t>
  </si>
  <si>
    <t>Matching income statement &amp; balance (inventories)</t>
  </si>
  <si>
    <t>MdBAM_year1</t>
  </si>
  <si>
    <t>MdBAM_year2</t>
  </si>
  <si>
    <t>MdBAM_year3</t>
  </si>
  <si>
    <t>MdBAM_year4</t>
  </si>
  <si>
    <t>MdBAM_year5</t>
  </si>
  <si>
    <t>MdBAM_year6</t>
  </si>
  <si>
    <t>MdBAM_year7</t>
  </si>
  <si>
    <t>MdBAM_year8</t>
  </si>
  <si>
    <t>MdBAM_year9</t>
  </si>
  <si>
    <t>MdBAM_year10</t>
  </si>
  <si>
    <t>MdBAM</t>
  </si>
  <si>
    <t>9.2b</t>
  </si>
  <si>
    <t>Discontinued operations</t>
  </si>
  <si>
    <t xml:space="preserve">Discontinued operations </t>
  </si>
  <si>
    <t>= Discontinued operations</t>
  </si>
  <si>
    <t>NA99990</t>
  </si>
  <si>
    <t>(+/-) Discontinued operations</t>
  </si>
  <si>
    <t>Net taxes on sold merchandises, products &amp; services (output tax minus subsidies)</t>
  </si>
  <si>
    <t>Sales of merchandises &amp; production</t>
  </si>
  <si>
    <t>Sales of merchandises, finished goods &amp; services (net taxes included)</t>
  </si>
  <si>
    <t>Cost of sold merchandises &amp; Intermediate comsuption</t>
  </si>
  <si>
    <t>Wages and Salaries &amp; Compensations</t>
  </si>
  <si>
    <t>Discontinued operations, net of income tax</t>
  </si>
  <si>
    <t>Balance of discontinued operations</t>
  </si>
  <si>
    <t>Acquisition of goods &amp; services, including financial services (net taxes included)</t>
  </si>
  <si>
    <t>11. Public sector (current)</t>
  </si>
  <si>
    <t>Households, non-financial &amp; financial companies</t>
  </si>
  <si>
    <t>Households, non-financial &amp; financlal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</si>
</sst>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_ ;\-#,##0\ "/>
  </numFmts>
  <fonts count="29" x14ac:knownFonts="1">
    <font>
      <sz val="11"/>
      <color theme="1"/>
      <name val="Calibri"/>
      <family val="2"/>
      <scheme val="minor"/>
    </font>
    <font>
      <b/>
      <sz val="18"/>
      <color rgb="FFFFFFFF"/>
      <name val="Arial Narrow"/>
      <family val="2"/>
    </font>
    <font>
      <sz val="18"/>
      <color rgb="FF000000"/>
      <name val="Arial Narrow"/>
      <family val="2"/>
    </font>
    <font>
      <b/>
      <sz val="18"/>
      <color rgb="FF00000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8"/>
      <color theme="0"/>
      <name val="Arial Narrow"/>
      <family val="2"/>
    </font>
    <font>
      <sz val="18"/>
      <color theme="1"/>
      <name val="Arial Narrow"/>
      <family val="2"/>
    </font>
    <font>
      <u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22"/>
      <color theme="1"/>
      <name val="Arial"/>
      <family val="2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 Narrow"/>
      <family val="2"/>
    </font>
    <font>
      <sz val="11"/>
      <name val="Calibri"/>
      <family val="2"/>
      <scheme val="minor"/>
    </font>
    <font>
      <sz val="8"/>
      <color theme="1"/>
      <name val="Arial Narrow"/>
      <family val="2"/>
    </font>
    <font>
      <sz val="8"/>
      <name val="Arial Narrow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8"/>
      <color theme="1"/>
      <name val="Arial Narrow"/>
      <family val="2"/>
    </font>
    <font>
      <b/>
      <sz val="18"/>
      <color rgb="FFFF0000"/>
      <name val="Arial Narrow"/>
      <family val="2"/>
    </font>
    <font>
      <sz val="18"/>
      <color rgb="FFFF0000"/>
      <name val="Arial Narrow"/>
      <family val="2"/>
    </font>
    <font>
      <sz val="8.5"/>
      <color theme="1"/>
      <name val="Verdana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0" fontId="6" fillId="0" borderId="0"/>
  </cellStyleXfs>
  <cellXfs count="455">
    <xf numFmtId="0" fontId="0" fillId="0" borderId="0" xfId="0"/>
    <xf numFmtId="0" fontId="6" fillId="0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2" applyFont="1" applyAlignment="1">
      <alignment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3" fontId="5" fillId="0" borderId="0" xfId="2" applyNumberFormat="1" applyFont="1" applyAlignment="1">
      <alignment horizontal="right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4" fontId="8" fillId="0" borderId="0" xfId="2" applyNumberFormat="1" applyFont="1" applyAlignment="1">
      <alignment horizontal="right" vertical="center"/>
    </xf>
    <xf numFmtId="3" fontId="8" fillId="0" borderId="0" xfId="2" applyNumberFormat="1" applyFont="1" applyAlignment="1">
      <alignment horizontal="right" vertical="center"/>
    </xf>
    <xf numFmtId="3" fontId="8" fillId="0" borderId="0" xfId="2" applyNumberFormat="1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4" fontId="8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64" fontId="5" fillId="0" borderId="0" xfId="0" applyNumberFormat="1" applyFont="1" applyAlignment="1">
      <alignment horizontal="right" vertical="center"/>
    </xf>
    <xf numFmtId="4" fontId="5" fillId="0" borderId="0" xfId="0" applyNumberFormat="1" applyFont="1" applyFill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horizontal="right" vertical="center"/>
    </xf>
    <xf numFmtId="9" fontId="5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3" fontId="5" fillId="0" borderId="0" xfId="2" applyNumberFormat="1" applyFont="1" applyFill="1" applyAlignment="1">
      <alignment horizontal="right" vertical="center"/>
    </xf>
    <xf numFmtId="4" fontId="8" fillId="0" borderId="0" xfId="2" applyNumberFormat="1" applyFont="1" applyFill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4" fontId="6" fillId="0" borderId="22" xfId="0" applyNumberFormat="1" applyFont="1" applyBorder="1" applyAlignment="1">
      <alignment horizontal="right" vertical="center"/>
    </xf>
    <xf numFmtId="4" fontId="6" fillId="0" borderId="20" xfId="0" applyNumberFormat="1" applyFont="1" applyBorder="1" applyAlignment="1">
      <alignment horizontal="right" vertical="center"/>
    </xf>
    <xf numFmtId="0" fontId="6" fillId="0" borderId="24" xfId="0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right" vertical="center"/>
    </xf>
    <xf numFmtId="3" fontId="5" fillId="0" borderId="5" xfId="0" applyNumberFormat="1" applyFont="1" applyBorder="1" applyAlignment="1">
      <alignment horizontal="right" vertical="center"/>
    </xf>
    <xf numFmtId="3" fontId="5" fillId="0" borderId="5" xfId="2" applyNumberFormat="1" applyFont="1" applyFill="1" applyBorder="1" applyAlignment="1">
      <alignment horizontal="right" vertical="center"/>
    </xf>
    <xf numFmtId="3" fontId="5" fillId="6" borderId="5" xfId="0" applyNumberFormat="1" applyFont="1" applyFill="1" applyBorder="1" applyAlignment="1">
      <alignment horizontal="right" vertical="center"/>
    </xf>
    <xf numFmtId="3" fontId="5" fillId="0" borderId="5" xfId="1" applyNumberFormat="1" applyFont="1" applyFill="1" applyBorder="1" applyAlignment="1">
      <alignment horizontal="right" vertical="center"/>
    </xf>
    <xf numFmtId="3" fontId="5" fillId="0" borderId="8" xfId="0" applyNumberFormat="1" applyFont="1" applyFill="1" applyBorder="1" applyAlignment="1">
      <alignment horizontal="right" vertical="center"/>
    </xf>
    <xf numFmtId="3" fontId="5" fillId="0" borderId="5" xfId="0" applyNumberFormat="1" applyFont="1" applyFill="1" applyBorder="1" applyAlignment="1">
      <alignment horizontal="right" vertical="center"/>
    </xf>
    <xf numFmtId="3" fontId="5" fillId="0" borderId="11" xfId="0" applyNumberFormat="1" applyFont="1" applyBorder="1" applyAlignment="1">
      <alignment horizontal="right" vertical="center"/>
    </xf>
    <xf numFmtId="3" fontId="6" fillId="0" borderId="5" xfId="2" applyNumberFormat="1" applyFont="1" applyFill="1" applyBorder="1" applyAlignment="1">
      <alignment horizontal="right" vertical="center"/>
    </xf>
    <xf numFmtId="3" fontId="5" fillId="0" borderId="11" xfId="0" applyNumberFormat="1" applyFont="1" applyFill="1" applyBorder="1" applyAlignment="1">
      <alignment horizontal="right" vertical="center"/>
    </xf>
    <xf numFmtId="3" fontId="5" fillId="8" borderId="5" xfId="1" applyNumberFormat="1" applyFont="1" applyFill="1" applyBorder="1" applyAlignment="1">
      <alignment horizontal="right" vertical="center"/>
    </xf>
    <xf numFmtId="3" fontId="5" fillId="8" borderId="5" xfId="0" applyNumberFormat="1" applyFont="1" applyFill="1" applyBorder="1" applyAlignment="1">
      <alignment horizontal="right" vertical="center"/>
    </xf>
    <xf numFmtId="3" fontId="5" fillId="0" borderId="8" xfId="0" applyNumberFormat="1" applyFont="1" applyBorder="1" applyAlignment="1">
      <alignment horizontal="right" vertical="center"/>
    </xf>
    <xf numFmtId="3" fontId="5" fillId="0" borderId="6" xfId="0" applyNumberFormat="1" applyFont="1" applyFill="1" applyBorder="1" applyAlignment="1">
      <alignment horizontal="right" vertical="center"/>
    </xf>
    <xf numFmtId="3" fontId="6" fillId="0" borderId="5" xfId="2" applyNumberFormat="1" applyFont="1" applyBorder="1" applyAlignment="1">
      <alignment vertical="center"/>
    </xf>
    <xf numFmtId="3" fontId="5" fillId="6" borderId="8" xfId="0" applyNumberFormat="1" applyFont="1" applyFill="1" applyBorder="1" applyAlignment="1">
      <alignment horizontal="right" vertical="center"/>
    </xf>
    <xf numFmtId="3" fontId="6" fillId="0" borderId="0" xfId="2" applyNumberFormat="1" applyFont="1" applyFill="1" applyAlignment="1">
      <alignment vertical="center"/>
    </xf>
    <xf numFmtId="3" fontId="5" fillId="0" borderId="5" xfId="2" applyNumberFormat="1" applyFont="1" applyBorder="1" applyAlignment="1">
      <alignment horizontal="right" vertical="center"/>
    </xf>
    <xf numFmtId="3" fontId="6" fillId="0" borderId="8" xfId="0" applyNumberFormat="1" applyFont="1" applyFill="1" applyBorder="1" applyAlignment="1">
      <alignment horizontal="right" vertical="center"/>
    </xf>
    <xf numFmtId="3" fontId="6" fillId="0" borderId="5" xfId="0" applyNumberFormat="1" applyFont="1" applyFill="1" applyBorder="1" applyAlignment="1">
      <alignment horizontal="right" vertical="center"/>
    </xf>
    <xf numFmtId="3" fontId="6" fillId="0" borderId="5" xfId="2" applyNumberFormat="1" applyFont="1" applyFill="1" applyBorder="1" applyAlignment="1">
      <alignment vertical="center"/>
    </xf>
    <xf numFmtId="3" fontId="6" fillId="0" borderId="8" xfId="0" applyNumberFormat="1" applyFont="1" applyBorder="1" applyAlignment="1">
      <alignment horizontal="right" vertical="center"/>
    </xf>
    <xf numFmtId="3" fontId="6" fillId="0" borderId="11" xfId="0" applyNumberFormat="1" applyFont="1" applyFill="1" applyBorder="1" applyAlignment="1">
      <alignment horizontal="right" vertical="center"/>
    </xf>
    <xf numFmtId="3" fontId="6" fillId="0" borderId="11" xfId="0" applyNumberFormat="1" applyFont="1" applyBorder="1" applyAlignment="1">
      <alignment horizontal="right" vertical="center"/>
    </xf>
    <xf numFmtId="3" fontId="6" fillId="0" borderId="0" xfId="2" applyNumberFormat="1" applyFont="1" applyAlignment="1">
      <alignment vertical="center"/>
    </xf>
    <xf numFmtId="3" fontId="5" fillId="0" borderId="6" xfId="1" applyNumberFormat="1" applyFont="1" applyFill="1" applyBorder="1" applyAlignment="1">
      <alignment horizontal="right" vertical="center"/>
    </xf>
    <xf numFmtId="3" fontId="5" fillId="0" borderId="5" xfId="1" applyNumberFormat="1" applyFont="1" applyBorder="1" applyAlignment="1">
      <alignment horizontal="right" vertical="center"/>
    </xf>
    <xf numFmtId="3" fontId="5" fillId="0" borderId="8" xfId="1" applyNumberFormat="1" applyFont="1" applyBorder="1" applyAlignment="1">
      <alignment horizontal="right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20" fillId="8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2" applyFont="1"/>
    <xf numFmtId="0" fontId="20" fillId="0" borderId="27" xfId="0" applyFont="1" applyBorder="1" applyAlignment="1">
      <alignment horizontal="center" vertical="center" wrapText="1"/>
    </xf>
    <xf numFmtId="0" fontId="19" fillId="0" borderId="5" xfId="0" applyFont="1" applyBorder="1"/>
    <xf numFmtId="43" fontId="19" fillId="0" borderId="5" xfId="0" quotePrefix="1" applyNumberFormat="1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0" borderId="9" xfId="0" applyFont="1" applyBorder="1"/>
    <xf numFmtId="0" fontId="19" fillId="0" borderId="9" xfId="0" applyFont="1" applyFill="1" applyBorder="1" applyAlignment="1">
      <alignment horizontal="center" vertical="center" wrapText="1"/>
    </xf>
    <xf numFmtId="43" fontId="19" fillId="0" borderId="9" xfId="1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/>
    <xf numFmtId="43" fontId="19" fillId="8" borderId="5" xfId="0" quotePrefix="1" applyNumberFormat="1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 wrapText="1"/>
    </xf>
    <xf numFmtId="43" fontId="19" fillId="8" borderId="9" xfId="1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19" fillId="12" borderId="5" xfId="0" applyFont="1" applyFill="1" applyBorder="1" applyAlignment="1">
      <alignment horizontal="center" vertical="center" wrapText="1"/>
    </xf>
    <xf numFmtId="43" fontId="19" fillId="0" borderId="5" xfId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6" borderId="5" xfId="0" applyFont="1" applyFill="1" applyBorder="1"/>
    <xf numFmtId="0" fontId="19" fillId="0" borderId="27" xfId="0" applyFont="1" applyBorder="1"/>
    <xf numFmtId="0" fontId="19" fillId="0" borderId="8" xfId="0" applyFont="1" applyBorder="1"/>
    <xf numFmtId="0" fontId="19" fillId="8" borderId="5" xfId="0" applyFont="1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5" xfId="2" applyFont="1" applyBorder="1"/>
    <xf numFmtId="0" fontId="19" fillId="0" borderId="6" xfId="0" applyFont="1" applyBorder="1"/>
    <xf numFmtId="0" fontId="19" fillId="0" borderId="29" xfId="0" applyFont="1" applyBorder="1"/>
    <xf numFmtId="0" fontId="20" fillId="12" borderId="5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center" vertical="center" wrapText="1"/>
    </xf>
    <xf numFmtId="0" fontId="20" fillId="0" borderId="0" xfId="2" applyFont="1" applyFill="1"/>
    <xf numFmtId="0" fontId="20" fillId="0" borderId="29" xfId="0" applyFont="1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8" borderId="5" xfId="0" applyFont="1" applyFill="1" applyBorder="1"/>
    <xf numFmtId="0" fontId="20" fillId="8" borderId="6" xfId="0" applyFont="1" applyFill="1" applyBorder="1" applyAlignment="1">
      <alignment horizontal="center" vertical="center" wrapText="1"/>
    </xf>
    <xf numFmtId="0" fontId="19" fillId="8" borderId="6" xfId="0" applyFont="1" applyFill="1" applyBorder="1"/>
    <xf numFmtId="0" fontId="19" fillId="0" borderId="32" xfId="0" applyFont="1" applyBorder="1"/>
    <xf numFmtId="0" fontId="20" fillId="8" borderId="9" xfId="0" applyFont="1" applyFill="1" applyBorder="1" applyAlignment="1">
      <alignment horizontal="center" vertical="center" wrapText="1"/>
    </xf>
    <xf numFmtId="0" fontId="19" fillId="8" borderId="32" xfId="0" applyFont="1" applyFill="1" applyBorder="1"/>
    <xf numFmtId="0" fontId="19" fillId="8" borderId="31" xfId="0" applyFont="1" applyFill="1" applyBorder="1"/>
    <xf numFmtId="0" fontId="19" fillId="0" borderId="11" xfId="0" applyFont="1" applyFill="1" applyBorder="1"/>
    <xf numFmtId="0" fontId="20" fillId="0" borderId="30" xfId="0" applyFont="1" applyFill="1" applyBorder="1" applyAlignment="1">
      <alignment horizontal="center" vertical="center" wrapText="1"/>
    </xf>
    <xf numFmtId="0" fontId="20" fillId="0" borderId="30" xfId="2" applyFont="1" applyBorder="1"/>
    <xf numFmtId="0" fontId="19" fillId="0" borderId="30" xfId="0" applyFont="1" applyBorder="1"/>
    <xf numFmtId="0" fontId="20" fillId="0" borderId="30" xfId="2" applyFont="1" applyFill="1" applyBorder="1"/>
    <xf numFmtId="0" fontId="19" fillId="0" borderId="30" xfId="0" applyFont="1" applyFill="1" applyBorder="1"/>
    <xf numFmtId="0" fontId="19" fillId="0" borderId="30" xfId="0" applyFont="1" applyFill="1" applyBorder="1" applyAlignment="1">
      <alignment horizontal="center" vertical="center" wrapText="1"/>
    </xf>
    <xf numFmtId="0" fontId="20" fillId="0" borderId="5" xfId="2" applyFont="1" applyFill="1" applyBorder="1"/>
    <xf numFmtId="0" fontId="20" fillId="0" borderId="5" xfId="0" quotePrefix="1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19" fillId="0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0" xfId="2" applyFont="1" applyFill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9" fillId="0" borderId="0" xfId="2" applyFont="1" applyFill="1" applyAlignment="1">
      <alignment vertical="center"/>
    </xf>
    <xf numFmtId="0" fontId="9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9" fillId="0" borderId="0" xfId="2" applyFont="1" applyFill="1" applyAlignment="1">
      <alignment horizontal="right" vertical="center"/>
    </xf>
    <xf numFmtId="0" fontId="9" fillId="0" borderId="0" xfId="2" applyFont="1" applyFill="1" applyAlignment="1">
      <alignment horizontal="left" vertical="center"/>
    </xf>
    <xf numFmtId="0" fontId="13" fillId="0" borderId="0" xfId="2" applyFont="1" applyFill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3" fontId="5" fillId="7" borderId="5" xfId="0" applyNumberFormat="1" applyFont="1" applyFill="1" applyBorder="1" applyAlignment="1">
      <alignment horizontal="right" vertical="center"/>
    </xf>
    <xf numFmtId="0" fontId="10" fillId="11" borderId="0" xfId="0" applyFont="1" applyFill="1" applyAlignment="1" applyProtection="1">
      <alignment horizontal="center" wrapText="1"/>
    </xf>
    <xf numFmtId="0" fontId="15" fillId="11" borderId="0" xfId="0" applyFont="1" applyFill="1" applyAlignment="1" applyProtection="1">
      <alignment wrapText="1"/>
    </xf>
    <xf numFmtId="0" fontId="16" fillId="0" borderId="0" xfId="0" applyFont="1" applyProtection="1"/>
    <xf numFmtId="49" fontId="11" fillId="0" borderId="0" xfId="0" applyNumberFormat="1" applyFont="1" applyFill="1" applyProtection="1"/>
    <xf numFmtId="0" fontId="11" fillId="5" borderId="0" xfId="0" applyFont="1" applyFill="1" applyAlignment="1" applyProtection="1">
      <alignment wrapText="1"/>
    </xf>
    <xf numFmtId="4" fontId="16" fillId="0" borderId="0" xfId="0" applyNumberFormat="1" applyFont="1" applyAlignment="1" applyProtection="1">
      <alignment horizontal="right" wrapText="1"/>
    </xf>
    <xf numFmtId="0" fontId="16" fillId="0" borderId="0" xfId="0" applyFont="1" applyAlignment="1" applyProtection="1">
      <alignment wrapText="1"/>
    </xf>
    <xf numFmtId="0" fontId="10" fillId="2" borderId="1" xfId="0" applyFont="1" applyFill="1" applyBorder="1" applyAlignment="1" applyProtection="1">
      <alignment horizontal="center" wrapText="1"/>
    </xf>
    <xf numFmtId="0" fontId="2" fillId="3" borderId="12" xfId="0" applyFont="1" applyFill="1" applyBorder="1" applyAlignment="1" applyProtection="1">
      <alignment horizontal="left" wrapText="1"/>
    </xf>
    <xf numFmtId="0" fontId="1" fillId="2" borderId="1" xfId="0" applyFont="1" applyFill="1" applyBorder="1" applyAlignment="1" applyProtection="1">
      <alignment horizontal="center" wrapText="1"/>
    </xf>
    <xf numFmtId="4" fontId="1" fillId="2" borderId="2" xfId="0" applyNumberFormat="1" applyFont="1" applyFill="1" applyBorder="1" applyAlignment="1" applyProtection="1">
      <alignment horizontal="center" wrapText="1"/>
    </xf>
    <xf numFmtId="0" fontId="11" fillId="0" borderId="0" xfId="0" applyFont="1" applyProtection="1"/>
    <xf numFmtId="4" fontId="16" fillId="0" borderId="0" xfId="0" applyNumberFormat="1" applyFont="1" applyAlignment="1" applyProtection="1">
      <alignment wrapText="1"/>
    </xf>
    <xf numFmtId="0" fontId="11" fillId="0" borderId="6" xfId="0" applyFont="1" applyBorder="1" applyAlignment="1" applyProtection="1">
      <alignment wrapText="1"/>
    </xf>
    <xf numFmtId="0" fontId="16" fillId="0" borderId="0" xfId="0" applyFont="1" applyFill="1" applyProtection="1"/>
    <xf numFmtId="0" fontId="11" fillId="0" borderId="0" xfId="0" applyFont="1" applyFill="1" applyProtection="1"/>
    <xf numFmtId="4" fontId="2" fillId="0" borderId="14" xfId="0" applyNumberFormat="1" applyFont="1" applyFill="1" applyBorder="1" applyAlignment="1" applyProtection="1">
      <alignment horizontal="right" wrapText="1"/>
    </xf>
    <xf numFmtId="4" fontId="2" fillId="0" borderId="15" xfId="0" applyNumberFormat="1" applyFont="1" applyFill="1" applyBorder="1" applyAlignment="1" applyProtection="1">
      <alignment horizontal="right" wrapText="1"/>
    </xf>
    <xf numFmtId="0" fontId="3" fillId="9" borderId="19" xfId="0" applyFont="1" applyFill="1" applyBorder="1" applyAlignment="1" applyProtection="1">
      <alignment horizontal="center" wrapText="1"/>
    </xf>
    <xf numFmtId="3" fontId="16" fillId="0" borderId="0" xfId="0" applyNumberFormat="1" applyFont="1" applyAlignment="1" applyProtection="1">
      <alignment wrapText="1"/>
    </xf>
    <xf numFmtId="3" fontId="16" fillId="0" borderId="0" xfId="0" applyNumberFormat="1" applyFont="1" applyProtection="1"/>
    <xf numFmtId="2" fontId="11" fillId="0" borderId="7" xfId="0" applyNumberFormat="1" applyFont="1" applyBorder="1" applyAlignment="1" applyProtection="1">
      <alignment wrapText="1"/>
    </xf>
    <xf numFmtId="2" fontId="11" fillId="0" borderId="7" xfId="0" applyNumberFormat="1" applyFont="1" applyFill="1" applyBorder="1" applyAlignment="1" applyProtection="1">
      <alignment wrapText="1"/>
    </xf>
    <xf numFmtId="0" fontId="3" fillId="0" borderId="17" xfId="0" applyFont="1" applyFill="1" applyBorder="1" applyAlignment="1" applyProtection="1">
      <alignment horizontal="left" wrapText="1"/>
    </xf>
    <xf numFmtId="4" fontId="3" fillId="0" borderId="12" xfId="0" applyNumberFormat="1" applyFont="1" applyFill="1" applyBorder="1" applyAlignment="1" applyProtection="1">
      <alignment horizontal="right" wrapText="1"/>
    </xf>
    <xf numFmtId="4" fontId="3" fillId="0" borderId="18" xfId="0" applyNumberFormat="1" applyFont="1" applyFill="1" applyBorder="1" applyAlignment="1" applyProtection="1">
      <alignment horizontal="right" wrapText="1"/>
    </xf>
    <xf numFmtId="0" fontId="2" fillId="0" borderId="16" xfId="0" applyFont="1" applyFill="1" applyBorder="1" applyAlignment="1" applyProtection="1">
      <alignment horizontal="left" wrapText="1"/>
    </xf>
    <xf numFmtId="4" fontId="3" fillId="0" borderId="14" xfId="0" applyNumberFormat="1" applyFont="1" applyFill="1" applyBorder="1" applyAlignment="1" applyProtection="1">
      <alignment horizontal="right" wrapText="1"/>
    </xf>
    <xf numFmtId="4" fontId="16" fillId="0" borderId="0" xfId="0" applyNumberFormat="1" applyFont="1" applyFill="1" applyProtection="1"/>
    <xf numFmtId="0" fontId="11" fillId="0" borderId="7" xfId="0" applyFont="1" applyFill="1" applyBorder="1" applyProtection="1"/>
    <xf numFmtId="4" fontId="11" fillId="0" borderId="7" xfId="0" applyNumberFormat="1" applyFont="1" applyBorder="1" applyAlignment="1" applyProtection="1">
      <alignment wrapText="1"/>
    </xf>
    <xf numFmtId="0" fontId="10" fillId="10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left" wrapText="1"/>
    </xf>
    <xf numFmtId="0" fontId="3" fillId="0" borderId="0" xfId="0" applyFont="1" applyFill="1" applyBorder="1" applyAlignment="1" applyProtection="1">
      <alignment horizontal="left" wrapText="1"/>
    </xf>
    <xf numFmtId="4" fontId="2" fillId="0" borderId="0" xfId="0" applyNumberFormat="1" applyFont="1" applyFill="1" applyBorder="1" applyAlignment="1" applyProtection="1">
      <alignment horizontal="right" wrapText="1"/>
    </xf>
    <xf numFmtId="4" fontId="3" fillId="0" borderId="0" xfId="0" applyNumberFormat="1" applyFont="1" applyFill="1" applyBorder="1" applyAlignment="1" applyProtection="1">
      <alignment horizontal="right" wrapText="1"/>
    </xf>
    <xf numFmtId="0" fontId="10" fillId="10" borderId="4" xfId="0" applyFont="1" applyFill="1" applyBorder="1" applyAlignment="1" applyProtection="1">
      <alignment horizontal="left" wrapText="1"/>
    </xf>
    <xf numFmtId="0" fontId="3" fillId="0" borderId="0" xfId="0" quotePrefix="1" applyFont="1" applyFill="1" applyBorder="1" applyAlignment="1" applyProtection="1">
      <alignment horizontal="left" wrapText="1"/>
    </xf>
    <xf numFmtId="0" fontId="2" fillId="0" borderId="5" xfId="0" quotePrefix="1" applyFont="1" applyFill="1" applyBorder="1" applyAlignment="1" applyProtection="1">
      <alignment horizontal="left" wrapText="1"/>
    </xf>
    <xf numFmtId="4" fontId="2" fillId="0" borderId="5" xfId="0" applyNumberFormat="1" applyFont="1" applyFill="1" applyBorder="1" applyAlignment="1" applyProtection="1">
      <alignment horizontal="right" wrapText="1"/>
    </xf>
    <xf numFmtId="0" fontId="17" fillId="0" borderId="0" xfId="0" applyFont="1" applyFill="1" applyAlignment="1" applyProtection="1">
      <alignment horizontal="center"/>
    </xf>
    <xf numFmtId="0" fontId="3" fillId="7" borderId="4" xfId="0" applyFont="1" applyFill="1" applyBorder="1" applyAlignment="1" applyProtection="1">
      <alignment horizontal="center" vertical="center" wrapText="1"/>
    </xf>
    <xf numFmtId="4" fontId="3" fillId="7" borderId="4" xfId="0" applyNumberFormat="1" applyFont="1" applyFill="1" applyBorder="1" applyAlignment="1" applyProtection="1">
      <alignment horizontal="right" wrapText="1"/>
    </xf>
    <xf numFmtId="0" fontId="11" fillId="0" borderId="7" xfId="0" applyFont="1" applyBorder="1" applyAlignment="1" applyProtection="1">
      <alignment wrapText="1"/>
    </xf>
    <xf numFmtId="4" fontId="11" fillId="0" borderId="7" xfId="0" applyNumberFormat="1" applyFont="1" applyFill="1" applyBorder="1" applyAlignment="1" applyProtection="1">
      <alignment wrapText="1"/>
    </xf>
    <xf numFmtId="4" fontId="11" fillId="0" borderId="8" xfId="0" applyNumberFormat="1" applyFont="1" applyFill="1" applyBorder="1" applyAlignment="1" applyProtection="1">
      <alignment wrapText="1"/>
    </xf>
    <xf numFmtId="10" fontId="11" fillId="5" borderId="4" xfId="3" applyNumberFormat="1" applyFont="1" applyFill="1" applyBorder="1" applyAlignment="1" applyProtection="1">
      <alignment horizontal="right" wrapText="1"/>
      <protection locked="0"/>
    </xf>
    <xf numFmtId="49" fontId="11" fillId="4" borderId="0" xfId="0" applyNumberFormat="1" applyFont="1" applyFill="1" applyProtection="1"/>
    <xf numFmtId="0" fontId="16" fillId="4" borderId="0" xfId="0" applyFont="1" applyFill="1" applyAlignment="1" applyProtection="1">
      <alignment wrapText="1"/>
    </xf>
    <xf numFmtId="0" fontId="3" fillId="4" borderId="12" xfId="0" applyFont="1" applyFill="1" applyBorder="1" applyAlignment="1" applyProtection="1">
      <alignment horizontal="left" wrapText="1"/>
    </xf>
    <xf numFmtId="49" fontId="11" fillId="14" borderId="0" xfId="0" applyNumberFormat="1" applyFont="1" applyFill="1" applyProtection="1"/>
    <xf numFmtId="0" fontId="2" fillId="14" borderId="4" xfId="0" applyFont="1" applyFill="1" applyBorder="1" applyAlignment="1" applyProtection="1">
      <alignment horizontal="left" wrapText="1"/>
    </xf>
    <xf numFmtId="4" fontId="2" fillId="14" borderId="4" xfId="0" applyNumberFormat="1" applyFont="1" applyFill="1" applyBorder="1" applyAlignment="1" applyProtection="1">
      <alignment horizontal="right" wrapText="1"/>
    </xf>
    <xf numFmtId="4" fontId="2" fillId="15" borderId="4" xfId="0" applyNumberFormat="1" applyFont="1" applyFill="1" applyBorder="1" applyAlignment="1" applyProtection="1">
      <alignment horizontal="right" wrapText="1"/>
    </xf>
    <xf numFmtId="0" fontId="3" fillId="15" borderId="4" xfId="0" applyFont="1" applyFill="1" applyBorder="1" applyAlignment="1" applyProtection="1">
      <alignment horizontal="left" wrapText="1"/>
    </xf>
    <xf numFmtId="4" fontId="3" fillId="15" borderId="4" xfId="0" applyNumberFormat="1" applyFont="1" applyFill="1" applyBorder="1" applyAlignment="1" applyProtection="1">
      <alignment horizontal="right" wrapText="1"/>
    </xf>
    <xf numFmtId="0" fontId="3" fillId="14" borderId="4" xfId="0" applyFont="1" applyFill="1" applyBorder="1" applyAlignment="1" applyProtection="1">
      <alignment horizontal="left" wrapText="1"/>
    </xf>
    <xf numFmtId="4" fontId="3" fillId="14" borderId="4" xfId="0" applyNumberFormat="1" applyFont="1" applyFill="1" applyBorder="1" applyAlignment="1" applyProtection="1">
      <alignment horizontal="right" wrapText="1"/>
    </xf>
    <xf numFmtId="0" fontId="10" fillId="2" borderId="33" xfId="0" applyFont="1" applyFill="1" applyBorder="1" applyAlignment="1" applyProtection="1">
      <alignment horizontal="center" wrapText="1"/>
    </xf>
    <xf numFmtId="0" fontId="10" fillId="0" borderId="0" xfId="0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right" wrapText="1"/>
    </xf>
    <xf numFmtId="0" fontId="3" fillId="14" borderId="19" xfId="0" applyFont="1" applyFill="1" applyBorder="1" applyAlignment="1" applyProtection="1">
      <alignment horizontal="left" wrapText="1"/>
    </xf>
    <xf numFmtId="0" fontId="3" fillId="14" borderId="19" xfId="0" quotePrefix="1" applyFont="1" applyFill="1" applyBorder="1" applyAlignment="1" applyProtection="1">
      <alignment horizontal="left" wrapText="1"/>
    </xf>
    <xf numFmtId="0" fontId="3" fillId="14" borderId="3" xfId="0" quotePrefix="1" applyFont="1" applyFill="1" applyBorder="1" applyAlignment="1" applyProtection="1">
      <alignment horizontal="left" wrapText="1"/>
    </xf>
    <xf numFmtId="4" fontId="2" fillId="14" borderId="19" xfId="0" quotePrefix="1" applyNumberFormat="1" applyFont="1" applyFill="1" applyBorder="1" applyAlignment="1" applyProtection="1">
      <alignment horizontal="right" wrapText="1"/>
    </xf>
    <xf numFmtId="0" fontId="17" fillId="14" borderId="4" xfId="0" applyFont="1" applyFill="1" applyBorder="1" applyAlignment="1" applyProtection="1">
      <alignment horizontal="left" wrapText="1"/>
    </xf>
    <xf numFmtId="4" fontId="3" fillId="14" borderId="19" xfId="0" quotePrefix="1" applyNumberFormat="1" applyFont="1" applyFill="1" applyBorder="1" applyAlignment="1" applyProtection="1">
      <alignment horizontal="right" wrapText="1"/>
    </xf>
    <xf numFmtId="49" fontId="11" fillId="8" borderId="0" xfId="0" applyNumberFormat="1" applyFont="1" applyFill="1" applyProtection="1"/>
    <xf numFmtId="0" fontId="3" fillId="8" borderId="0" xfId="0" quotePrefix="1" applyFont="1" applyFill="1" applyBorder="1" applyAlignment="1" applyProtection="1">
      <alignment horizontal="left" wrapText="1"/>
    </xf>
    <xf numFmtId="4" fontId="3" fillId="8" borderId="0" xfId="0" applyNumberFormat="1" applyFont="1" applyFill="1" applyBorder="1" applyAlignment="1" applyProtection="1">
      <alignment wrapText="1"/>
    </xf>
    <xf numFmtId="0" fontId="16" fillId="8" borderId="0" xfId="0" applyFont="1" applyFill="1" applyProtection="1"/>
    <xf numFmtId="0" fontId="23" fillId="0" borderId="0" xfId="0" applyFont="1" applyFill="1" applyBorder="1" applyAlignment="1" applyProtection="1">
      <alignment horizontal="center" wrapText="1"/>
    </xf>
    <xf numFmtId="0" fontId="3" fillId="14" borderId="3" xfId="0" applyFont="1" applyFill="1" applyBorder="1" applyAlignment="1" applyProtection="1">
      <alignment horizontal="left" wrapText="1"/>
    </xf>
    <xf numFmtId="0" fontId="3" fillId="14" borderId="4" xfId="0" quotePrefix="1" applyFont="1" applyFill="1" applyBorder="1" applyAlignment="1" applyProtection="1">
      <alignment horizontal="left" wrapText="1"/>
    </xf>
    <xf numFmtId="0" fontId="2" fillId="14" borderId="4" xfId="0" quotePrefix="1" applyFont="1" applyFill="1" applyBorder="1" applyAlignment="1" applyProtection="1">
      <alignment horizontal="left" wrapText="1"/>
    </xf>
    <xf numFmtId="4" fontId="3" fillId="14" borderId="3" xfId="0" applyNumberFormat="1" applyFont="1" applyFill="1" applyBorder="1" applyAlignment="1" applyProtection="1">
      <alignment wrapText="1"/>
    </xf>
    <xf numFmtId="0" fontId="3" fillId="16" borderId="3" xfId="0" quotePrefix="1" applyFont="1" applyFill="1" applyBorder="1" applyAlignment="1" applyProtection="1">
      <alignment horizontal="left" wrapText="1"/>
    </xf>
    <xf numFmtId="4" fontId="3" fillId="16" borderId="3" xfId="0" applyNumberFormat="1" applyFont="1" applyFill="1" applyBorder="1" applyAlignment="1" applyProtection="1">
      <alignment wrapText="1"/>
    </xf>
    <xf numFmtId="0" fontId="2" fillId="14" borderId="3" xfId="0" applyFont="1" applyFill="1" applyBorder="1" applyAlignment="1" applyProtection="1">
      <alignment horizontal="left" wrapText="1"/>
    </xf>
    <xf numFmtId="0" fontId="5" fillId="5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wrapText="1"/>
    </xf>
    <xf numFmtId="0" fontId="3" fillId="0" borderId="19" xfId="0" applyFont="1" applyFill="1" applyBorder="1" applyAlignment="1" applyProtection="1">
      <alignment horizontal="center" wrapText="1"/>
    </xf>
    <xf numFmtId="3" fontId="16" fillId="0" borderId="0" xfId="0" applyNumberFormat="1" applyFont="1" applyFill="1" applyProtection="1"/>
    <xf numFmtId="4" fontId="2" fillId="14" borderId="3" xfId="0" applyNumberFormat="1" applyFont="1" applyFill="1" applyBorder="1" applyAlignment="1" applyProtection="1">
      <alignment wrapText="1"/>
    </xf>
    <xf numFmtId="0" fontId="3" fillId="14" borderId="0" xfId="0" quotePrefix="1" applyFont="1" applyFill="1" applyBorder="1" applyAlignment="1" applyProtection="1">
      <alignment horizontal="left" wrapText="1"/>
    </xf>
    <xf numFmtId="4" fontId="3" fillId="14" borderId="0" xfId="0" applyNumberFormat="1" applyFont="1" applyFill="1" applyBorder="1" applyAlignment="1" applyProtection="1">
      <alignment horizontal="right" wrapText="1"/>
    </xf>
    <xf numFmtId="0" fontId="2" fillId="14" borderId="0" xfId="0" applyFont="1" applyFill="1" applyBorder="1" applyAlignment="1" applyProtection="1">
      <alignment horizontal="left" wrapText="1"/>
    </xf>
    <xf numFmtId="0" fontId="2" fillId="14" borderId="4" xfId="0" applyFont="1" applyFill="1" applyBorder="1" applyAlignment="1" applyProtection="1">
      <alignment wrapText="1"/>
    </xf>
    <xf numFmtId="0" fontId="3" fillId="7" borderId="33" xfId="0" applyFont="1" applyFill="1" applyBorder="1" applyAlignment="1" applyProtection="1">
      <alignment horizontal="left" wrapText="1"/>
    </xf>
    <xf numFmtId="0" fontId="3" fillId="7" borderId="33" xfId="0" applyFont="1" applyFill="1" applyBorder="1" applyAlignment="1" applyProtection="1">
      <alignment horizontal="center" wrapText="1"/>
    </xf>
    <xf numFmtId="0" fontId="3" fillId="15" borderId="19" xfId="0" applyFont="1" applyFill="1" applyBorder="1" applyAlignment="1" applyProtection="1">
      <alignment horizontal="left" wrapText="1"/>
    </xf>
    <xf numFmtId="4" fontId="2" fillId="15" borderId="19" xfId="0" applyNumberFormat="1" applyFont="1" applyFill="1" applyBorder="1" applyAlignment="1" applyProtection="1">
      <alignment horizontal="right" wrapText="1"/>
    </xf>
    <xf numFmtId="0" fontId="3" fillId="15" borderId="3" xfId="0" applyFont="1" applyFill="1" applyBorder="1" applyAlignment="1" applyProtection="1">
      <alignment horizontal="left" wrapText="1"/>
    </xf>
    <xf numFmtId="4" fontId="3" fillId="15" borderId="3" xfId="0" applyNumberFormat="1" applyFont="1" applyFill="1" applyBorder="1" applyAlignment="1" applyProtection="1">
      <alignment wrapText="1"/>
    </xf>
    <xf numFmtId="49" fontId="23" fillId="15" borderId="0" xfId="0" applyNumberFormat="1" applyFont="1" applyFill="1" applyProtection="1"/>
    <xf numFmtId="0" fontId="2" fillId="15" borderId="4" xfId="0" applyFont="1" applyFill="1" applyBorder="1" applyAlignment="1" applyProtection="1">
      <alignment horizontal="left" wrapText="1"/>
    </xf>
    <xf numFmtId="0" fontId="2" fillId="15" borderId="19" xfId="0" applyFont="1" applyFill="1" applyBorder="1" applyAlignment="1" applyProtection="1">
      <alignment horizontal="left" wrapText="1"/>
    </xf>
    <xf numFmtId="0" fontId="3" fillId="15" borderId="19" xfId="0" quotePrefix="1" applyFont="1" applyFill="1" applyBorder="1" applyAlignment="1" applyProtection="1">
      <alignment horizontal="left" wrapText="1"/>
    </xf>
    <xf numFmtId="0" fontId="17" fillId="15" borderId="4" xfId="0" quotePrefix="1" applyFont="1" applyFill="1" applyBorder="1" applyAlignment="1" applyProtection="1">
      <alignment horizontal="left" wrapText="1"/>
    </xf>
    <xf numFmtId="0" fontId="2" fillId="15" borderId="3" xfId="0" quotePrefix="1" applyFont="1" applyFill="1" applyBorder="1" applyAlignment="1" applyProtection="1">
      <alignment horizontal="left" wrapText="1"/>
    </xf>
    <xf numFmtId="0" fontId="2" fillId="15" borderId="19" xfId="0" quotePrefix="1" applyFont="1" applyFill="1" applyBorder="1" applyAlignment="1" applyProtection="1">
      <alignment horizontal="left" wrapText="1"/>
    </xf>
    <xf numFmtId="0" fontId="2" fillId="14" borderId="19" xfId="0" applyFont="1" applyFill="1" applyBorder="1" applyAlignment="1" applyProtection="1">
      <alignment horizontal="left" wrapText="1"/>
    </xf>
    <xf numFmtId="0" fontId="5" fillId="0" borderId="5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14" borderId="3" xfId="0" quotePrefix="1" applyFont="1" applyFill="1" applyBorder="1" applyAlignment="1" applyProtection="1">
      <alignment horizontal="left" wrapText="1"/>
    </xf>
    <xf numFmtId="4" fontId="2" fillId="15" borderId="3" xfId="0" applyNumberFormat="1" applyFont="1" applyFill="1" applyBorder="1" applyAlignment="1" applyProtection="1">
      <alignment wrapText="1"/>
    </xf>
    <xf numFmtId="49" fontId="3" fillId="15" borderId="3" xfId="0" applyNumberFormat="1" applyFont="1" applyFill="1" applyBorder="1" applyAlignment="1" applyProtection="1">
      <alignment wrapText="1"/>
    </xf>
    <xf numFmtId="49" fontId="2" fillId="15" borderId="3" xfId="0" applyNumberFormat="1" applyFont="1" applyFill="1" applyBorder="1" applyAlignment="1" applyProtection="1">
      <alignment wrapText="1"/>
    </xf>
    <xf numFmtId="49" fontId="2" fillId="14" borderId="3" xfId="0" applyNumberFormat="1" applyFont="1" applyFill="1" applyBorder="1" applyAlignment="1" applyProtection="1">
      <alignment wrapText="1"/>
    </xf>
    <xf numFmtId="4" fontId="11" fillId="14" borderId="3" xfId="0" applyNumberFormat="1" applyFont="1" applyFill="1" applyBorder="1" applyAlignment="1" applyProtection="1">
      <alignment wrapText="1"/>
    </xf>
    <xf numFmtId="3" fontId="5" fillId="5" borderId="5" xfId="1" applyNumberFormat="1" applyFont="1" applyFill="1" applyBorder="1" applyAlignment="1">
      <alignment horizontal="right" vertical="center"/>
    </xf>
    <xf numFmtId="3" fontId="6" fillId="0" borderId="20" xfId="0" applyNumberFormat="1" applyFont="1" applyBorder="1" applyAlignment="1">
      <alignment horizontal="right" vertical="center"/>
    </xf>
    <xf numFmtId="3" fontId="5" fillId="5" borderId="8" xfId="0" applyNumberFormat="1" applyFont="1" applyFill="1" applyBorder="1" applyAlignment="1">
      <alignment horizontal="right" vertical="center"/>
    </xf>
    <xf numFmtId="3" fontId="5" fillId="13" borderId="5" xfId="0" applyNumberFormat="1" applyFont="1" applyFill="1" applyBorder="1" applyAlignment="1">
      <alignment horizontal="right" vertical="center"/>
    </xf>
    <xf numFmtId="3" fontId="5" fillId="5" borderId="5" xfId="0" applyNumberFormat="1" applyFont="1" applyFill="1" applyBorder="1" applyAlignment="1">
      <alignment horizontal="right" vertical="center"/>
    </xf>
    <xf numFmtId="3" fontId="5" fillId="13" borderId="8" xfId="0" applyNumberFormat="1" applyFont="1" applyFill="1" applyBorder="1" applyAlignment="1">
      <alignment horizontal="right" vertical="center"/>
    </xf>
    <xf numFmtId="3" fontId="5" fillId="8" borderId="8" xfId="0" applyNumberFormat="1" applyFont="1" applyFill="1" applyBorder="1" applyAlignment="1">
      <alignment horizontal="right" vertical="center"/>
    </xf>
    <xf numFmtId="3" fontId="5" fillId="4" borderId="5" xfId="1" applyNumberFormat="1" applyFont="1" applyFill="1" applyBorder="1" applyAlignment="1">
      <alignment horizontal="right" vertical="center"/>
    </xf>
    <xf numFmtId="3" fontId="6" fillId="0" borderId="10" xfId="2" applyNumberFormat="1" applyFont="1" applyFill="1" applyBorder="1" applyAlignment="1">
      <alignment vertical="center"/>
    </xf>
    <xf numFmtId="3" fontId="6" fillId="13" borderId="8" xfId="0" applyNumberFormat="1" applyFont="1" applyFill="1" applyBorder="1" applyAlignment="1">
      <alignment horizontal="right" vertical="center"/>
    </xf>
    <xf numFmtId="3" fontId="5" fillId="5" borderId="8" xfId="2" applyNumberFormat="1" applyFont="1" applyFill="1" applyBorder="1" applyAlignment="1">
      <alignment horizontal="right" vertical="center"/>
    </xf>
    <xf numFmtId="3" fontId="5" fillId="13" borderId="5" xfId="2" applyNumberFormat="1" applyFont="1" applyFill="1" applyBorder="1" applyAlignment="1">
      <alignment horizontal="right" vertical="center"/>
    </xf>
    <xf numFmtId="3" fontId="5" fillId="0" borderId="20" xfId="0" applyNumberFormat="1" applyFont="1" applyBorder="1" applyAlignment="1">
      <alignment horizontal="right" vertical="center"/>
    </xf>
    <xf numFmtId="3" fontId="5" fillId="0" borderId="20" xfId="0" applyNumberFormat="1" applyFont="1" applyFill="1" applyBorder="1" applyAlignment="1">
      <alignment horizontal="right" vertical="center"/>
    </xf>
    <xf numFmtId="3" fontId="6" fillId="5" borderId="8" xfId="0" applyNumberFormat="1" applyFont="1" applyFill="1" applyBorder="1" applyAlignment="1">
      <alignment horizontal="right" vertical="center"/>
    </xf>
    <xf numFmtId="3" fontId="6" fillId="5" borderId="5" xfId="2" applyNumberFormat="1" applyFont="1" applyFill="1" applyBorder="1" applyAlignment="1">
      <alignment vertical="center"/>
    </xf>
    <xf numFmtId="3" fontId="5" fillId="5" borderId="20" xfId="0" applyNumberFormat="1" applyFont="1" applyFill="1" applyBorder="1" applyAlignment="1">
      <alignment horizontal="right" vertical="center"/>
    </xf>
    <xf numFmtId="3" fontId="6" fillId="0" borderId="20" xfId="0" applyNumberFormat="1" applyFont="1" applyFill="1" applyBorder="1" applyAlignment="1">
      <alignment horizontal="right" vertical="center"/>
    </xf>
    <xf numFmtId="3" fontId="6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Fill="1" applyBorder="1" applyAlignment="1">
      <alignment horizontal="right" vertical="center"/>
    </xf>
    <xf numFmtId="3" fontId="5" fillId="5" borderId="22" xfId="0" applyNumberFormat="1" applyFont="1" applyFill="1" applyBorder="1" applyAlignment="1">
      <alignment horizontal="right" vertical="center"/>
    </xf>
    <xf numFmtId="3" fontId="6" fillId="0" borderId="21" xfId="2" applyNumberFormat="1" applyFont="1" applyBorder="1" applyAlignment="1">
      <alignment vertical="center"/>
    </xf>
    <xf numFmtId="3" fontId="6" fillId="0" borderId="25" xfId="0" applyNumberFormat="1" applyFont="1" applyBorder="1" applyAlignment="1">
      <alignment horizontal="right" vertical="center"/>
    </xf>
    <xf numFmtId="3" fontId="5" fillId="0" borderId="9" xfId="0" applyNumberFormat="1" applyFont="1" applyBorder="1" applyAlignment="1">
      <alignment horizontal="right" vertical="center"/>
    </xf>
    <xf numFmtId="3" fontId="6" fillId="5" borderId="11" xfId="0" applyNumberFormat="1" applyFont="1" applyFill="1" applyBorder="1" applyAlignment="1">
      <alignment horizontal="right" vertical="center"/>
    </xf>
    <xf numFmtId="3" fontId="5" fillId="5" borderId="11" xfId="2" applyNumberFormat="1" applyFont="1" applyFill="1" applyBorder="1" applyAlignment="1">
      <alignment horizontal="right" vertical="center"/>
    </xf>
    <xf numFmtId="3" fontId="6" fillId="4" borderId="11" xfId="0" applyNumberFormat="1" applyFont="1" applyFill="1" applyBorder="1" applyAlignment="1">
      <alignment horizontal="right" vertical="center"/>
    </xf>
    <xf numFmtId="3" fontId="6" fillId="7" borderId="5" xfId="0" applyNumberFormat="1" applyFont="1" applyFill="1" applyBorder="1" applyAlignment="1">
      <alignment horizontal="right" vertical="center"/>
    </xf>
    <xf numFmtId="3" fontId="5" fillId="5" borderId="6" xfId="1" applyNumberFormat="1" applyFont="1" applyFill="1" applyBorder="1" applyAlignment="1">
      <alignment horizontal="right" vertical="center"/>
    </xf>
    <xf numFmtId="3" fontId="5" fillId="4" borderId="5" xfId="2" applyNumberFormat="1" applyFont="1" applyFill="1" applyBorder="1" applyAlignment="1">
      <alignment horizontal="right" vertical="center"/>
    </xf>
    <xf numFmtId="3" fontId="6" fillId="5" borderId="0" xfId="2" applyNumberFormat="1" applyFont="1" applyFill="1" applyAlignment="1">
      <alignment vertical="center"/>
    </xf>
    <xf numFmtId="3" fontId="5" fillId="4" borderId="5" xfId="0" applyNumberFormat="1" applyFont="1" applyFill="1" applyBorder="1" applyAlignment="1">
      <alignment horizontal="right" vertical="center"/>
    </xf>
    <xf numFmtId="3" fontId="5" fillId="5" borderId="11" xfId="0" applyNumberFormat="1" applyFont="1" applyFill="1" applyBorder="1" applyAlignment="1">
      <alignment horizontal="right" vertical="center"/>
    </xf>
    <xf numFmtId="3" fontId="6" fillId="7" borderId="0" xfId="2" applyNumberFormat="1" applyFont="1" applyFill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3" fontId="26" fillId="0" borderId="0" xfId="0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vertical="top" wrapText="1"/>
    </xf>
    <xf numFmtId="0" fontId="0" fillId="0" borderId="0" xfId="0" applyFill="1"/>
    <xf numFmtId="4" fontId="16" fillId="0" borderId="0" xfId="0" applyNumberFormat="1" applyFont="1" applyProtection="1"/>
    <xf numFmtId="0" fontId="6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0" fillId="7" borderId="0" xfId="0" applyFill="1"/>
    <xf numFmtId="0" fontId="3" fillId="7" borderId="0" xfId="0" applyFont="1" applyFill="1" applyBorder="1" applyAlignment="1" applyProtection="1">
      <alignment horizontal="left" wrapText="1"/>
    </xf>
    <xf numFmtId="0" fontId="2" fillId="7" borderId="0" xfId="0" applyFont="1" applyFill="1" applyBorder="1" applyAlignment="1" applyProtection="1">
      <alignment horizontal="left" wrapText="1"/>
    </xf>
    <xf numFmtId="4" fontId="2" fillId="7" borderId="0" xfId="0" applyNumberFormat="1" applyFont="1" applyFill="1" applyBorder="1" applyAlignment="1" applyProtection="1">
      <alignment wrapText="1"/>
    </xf>
    <xf numFmtId="0" fontId="26" fillId="0" borderId="0" xfId="0" applyFont="1" applyFill="1" applyBorder="1" applyAlignment="1">
      <alignment horizontal="left" vertical="top" wrapText="1"/>
    </xf>
    <xf numFmtId="4" fontId="16" fillId="4" borderId="0" xfId="0" applyNumberFormat="1" applyFont="1" applyFill="1" applyAlignment="1" applyProtection="1">
      <alignment horizontal="center" wrapText="1"/>
    </xf>
    <xf numFmtId="4" fontId="15" fillId="11" borderId="0" xfId="0" applyNumberFormat="1" applyFont="1" applyFill="1" applyAlignment="1" applyProtection="1">
      <alignment horizontal="center" wrapText="1"/>
    </xf>
    <xf numFmtId="4" fontId="16" fillId="0" borderId="0" xfId="0" applyNumberFormat="1" applyFont="1" applyAlignment="1" applyProtection="1">
      <alignment horizontal="center" wrapText="1"/>
    </xf>
    <xf numFmtId="4" fontId="2" fillId="3" borderId="4" xfId="0" applyNumberFormat="1" applyFont="1" applyFill="1" applyBorder="1" applyAlignment="1" applyProtection="1">
      <alignment horizontal="center" wrapText="1"/>
    </xf>
    <xf numFmtId="4" fontId="2" fillId="15" borderId="4" xfId="0" applyNumberFormat="1" applyFont="1" applyFill="1" applyBorder="1" applyAlignment="1" applyProtection="1">
      <alignment horizontal="center" wrapText="1"/>
    </xf>
    <xf numFmtId="4" fontId="3" fillId="15" borderId="4" xfId="0" applyNumberFormat="1" applyFont="1" applyFill="1" applyBorder="1" applyAlignment="1" applyProtection="1">
      <alignment horizontal="center" wrapText="1"/>
    </xf>
    <xf numFmtId="0" fontId="3" fillId="15" borderId="19" xfId="0" quotePrefix="1" applyFont="1" applyFill="1" applyBorder="1" applyAlignment="1" applyProtection="1">
      <alignment horizontal="center" wrapText="1"/>
    </xf>
    <xf numFmtId="0" fontId="2" fillId="15" borderId="19" xfId="0" quotePrefix="1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center" wrapText="1"/>
    </xf>
    <xf numFmtId="4" fontId="2" fillId="14" borderId="4" xfId="0" applyNumberFormat="1" applyFont="1" applyFill="1" applyBorder="1" applyAlignment="1" applyProtection="1">
      <alignment horizontal="center" wrapText="1"/>
    </xf>
    <xf numFmtId="4" fontId="2" fillId="14" borderId="0" xfId="0" applyNumberFormat="1" applyFont="1" applyFill="1" applyBorder="1" applyAlignment="1" applyProtection="1">
      <alignment horizontal="center" wrapText="1"/>
    </xf>
    <xf numFmtId="4" fontId="3" fillId="15" borderId="3" xfId="0" applyNumberFormat="1" applyFont="1" applyFill="1" applyBorder="1" applyAlignment="1" applyProtection="1">
      <alignment horizontal="center" wrapText="1"/>
    </xf>
    <xf numFmtId="4" fontId="2" fillId="15" borderId="19" xfId="0" applyNumberFormat="1" applyFont="1" applyFill="1" applyBorder="1" applyAlignment="1" applyProtection="1">
      <alignment horizontal="center" wrapText="1"/>
    </xf>
    <xf numFmtId="0" fontId="2" fillId="14" borderId="3" xfId="0" applyFont="1" applyFill="1" applyBorder="1" applyAlignment="1" applyProtection="1">
      <alignment horizontal="center" wrapText="1"/>
    </xf>
    <xf numFmtId="4" fontId="2" fillId="14" borderId="3" xfId="0" applyNumberFormat="1" applyFont="1" applyFill="1" applyBorder="1" applyAlignment="1" applyProtection="1">
      <alignment horizontal="center" wrapText="1"/>
    </xf>
    <xf numFmtId="4" fontId="3" fillId="14" borderId="3" xfId="0" applyNumberFormat="1" applyFont="1" applyFill="1" applyBorder="1" applyAlignment="1" applyProtection="1">
      <alignment horizontal="center" wrapText="1"/>
    </xf>
    <xf numFmtId="4" fontId="11" fillId="0" borderId="7" xfId="0" applyNumberFormat="1" applyFont="1" applyBorder="1" applyAlignment="1" applyProtection="1">
      <alignment horizontal="center" wrapText="1"/>
    </xf>
    <xf numFmtId="4" fontId="3" fillId="14" borderId="4" xfId="0" applyNumberFormat="1" applyFont="1" applyFill="1" applyBorder="1" applyAlignment="1" applyProtection="1">
      <alignment horizontal="center" wrapText="1"/>
    </xf>
    <xf numFmtId="4" fontId="3" fillId="0" borderId="12" xfId="0" applyNumberFormat="1" applyFont="1" applyFill="1" applyBorder="1" applyAlignment="1" applyProtection="1">
      <alignment horizontal="center" wrapText="1"/>
    </xf>
    <xf numFmtId="4" fontId="3" fillId="0" borderId="14" xfId="0" applyNumberFormat="1" applyFont="1" applyFill="1" applyBorder="1" applyAlignment="1" applyProtection="1">
      <alignment horizontal="center" wrapText="1"/>
    </xf>
    <xf numFmtId="0" fontId="11" fillId="0" borderId="0" xfId="0" applyFont="1" applyFill="1" applyAlignment="1" applyProtection="1">
      <alignment horizontal="center"/>
    </xf>
    <xf numFmtId="0" fontId="11" fillId="0" borderId="7" xfId="0" applyFont="1" applyFill="1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4" fontId="3" fillId="16" borderId="3" xfId="0" applyNumberFormat="1" applyFont="1" applyFill="1" applyBorder="1" applyAlignment="1" applyProtection="1">
      <alignment horizontal="center" wrapText="1"/>
    </xf>
    <xf numFmtId="4" fontId="3" fillId="8" borderId="0" xfId="0" applyNumberFormat="1" applyFont="1" applyFill="1" applyBorder="1" applyAlignment="1" applyProtection="1">
      <alignment horizontal="center" wrapText="1"/>
    </xf>
    <xf numFmtId="0" fontId="3" fillId="14" borderId="19" xfId="0" quotePrefix="1" applyFont="1" applyFill="1" applyBorder="1" applyAlignment="1" applyProtection="1">
      <alignment horizontal="center" wrapText="1"/>
    </xf>
    <xf numFmtId="4" fontId="2" fillId="0" borderId="0" xfId="0" applyNumberFormat="1" applyFont="1" applyFill="1" applyBorder="1" applyAlignment="1" applyProtection="1">
      <alignment horizontal="center" wrapText="1"/>
    </xf>
    <xf numFmtId="4" fontId="2" fillId="0" borderId="5" xfId="0" applyNumberFormat="1" applyFont="1" applyFill="1" applyBorder="1" applyAlignment="1" applyProtection="1">
      <alignment horizontal="center" wrapText="1"/>
    </xf>
    <xf numFmtId="0" fontId="2" fillId="14" borderId="4" xfId="0" applyFont="1" applyFill="1" applyBorder="1" applyAlignment="1" applyProtection="1">
      <alignment horizontal="center" wrapText="1"/>
    </xf>
    <xf numFmtId="4" fontId="3" fillId="0" borderId="0" xfId="0" applyNumberFormat="1" applyFont="1" applyFill="1" applyBorder="1" applyAlignment="1" applyProtection="1">
      <alignment horizontal="center" wrapText="1"/>
    </xf>
    <xf numFmtId="0" fontId="5" fillId="0" borderId="0" xfId="0" applyFont="1"/>
    <xf numFmtId="0" fontId="27" fillId="2" borderId="1" xfId="0" applyFont="1" applyFill="1" applyBorder="1" applyAlignment="1" applyProtection="1">
      <alignment horizontal="center" wrapText="1"/>
    </xf>
    <xf numFmtId="2" fontId="5" fillId="0" borderId="0" xfId="0" applyNumberFormat="1" applyFont="1"/>
    <xf numFmtId="4" fontId="5" fillId="0" borderId="0" xfId="0" applyNumberFormat="1" applyFont="1"/>
    <xf numFmtId="0" fontId="5" fillId="0" borderId="0" xfId="0" applyFont="1" applyFill="1" applyBorder="1" applyAlignment="1" applyProtection="1">
      <alignment wrapText="1"/>
    </xf>
    <xf numFmtId="0" fontId="28" fillId="0" borderId="0" xfId="0" applyFont="1" applyFill="1" applyBorder="1" applyAlignment="1" applyProtection="1">
      <alignment horizontal="left" wrapText="1"/>
    </xf>
    <xf numFmtId="0" fontId="5" fillId="0" borderId="0" xfId="0" applyFont="1" applyFill="1" applyBorder="1"/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3" fontId="5" fillId="9" borderId="5" xfId="0" applyNumberFormat="1" applyFont="1" applyFill="1" applyBorder="1" applyAlignment="1">
      <alignment horizontal="right" vertical="center"/>
    </xf>
    <xf numFmtId="0" fontId="6" fillId="9" borderId="5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3" fontId="5" fillId="9" borderId="11" xfId="0" applyNumberFormat="1" applyFont="1" applyFill="1" applyBorder="1" applyAlignment="1">
      <alignment horizontal="right" vertical="center"/>
    </xf>
    <xf numFmtId="3" fontId="5" fillId="9" borderId="5" xfId="1" applyNumberFormat="1" applyFont="1" applyFill="1" applyBorder="1" applyAlignment="1">
      <alignment horizontal="right" vertical="center"/>
    </xf>
    <xf numFmtId="0" fontId="20" fillId="9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4" fontId="5" fillId="0" borderId="0" xfId="2" applyNumberFormat="1" applyFont="1" applyAlignment="1">
      <alignment horizontal="right" vertical="center"/>
    </xf>
    <xf numFmtId="0" fontId="16" fillId="0" borderId="0" xfId="0" applyFont="1" applyAlignment="1" applyProtection="1">
      <alignment horizontal="center"/>
    </xf>
    <xf numFmtId="0" fontId="6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6" fillId="0" borderId="6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6" xfId="2" applyFont="1" applyBorder="1" applyAlignment="1">
      <alignment horizontal="center" vertical="center" wrapText="1"/>
    </xf>
    <xf numFmtId="0" fontId="20" fillId="0" borderId="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</cellXfs>
  <cellStyles count="5">
    <cellStyle name="Millares" xfId="1" builtinId="3"/>
    <cellStyle name="Normal" xfId="0" builtinId="0"/>
    <cellStyle name="Normal 2" xfId="2"/>
    <cellStyle name="Normal 3" xfId="4"/>
    <cellStyle name="Porcentaje" xfId="3" builtinId="5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B1" workbookViewId="0">
      <selection activeCell="C1" sqref="C1:N123"/>
    </sheetView>
  </sheetViews>
  <sheetFormatPr baseColWidth="10" defaultRowHeight="15" x14ac:dyDescent="0.25"/>
  <cols>
    <col min="2" max="2" width="98.5703125" customWidth="1"/>
    <col min="3" max="3" width="28.28515625" style="334" customWidth="1"/>
    <col min="4" max="4" width="11.28515625" style="334" customWidth="1"/>
  </cols>
  <sheetData>
    <row r="1" spans="1:15" ht="15.75" thickBot="1" x14ac:dyDescent="0.3">
      <c r="C1" s="342" t="s">
        <v>615</v>
      </c>
      <c r="D1" s="346">
        <v>2008</v>
      </c>
      <c r="E1" s="346">
        <v>2009</v>
      </c>
      <c r="F1" s="346">
        <v>2010</v>
      </c>
      <c r="G1" s="346">
        <v>2011</v>
      </c>
      <c r="H1" s="346">
        <v>2012</v>
      </c>
      <c r="I1" s="346">
        <v>2013</v>
      </c>
      <c r="J1" s="346">
        <v>2014</v>
      </c>
      <c r="K1" s="346">
        <v>2015</v>
      </c>
      <c r="L1" s="346">
        <v>2016</v>
      </c>
      <c r="M1" s="346">
        <v>2017</v>
      </c>
      <c r="N1" s="346">
        <v>2018</v>
      </c>
    </row>
    <row r="2" spans="1:15" ht="24.75" thickTop="1" thickBot="1" x14ac:dyDescent="0.4">
      <c r="A2" s="284" t="s">
        <v>84</v>
      </c>
      <c r="B2" s="268" t="s">
        <v>237</v>
      </c>
      <c r="C2" s="343"/>
      <c r="D2" s="333">
        <v>0</v>
      </c>
      <c r="E2" s="332">
        <v>26790.949000000001</v>
      </c>
      <c r="F2" s="332">
        <v>24935.656999999999</v>
      </c>
      <c r="G2" s="332">
        <v>23211.760999999999</v>
      </c>
      <c r="H2" s="332">
        <v>27178.653999999999</v>
      </c>
      <c r="I2" s="332">
        <v>29054.423999999999</v>
      </c>
      <c r="J2" s="332">
        <v>31241.482</v>
      </c>
      <c r="K2" s="332">
        <v>55700.01</v>
      </c>
      <c r="L2" s="332">
        <v>58865.881000000001</v>
      </c>
      <c r="M2" s="332">
        <v>20589.546999999999</v>
      </c>
      <c r="N2" s="333">
        <v>0</v>
      </c>
      <c r="O2" s="334"/>
    </row>
    <row r="3" spans="1:15" ht="24.75" thickTop="1" thickBot="1" x14ac:dyDescent="0.4">
      <c r="A3" s="284" t="s">
        <v>85</v>
      </c>
      <c r="B3" s="271" t="s">
        <v>238</v>
      </c>
      <c r="C3" s="344"/>
      <c r="D3" s="333">
        <v>0</v>
      </c>
      <c r="E3" s="332">
        <v>50.893000000000001</v>
      </c>
      <c r="F3" s="332">
        <v>49.994</v>
      </c>
      <c r="G3" s="332">
        <v>49.098999999999997</v>
      </c>
      <c r="H3" s="332">
        <v>48.256999999999998</v>
      </c>
      <c r="I3" s="332">
        <v>85.247</v>
      </c>
      <c r="J3" s="332">
        <v>83.983000000000004</v>
      </c>
      <c r="K3" s="332">
        <v>27.460999999999999</v>
      </c>
      <c r="L3" s="332">
        <v>4.4340000000000002</v>
      </c>
      <c r="M3" s="332">
        <v>0.112</v>
      </c>
      <c r="N3" s="333">
        <v>0</v>
      </c>
      <c r="O3" s="334"/>
    </row>
    <row r="4" spans="1:15" ht="24.75" thickTop="1" thickBot="1" x14ac:dyDescent="0.4">
      <c r="A4" s="284" t="s">
        <v>86</v>
      </c>
      <c r="B4" s="271" t="s">
        <v>239</v>
      </c>
      <c r="C4" s="344"/>
      <c r="D4" s="333">
        <v>0</v>
      </c>
      <c r="E4" s="332">
        <v>21011.741000000002</v>
      </c>
      <c r="F4" s="332">
        <v>19557.330000000002</v>
      </c>
      <c r="G4" s="332">
        <v>18322.728999999999</v>
      </c>
      <c r="H4" s="332">
        <v>20134.849999999999</v>
      </c>
      <c r="I4" s="332">
        <v>20465.962</v>
      </c>
      <c r="J4" s="332">
        <v>21643.685000000001</v>
      </c>
      <c r="K4" s="332">
        <v>19775.772000000001</v>
      </c>
      <c r="L4" s="332">
        <v>18156.238000000001</v>
      </c>
      <c r="M4" s="332">
        <v>14428.880999999999</v>
      </c>
      <c r="N4" s="333">
        <v>0</v>
      </c>
      <c r="O4" s="334"/>
    </row>
    <row r="5" spans="1:15" ht="24.75" thickTop="1" thickBot="1" x14ac:dyDescent="0.4">
      <c r="A5" s="284" t="s">
        <v>87</v>
      </c>
      <c r="B5" s="271" t="s">
        <v>240</v>
      </c>
      <c r="C5" s="344"/>
      <c r="D5" s="333">
        <v>0</v>
      </c>
      <c r="E5" s="333">
        <v>0</v>
      </c>
      <c r="F5" s="333">
        <v>0</v>
      </c>
      <c r="G5" s="333">
        <v>0</v>
      </c>
      <c r="H5" s="333">
        <v>0</v>
      </c>
      <c r="I5" s="333">
        <v>0</v>
      </c>
      <c r="J5" s="333">
        <v>0</v>
      </c>
      <c r="K5" s="332">
        <v>26972.746999999999</v>
      </c>
      <c r="L5" s="332">
        <v>26664.951000000001</v>
      </c>
      <c r="M5" s="333">
        <v>0</v>
      </c>
      <c r="N5" s="333">
        <v>0</v>
      </c>
      <c r="O5" s="334"/>
    </row>
    <row r="6" spans="1:15" ht="24.75" thickTop="1" thickBot="1" x14ac:dyDescent="0.4">
      <c r="A6" s="284" t="s">
        <v>88</v>
      </c>
      <c r="B6" s="271" t="s">
        <v>241</v>
      </c>
      <c r="C6" s="344"/>
      <c r="D6" s="333">
        <v>0</v>
      </c>
      <c r="E6" s="333">
        <v>0</v>
      </c>
      <c r="F6" s="333">
        <v>0</v>
      </c>
      <c r="G6" s="333">
        <v>0</v>
      </c>
      <c r="H6" s="332">
        <v>3</v>
      </c>
      <c r="I6" s="332">
        <v>3</v>
      </c>
      <c r="J6" s="332">
        <v>3</v>
      </c>
      <c r="K6" s="333">
        <v>0</v>
      </c>
      <c r="L6" s="332">
        <v>6117.2269999999999</v>
      </c>
      <c r="M6" s="332">
        <v>5882.5280000000002</v>
      </c>
      <c r="N6" s="333">
        <v>0</v>
      </c>
      <c r="O6" s="334"/>
    </row>
    <row r="7" spans="1:15" ht="24.75" thickTop="1" thickBot="1" x14ac:dyDescent="0.4">
      <c r="A7" s="284" t="s">
        <v>89</v>
      </c>
      <c r="B7" s="271" t="s">
        <v>242</v>
      </c>
      <c r="C7" s="344"/>
      <c r="D7" s="333">
        <v>0</v>
      </c>
      <c r="E7" s="332">
        <v>5701.2690000000002</v>
      </c>
      <c r="F7" s="332">
        <v>5301.2870000000003</v>
      </c>
      <c r="G7" s="332">
        <v>4839.933</v>
      </c>
      <c r="H7" s="332">
        <v>6958.5839999999998</v>
      </c>
      <c r="I7" s="332">
        <v>8472.3150000000005</v>
      </c>
      <c r="J7" s="332">
        <v>9140.1129999999994</v>
      </c>
      <c r="K7" s="332">
        <v>8584.2209999999995</v>
      </c>
      <c r="L7" s="332">
        <v>7614.1130000000003</v>
      </c>
      <c r="M7" s="333">
        <v>0</v>
      </c>
      <c r="N7" s="333">
        <v>0</v>
      </c>
      <c r="O7" s="334"/>
    </row>
    <row r="8" spans="1:15" ht="24.75" thickTop="1" thickBot="1" x14ac:dyDescent="0.4">
      <c r="A8" s="284" t="s">
        <v>90</v>
      </c>
      <c r="B8" s="272" t="s">
        <v>243</v>
      </c>
      <c r="C8" s="344"/>
      <c r="D8" s="333">
        <v>0</v>
      </c>
      <c r="E8" s="332">
        <v>27.045999999999999</v>
      </c>
      <c r="F8" s="332">
        <v>27.045999999999999</v>
      </c>
      <c r="G8" s="333">
        <v>0</v>
      </c>
      <c r="H8" s="332">
        <v>33.963000000000001</v>
      </c>
      <c r="I8" s="332">
        <v>27.9</v>
      </c>
      <c r="J8" s="332">
        <v>370.70100000000002</v>
      </c>
      <c r="K8" s="332">
        <v>339.80900000000003</v>
      </c>
      <c r="L8" s="332">
        <v>308.91800000000001</v>
      </c>
      <c r="M8" s="332">
        <v>278.02600000000001</v>
      </c>
      <c r="N8" s="333">
        <v>0</v>
      </c>
      <c r="O8" s="334"/>
    </row>
    <row r="9" spans="1:15" ht="24.75" thickTop="1" thickBot="1" x14ac:dyDescent="0.4">
      <c r="A9" s="284" t="s">
        <v>91</v>
      </c>
      <c r="B9" s="272" t="s">
        <v>244</v>
      </c>
      <c r="C9" s="344"/>
      <c r="D9" s="333">
        <v>0</v>
      </c>
      <c r="E9" s="333">
        <v>0</v>
      </c>
      <c r="F9" s="333">
        <v>0</v>
      </c>
      <c r="G9" s="333">
        <v>0</v>
      </c>
      <c r="H9" s="333">
        <v>0</v>
      </c>
      <c r="I9" s="333">
        <v>0</v>
      </c>
      <c r="J9" s="333">
        <v>0</v>
      </c>
      <c r="K9" s="333">
        <v>0</v>
      </c>
      <c r="L9" s="333">
        <v>0</v>
      </c>
      <c r="M9" s="333">
        <v>0</v>
      </c>
      <c r="N9" s="333">
        <v>0</v>
      </c>
      <c r="O9" s="334"/>
    </row>
    <row r="10" spans="1:15" ht="24.75" thickTop="1" thickBot="1" x14ac:dyDescent="0.4">
      <c r="A10" s="284" t="s">
        <v>94</v>
      </c>
      <c r="B10" s="268" t="s">
        <v>245</v>
      </c>
      <c r="C10" s="343"/>
      <c r="D10" s="333">
        <v>0</v>
      </c>
      <c r="E10" s="332">
        <v>60003.220999999998</v>
      </c>
      <c r="F10" s="332">
        <v>62928.303</v>
      </c>
      <c r="G10" s="332">
        <v>68321.698999999993</v>
      </c>
      <c r="H10" s="332">
        <v>48903.74</v>
      </c>
      <c r="I10" s="332">
        <v>46231.735000000001</v>
      </c>
      <c r="J10" s="332">
        <v>46554.635999999999</v>
      </c>
      <c r="K10" s="332">
        <v>35735.474999999999</v>
      </c>
      <c r="L10" s="332">
        <v>37125.572</v>
      </c>
      <c r="M10" s="332">
        <v>79282.953999999998</v>
      </c>
      <c r="N10" s="333">
        <v>0</v>
      </c>
      <c r="O10" s="334"/>
    </row>
    <row r="11" spans="1:15" ht="24.75" thickTop="1" thickBot="1" x14ac:dyDescent="0.4">
      <c r="A11" s="284" t="s">
        <v>93</v>
      </c>
      <c r="B11" s="271" t="s">
        <v>246</v>
      </c>
      <c r="C11" s="344"/>
      <c r="D11" s="333">
        <v>0</v>
      </c>
      <c r="E11" s="333">
        <v>0</v>
      </c>
      <c r="F11" s="333">
        <v>0</v>
      </c>
      <c r="G11" s="333">
        <v>0</v>
      </c>
      <c r="H11" s="333">
        <v>0</v>
      </c>
      <c r="I11" s="333">
        <v>0</v>
      </c>
      <c r="J11" s="333">
        <v>0</v>
      </c>
      <c r="K11" s="333">
        <v>0</v>
      </c>
      <c r="L11" s="333">
        <v>0</v>
      </c>
      <c r="M11" s="332">
        <v>48505.999000000003</v>
      </c>
      <c r="N11" s="333">
        <v>0</v>
      </c>
      <c r="O11" s="334"/>
    </row>
    <row r="12" spans="1:15" ht="24.75" thickTop="1" thickBot="1" x14ac:dyDescent="0.4">
      <c r="A12" s="284" t="s">
        <v>95</v>
      </c>
      <c r="B12" s="271" t="s">
        <v>307</v>
      </c>
      <c r="C12" s="344"/>
      <c r="D12" s="333">
        <v>0</v>
      </c>
      <c r="E12" s="332">
        <v>609.202</v>
      </c>
      <c r="F12" s="332">
        <v>706.92899999999997</v>
      </c>
      <c r="G12" s="332">
        <v>695.34</v>
      </c>
      <c r="H12" s="332">
        <v>845.87300000000005</v>
      </c>
      <c r="I12" s="332">
        <v>794.98699999999997</v>
      </c>
      <c r="J12" s="332">
        <v>905.9</v>
      </c>
      <c r="K12" s="332">
        <v>952.20100000000002</v>
      </c>
      <c r="L12" s="332">
        <v>1324.117</v>
      </c>
      <c r="M12" s="332">
        <v>228.745</v>
      </c>
      <c r="N12" s="333">
        <v>0</v>
      </c>
      <c r="O12" s="334"/>
    </row>
    <row r="13" spans="1:15" ht="24.75" thickTop="1" thickBot="1" x14ac:dyDescent="0.4">
      <c r="A13" s="284" t="s">
        <v>104</v>
      </c>
      <c r="B13" s="271" t="s">
        <v>247</v>
      </c>
      <c r="C13" s="344"/>
      <c r="D13" s="333">
        <v>0</v>
      </c>
      <c r="E13" s="332">
        <v>377.291</v>
      </c>
      <c r="F13" s="332">
        <v>706.92899999999997</v>
      </c>
      <c r="G13" s="332">
        <v>695.34</v>
      </c>
      <c r="H13" s="332">
        <v>633.03300000000002</v>
      </c>
      <c r="I13" s="332">
        <v>631.221</v>
      </c>
      <c r="J13" s="332">
        <v>649.47799999999995</v>
      </c>
      <c r="K13" s="332">
        <v>710.71500000000003</v>
      </c>
      <c r="L13" s="332">
        <v>664.73599999999999</v>
      </c>
      <c r="M13" s="332">
        <v>148.47</v>
      </c>
      <c r="N13" s="333">
        <v>0</v>
      </c>
      <c r="O13" s="334"/>
    </row>
    <row r="14" spans="1:15" ht="24.75" thickTop="1" thickBot="1" x14ac:dyDescent="0.4">
      <c r="A14" s="284" t="s">
        <v>105</v>
      </c>
      <c r="B14" s="271" t="s">
        <v>290</v>
      </c>
      <c r="C14" s="344"/>
      <c r="D14" s="333">
        <v>0</v>
      </c>
      <c r="E14" s="332">
        <v>231.911</v>
      </c>
      <c r="F14" s="333">
        <v>0</v>
      </c>
      <c r="G14" s="333">
        <v>0</v>
      </c>
      <c r="H14" s="332">
        <v>155.92099999999999</v>
      </c>
      <c r="I14" s="332">
        <v>163.76599999999999</v>
      </c>
      <c r="J14" s="332">
        <v>179.97499999999999</v>
      </c>
      <c r="K14" s="332">
        <v>153.64500000000001</v>
      </c>
      <c r="L14" s="332">
        <v>175.80699999999999</v>
      </c>
      <c r="M14" s="332">
        <v>66.02</v>
      </c>
      <c r="N14" s="333">
        <v>0</v>
      </c>
      <c r="O14" s="334"/>
    </row>
    <row r="15" spans="1:15" ht="24.75" thickTop="1" thickBot="1" x14ac:dyDescent="0.4">
      <c r="A15" s="284" t="s">
        <v>106</v>
      </c>
      <c r="B15" s="271" t="s">
        <v>248</v>
      </c>
      <c r="C15" s="344"/>
      <c r="D15" s="333">
        <v>0</v>
      </c>
      <c r="E15" s="333">
        <v>0</v>
      </c>
      <c r="F15" s="333">
        <v>0</v>
      </c>
      <c r="G15" s="333">
        <v>0</v>
      </c>
      <c r="H15" s="333">
        <v>0</v>
      </c>
      <c r="I15" s="333">
        <v>0</v>
      </c>
      <c r="J15" s="333">
        <v>0</v>
      </c>
      <c r="K15" s="333">
        <v>0</v>
      </c>
      <c r="L15" s="333">
        <v>0</v>
      </c>
      <c r="M15" s="333">
        <v>0</v>
      </c>
      <c r="N15" s="333">
        <v>0</v>
      </c>
      <c r="O15" s="334"/>
    </row>
    <row r="16" spans="1:15" ht="24.75" thickTop="1" thickBot="1" x14ac:dyDescent="0.4">
      <c r="A16" s="284" t="s">
        <v>107</v>
      </c>
      <c r="B16" s="271" t="s">
        <v>249</v>
      </c>
      <c r="C16" s="344"/>
      <c r="D16" s="333">
        <v>0</v>
      </c>
      <c r="E16" s="333">
        <v>0</v>
      </c>
      <c r="F16" s="333">
        <v>0</v>
      </c>
      <c r="G16" s="333">
        <v>0</v>
      </c>
      <c r="H16" s="333">
        <v>0</v>
      </c>
      <c r="I16" s="333">
        <v>0</v>
      </c>
      <c r="J16" s="333">
        <v>0</v>
      </c>
      <c r="K16" s="333">
        <v>0</v>
      </c>
      <c r="L16" s="333">
        <v>0</v>
      </c>
      <c r="M16" s="333">
        <v>0</v>
      </c>
      <c r="N16" s="333">
        <v>0</v>
      </c>
      <c r="O16" s="334"/>
    </row>
    <row r="17" spans="1:15" ht="24.75" thickTop="1" thickBot="1" x14ac:dyDescent="0.4">
      <c r="A17" s="284" t="s">
        <v>108</v>
      </c>
      <c r="B17" s="271" t="s">
        <v>291</v>
      </c>
      <c r="C17" s="344"/>
      <c r="D17" s="333">
        <v>0</v>
      </c>
      <c r="E17" s="333">
        <v>0</v>
      </c>
      <c r="F17" s="333">
        <v>0</v>
      </c>
      <c r="G17" s="333">
        <v>0</v>
      </c>
      <c r="H17" s="333">
        <v>0</v>
      </c>
      <c r="I17" s="333">
        <v>0</v>
      </c>
      <c r="J17" s="333">
        <v>0</v>
      </c>
      <c r="K17" s="333">
        <v>0</v>
      </c>
      <c r="L17" s="333">
        <v>0</v>
      </c>
      <c r="M17" s="333">
        <v>0</v>
      </c>
      <c r="N17" s="333">
        <v>0</v>
      </c>
      <c r="O17" s="334"/>
    </row>
    <row r="18" spans="1:15" ht="24.75" thickTop="1" thickBot="1" x14ac:dyDescent="0.4">
      <c r="A18" s="284" t="s">
        <v>109</v>
      </c>
      <c r="B18" s="271" t="s">
        <v>250</v>
      </c>
      <c r="C18" s="344"/>
      <c r="D18" s="333">
        <v>0</v>
      </c>
      <c r="E18" s="333">
        <v>0</v>
      </c>
      <c r="F18" s="333">
        <v>0</v>
      </c>
      <c r="G18" s="333">
        <v>0</v>
      </c>
      <c r="H18" s="332">
        <v>56.918999999999997</v>
      </c>
      <c r="I18" s="333">
        <v>0</v>
      </c>
      <c r="J18" s="332">
        <v>76.447000000000003</v>
      </c>
      <c r="K18" s="332">
        <v>87.840999999999994</v>
      </c>
      <c r="L18" s="332">
        <v>483.57400000000001</v>
      </c>
      <c r="M18" s="332">
        <v>14.255000000000001</v>
      </c>
      <c r="N18" s="333">
        <v>0</v>
      </c>
      <c r="O18" s="334"/>
    </row>
    <row r="19" spans="1:15" ht="24.75" thickTop="1" thickBot="1" x14ac:dyDescent="0.4">
      <c r="A19" s="284" t="s">
        <v>96</v>
      </c>
      <c r="B19" s="271" t="s">
        <v>292</v>
      </c>
      <c r="C19" s="344"/>
      <c r="D19" s="333">
        <v>0</v>
      </c>
      <c r="E19" s="332">
        <v>5214.9620000000004</v>
      </c>
      <c r="F19" s="332">
        <v>8079.585</v>
      </c>
      <c r="G19" s="332">
        <v>8700.232</v>
      </c>
      <c r="H19" s="332">
        <v>8347.2340000000004</v>
      </c>
      <c r="I19" s="332">
        <v>10006.594999999999</v>
      </c>
      <c r="J19" s="332">
        <v>6840.3130000000001</v>
      </c>
      <c r="K19" s="332">
        <v>7832.4759999999997</v>
      </c>
      <c r="L19" s="332">
        <v>8364.2649999999994</v>
      </c>
      <c r="M19" s="332">
        <v>9684.5239999999994</v>
      </c>
      <c r="N19" s="333">
        <v>0</v>
      </c>
      <c r="O19" s="334"/>
    </row>
    <row r="20" spans="1:15" ht="24.75" thickTop="1" thickBot="1" x14ac:dyDescent="0.4">
      <c r="A20" s="284" t="s">
        <v>97</v>
      </c>
      <c r="B20" s="271" t="s">
        <v>293</v>
      </c>
      <c r="C20" s="344"/>
      <c r="D20" s="333">
        <v>0</v>
      </c>
      <c r="E20" s="332">
        <v>50296.476000000002</v>
      </c>
      <c r="F20" s="332">
        <v>51445.502</v>
      </c>
      <c r="G20" s="332">
        <v>56804.695</v>
      </c>
      <c r="H20" s="332">
        <v>37286.095000000001</v>
      </c>
      <c r="I20" s="332">
        <v>32405.85</v>
      </c>
      <c r="J20" s="332">
        <v>33419.177000000003</v>
      </c>
      <c r="K20" s="332">
        <v>20539.348999999998</v>
      </c>
      <c r="L20" s="332">
        <v>21379.982</v>
      </c>
      <c r="M20" s="332">
        <v>19731.644</v>
      </c>
      <c r="N20" s="333">
        <v>0</v>
      </c>
      <c r="O20" s="334"/>
    </row>
    <row r="21" spans="1:15" ht="24.75" thickTop="1" thickBot="1" x14ac:dyDescent="0.4">
      <c r="A21" s="284" t="s">
        <v>98</v>
      </c>
      <c r="B21" s="271" t="s">
        <v>251</v>
      </c>
      <c r="C21" s="344"/>
      <c r="D21" s="333">
        <v>0</v>
      </c>
      <c r="E21" s="332">
        <v>1972.492</v>
      </c>
      <c r="F21" s="332">
        <v>269.51299999999998</v>
      </c>
      <c r="G21" s="332">
        <v>423.88200000000001</v>
      </c>
      <c r="H21" s="332">
        <v>619.34500000000003</v>
      </c>
      <c r="I21" s="332">
        <v>440.447</v>
      </c>
      <c r="J21" s="332">
        <v>547.73500000000001</v>
      </c>
      <c r="K21" s="332">
        <v>1912.961</v>
      </c>
      <c r="L21" s="332">
        <v>2321.8339999999998</v>
      </c>
      <c r="M21" s="332">
        <v>198.83</v>
      </c>
      <c r="N21" s="333">
        <v>0</v>
      </c>
      <c r="O21" s="334"/>
    </row>
    <row r="22" spans="1:15" ht="24.75" thickTop="1" thickBot="1" x14ac:dyDescent="0.4">
      <c r="A22" s="284" t="s">
        <v>99</v>
      </c>
      <c r="B22" s="271" t="s">
        <v>252</v>
      </c>
      <c r="C22" s="344"/>
      <c r="D22" s="333">
        <v>0</v>
      </c>
      <c r="E22" s="332">
        <v>1557.367</v>
      </c>
      <c r="F22" s="332">
        <v>1314.72</v>
      </c>
      <c r="G22" s="332">
        <v>1382.4290000000001</v>
      </c>
      <c r="H22" s="332">
        <v>1323.7170000000001</v>
      </c>
      <c r="I22" s="332">
        <v>2032.7809999999999</v>
      </c>
      <c r="J22" s="332">
        <v>2606.0709999999999</v>
      </c>
      <c r="K22" s="332">
        <v>2401.6370000000002</v>
      </c>
      <c r="L22" s="332">
        <v>2548.0030000000002</v>
      </c>
      <c r="M22" s="332">
        <v>73.28</v>
      </c>
      <c r="N22" s="333">
        <v>0</v>
      </c>
      <c r="O22" s="334"/>
    </row>
    <row r="23" spans="1:15" ht="24.75" thickTop="1" thickBot="1" x14ac:dyDescent="0.4">
      <c r="A23" s="284" t="s">
        <v>100</v>
      </c>
      <c r="B23" s="271" t="s">
        <v>294</v>
      </c>
      <c r="C23" s="344"/>
      <c r="D23" s="333">
        <v>0</v>
      </c>
      <c r="E23" s="332">
        <v>352.72199999999998</v>
      </c>
      <c r="F23" s="332">
        <v>1112.0540000000001</v>
      </c>
      <c r="G23" s="332">
        <v>315.12099999999998</v>
      </c>
      <c r="H23" s="332">
        <v>481.476</v>
      </c>
      <c r="I23" s="332">
        <v>551.07500000000005</v>
      </c>
      <c r="J23" s="332">
        <v>2235.44</v>
      </c>
      <c r="K23" s="332">
        <v>2096.8510000000001</v>
      </c>
      <c r="L23" s="332">
        <v>1187.3710000000001</v>
      </c>
      <c r="M23" s="332">
        <v>859.93200000000002</v>
      </c>
      <c r="N23" s="333">
        <v>0</v>
      </c>
      <c r="O23" s="334"/>
    </row>
    <row r="24" spans="1:15" ht="24.75" thickTop="1" thickBot="1" x14ac:dyDescent="0.4">
      <c r="A24" s="284" t="s">
        <v>101</v>
      </c>
      <c r="B24" s="268" t="s">
        <v>253</v>
      </c>
      <c r="C24" s="343"/>
      <c r="D24" s="333">
        <v>0</v>
      </c>
      <c r="E24" s="332">
        <v>86794.17</v>
      </c>
      <c r="F24" s="332">
        <v>87863.96</v>
      </c>
      <c r="G24" s="332">
        <v>91533.46</v>
      </c>
      <c r="H24" s="332">
        <v>76082.394</v>
      </c>
      <c r="I24" s="332">
        <v>75286.159</v>
      </c>
      <c r="J24" s="332">
        <v>77796.118000000002</v>
      </c>
      <c r="K24" s="332">
        <v>91435.485000000001</v>
      </c>
      <c r="L24" s="332">
        <v>95991.452999999994</v>
      </c>
      <c r="M24" s="332">
        <v>99872.501000000004</v>
      </c>
      <c r="N24" s="333">
        <v>0</v>
      </c>
      <c r="O24" s="334"/>
    </row>
    <row r="25" spans="1:15" ht="24.75" thickTop="1" thickBot="1" x14ac:dyDescent="0.4">
      <c r="A25" s="259" t="s">
        <v>110</v>
      </c>
      <c r="B25" s="248" t="s">
        <v>254</v>
      </c>
      <c r="C25" s="343"/>
      <c r="D25" s="333">
        <v>0</v>
      </c>
      <c r="E25" s="332">
        <v>61871.017999999996</v>
      </c>
      <c r="F25" s="332">
        <v>62857.17</v>
      </c>
      <c r="G25" s="332">
        <v>64913.059000000001</v>
      </c>
      <c r="H25" s="332">
        <v>64947.266000000003</v>
      </c>
      <c r="I25" s="332">
        <v>65793.286999999997</v>
      </c>
      <c r="J25" s="332">
        <v>68027.868000000002</v>
      </c>
      <c r="K25" s="332">
        <v>70842.663</v>
      </c>
      <c r="L25" s="332">
        <v>75752.236000000004</v>
      </c>
      <c r="M25" s="332">
        <v>80807.994999999995</v>
      </c>
      <c r="N25" s="333">
        <v>0</v>
      </c>
      <c r="O25" s="334"/>
    </row>
    <row r="26" spans="1:15" ht="24.75" thickTop="1" thickBot="1" x14ac:dyDescent="0.4">
      <c r="A26" s="259" t="s">
        <v>127</v>
      </c>
      <c r="B26" s="227" t="s">
        <v>255</v>
      </c>
      <c r="C26" s="344"/>
      <c r="D26" s="333">
        <v>0</v>
      </c>
      <c r="E26" s="332">
        <v>61871.017999999996</v>
      </c>
      <c r="F26" s="332">
        <v>62857.17</v>
      </c>
      <c r="G26" s="332">
        <v>64913.059000000001</v>
      </c>
      <c r="H26" s="332">
        <v>64947.266000000003</v>
      </c>
      <c r="I26" s="332">
        <v>65793.286999999997</v>
      </c>
      <c r="J26" s="332">
        <v>68027.868000000002</v>
      </c>
      <c r="K26" s="332">
        <v>70842.663</v>
      </c>
      <c r="L26" s="332">
        <v>75752.236000000004</v>
      </c>
      <c r="M26" s="332">
        <v>80807.994999999995</v>
      </c>
      <c r="N26" s="333">
        <v>0</v>
      </c>
      <c r="O26" s="334"/>
    </row>
    <row r="27" spans="1:15" ht="24.75" thickTop="1" thickBot="1" x14ac:dyDescent="0.4">
      <c r="A27" s="259" t="s">
        <v>128</v>
      </c>
      <c r="B27" s="227" t="s">
        <v>68</v>
      </c>
      <c r="C27" s="344"/>
      <c r="D27" s="333">
        <v>0</v>
      </c>
      <c r="E27" s="332">
        <v>22508.874</v>
      </c>
      <c r="F27" s="332">
        <v>22508.874</v>
      </c>
      <c r="G27" s="332">
        <v>22508.874</v>
      </c>
      <c r="H27" s="332">
        <v>22508.874</v>
      </c>
      <c r="I27" s="332">
        <v>22508.874</v>
      </c>
      <c r="J27" s="332">
        <v>22508.874</v>
      </c>
      <c r="K27" s="332">
        <v>22508.874</v>
      </c>
      <c r="L27" s="332">
        <v>22508.874</v>
      </c>
      <c r="M27" s="332">
        <v>22508.874</v>
      </c>
      <c r="N27" s="333">
        <v>0</v>
      </c>
      <c r="O27" s="334"/>
    </row>
    <row r="28" spans="1:15" ht="24.75" thickTop="1" thickBot="1" x14ac:dyDescent="0.4">
      <c r="A28" s="259" t="s">
        <v>129</v>
      </c>
      <c r="B28" s="227" t="s">
        <v>256</v>
      </c>
      <c r="C28" s="344"/>
      <c r="D28" s="333">
        <v>0</v>
      </c>
      <c r="E28" s="333">
        <v>0</v>
      </c>
      <c r="F28" s="333">
        <v>0</v>
      </c>
      <c r="G28" s="333">
        <v>0</v>
      </c>
      <c r="H28" s="333">
        <v>0</v>
      </c>
      <c r="I28" s="333">
        <v>0</v>
      </c>
      <c r="J28" s="333">
        <v>0</v>
      </c>
      <c r="K28" s="333">
        <v>0</v>
      </c>
      <c r="L28" s="333">
        <v>0</v>
      </c>
      <c r="M28" s="333">
        <v>0</v>
      </c>
      <c r="N28" s="333">
        <v>0</v>
      </c>
      <c r="O28" s="334"/>
    </row>
    <row r="29" spans="1:15" ht="24.75" thickTop="1" thickBot="1" x14ac:dyDescent="0.4">
      <c r="A29" s="259" t="s">
        <v>130</v>
      </c>
      <c r="B29" s="227" t="s">
        <v>257</v>
      </c>
      <c r="C29" s="344"/>
      <c r="D29" s="333">
        <v>0</v>
      </c>
      <c r="E29" s="332">
        <v>37515.023999999998</v>
      </c>
      <c r="F29" s="332">
        <v>39362.144</v>
      </c>
      <c r="G29" s="332">
        <v>40348.296000000002</v>
      </c>
      <c r="H29" s="332">
        <v>42404.186000000002</v>
      </c>
      <c r="I29" s="332">
        <v>42438.392</v>
      </c>
      <c r="J29" s="332">
        <v>45391.220999999998</v>
      </c>
      <c r="K29" s="332">
        <v>45518.995000000003</v>
      </c>
      <c r="L29" s="332">
        <v>48333.79</v>
      </c>
      <c r="M29" s="332">
        <v>53243.362000000001</v>
      </c>
      <c r="N29" s="333">
        <v>0</v>
      </c>
      <c r="O29" s="334"/>
    </row>
    <row r="30" spans="1:15" ht="24.75" thickTop="1" thickBot="1" x14ac:dyDescent="0.4">
      <c r="A30" s="259" t="s">
        <v>131</v>
      </c>
      <c r="B30" s="227" t="s">
        <v>258</v>
      </c>
      <c r="C30" s="344"/>
      <c r="D30" s="333">
        <v>0</v>
      </c>
      <c r="E30" s="333">
        <v>0</v>
      </c>
      <c r="F30" s="333">
        <v>0</v>
      </c>
      <c r="G30" s="333">
        <v>0</v>
      </c>
      <c r="H30" s="333">
        <v>0</v>
      </c>
      <c r="I30" s="333">
        <v>0</v>
      </c>
      <c r="J30" s="333">
        <v>0</v>
      </c>
      <c r="K30" s="333">
        <v>0</v>
      </c>
      <c r="L30" s="333">
        <v>0</v>
      </c>
      <c r="M30" s="333">
        <v>0</v>
      </c>
      <c r="N30" s="333">
        <v>0</v>
      </c>
      <c r="O30" s="334"/>
    </row>
    <row r="31" spans="1:15" ht="24.75" thickTop="1" thickBot="1" x14ac:dyDescent="0.4">
      <c r="A31" s="259" t="s">
        <v>132</v>
      </c>
      <c r="B31" s="227" t="s">
        <v>259</v>
      </c>
      <c r="C31" s="344"/>
      <c r="D31" s="333">
        <v>0</v>
      </c>
      <c r="E31" s="333">
        <v>0</v>
      </c>
      <c r="F31" s="333">
        <v>0</v>
      </c>
      <c r="G31" s="333">
        <v>0</v>
      </c>
      <c r="H31" s="333">
        <v>0</v>
      </c>
      <c r="I31" s="333">
        <v>0</v>
      </c>
      <c r="J31" s="333">
        <v>0</v>
      </c>
      <c r="K31" s="333">
        <v>0</v>
      </c>
      <c r="L31" s="333">
        <v>0</v>
      </c>
      <c r="M31" s="333">
        <v>0</v>
      </c>
      <c r="N31" s="333">
        <v>0</v>
      </c>
      <c r="O31" s="334"/>
    </row>
    <row r="32" spans="1:15" ht="24.75" thickTop="1" thickBot="1" x14ac:dyDescent="0.4">
      <c r="A32" s="259" t="s">
        <v>133</v>
      </c>
      <c r="B32" s="227" t="s">
        <v>260</v>
      </c>
      <c r="C32" s="344"/>
      <c r="D32" s="333">
        <v>0</v>
      </c>
      <c r="E32" s="333">
        <v>0</v>
      </c>
      <c r="F32" s="333">
        <v>0</v>
      </c>
      <c r="G32" s="333">
        <v>0</v>
      </c>
      <c r="H32" s="333">
        <v>0</v>
      </c>
      <c r="I32" s="333">
        <v>0</v>
      </c>
      <c r="J32" s="333">
        <v>0</v>
      </c>
      <c r="K32" s="333">
        <v>0</v>
      </c>
      <c r="L32" s="333">
        <v>0</v>
      </c>
      <c r="M32" s="333">
        <v>0</v>
      </c>
      <c r="N32" s="333">
        <v>0</v>
      </c>
      <c r="O32" s="334"/>
    </row>
    <row r="33" spans="1:15" ht="24.75" thickTop="1" thickBot="1" x14ac:dyDescent="0.4">
      <c r="A33" s="259" t="s">
        <v>134</v>
      </c>
      <c r="B33" s="227" t="s">
        <v>261</v>
      </c>
      <c r="C33" s="344"/>
      <c r="D33" s="333">
        <v>0</v>
      </c>
      <c r="E33" s="333">
        <v>0</v>
      </c>
      <c r="F33" s="333">
        <v>0</v>
      </c>
      <c r="G33" s="333">
        <v>0</v>
      </c>
      <c r="H33" s="333">
        <v>0</v>
      </c>
      <c r="I33" s="333">
        <v>0</v>
      </c>
      <c r="J33" s="333">
        <v>0</v>
      </c>
      <c r="K33" s="333">
        <v>0</v>
      </c>
      <c r="L33" s="333">
        <v>0</v>
      </c>
      <c r="M33" s="333">
        <v>0</v>
      </c>
      <c r="N33" s="333">
        <v>0</v>
      </c>
      <c r="O33" s="334"/>
    </row>
    <row r="34" spans="1:15" ht="24.75" thickTop="1" thickBot="1" x14ac:dyDescent="0.4">
      <c r="A34" s="259" t="s">
        <v>135</v>
      </c>
      <c r="B34" s="227" t="s">
        <v>262</v>
      </c>
      <c r="C34" s="344"/>
      <c r="D34" s="333">
        <v>0</v>
      </c>
      <c r="E34" s="333">
        <v>0</v>
      </c>
      <c r="F34" s="333">
        <v>0</v>
      </c>
      <c r="G34" s="333">
        <v>0</v>
      </c>
      <c r="H34" s="333">
        <v>0</v>
      </c>
      <c r="I34" s="333">
        <v>0</v>
      </c>
      <c r="J34" s="333">
        <v>0</v>
      </c>
      <c r="K34" s="333">
        <v>0</v>
      </c>
      <c r="L34" s="333">
        <v>0</v>
      </c>
      <c r="M34" s="333">
        <v>0</v>
      </c>
      <c r="N34" s="333">
        <v>0</v>
      </c>
      <c r="O34" s="334"/>
    </row>
    <row r="35" spans="1:15" ht="24.75" thickTop="1" thickBot="1" x14ac:dyDescent="0.4">
      <c r="A35" s="259" t="s">
        <v>136</v>
      </c>
      <c r="B35" s="227" t="s">
        <v>263</v>
      </c>
      <c r="C35" s="344"/>
      <c r="D35" s="333">
        <v>0</v>
      </c>
      <c r="E35" s="332">
        <v>1847.12</v>
      </c>
      <c r="F35" s="332">
        <v>986.15200000000004</v>
      </c>
      <c r="G35" s="332">
        <v>2055.8890000000001</v>
      </c>
      <c r="H35" s="332">
        <v>34.206000000000003</v>
      </c>
      <c r="I35" s="332">
        <v>846.02099999999996</v>
      </c>
      <c r="J35" s="332">
        <v>127.773</v>
      </c>
      <c r="K35" s="332">
        <v>2814.7939999999999</v>
      </c>
      <c r="L35" s="332">
        <v>4909.5720000000001</v>
      </c>
      <c r="M35" s="332">
        <v>5055.759</v>
      </c>
      <c r="N35" s="333">
        <v>0</v>
      </c>
      <c r="O35" s="334"/>
    </row>
    <row r="36" spans="1:15" ht="24.75" thickTop="1" thickBot="1" x14ac:dyDescent="0.4">
      <c r="A36" s="259" t="s">
        <v>137</v>
      </c>
      <c r="B36" s="227" t="s">
        <v>264</v>
      </c>
      <c r="C36" s="344"/>
      <c r="D36" s="333">
        <v>0</v>
      </c>
      <c r="E36" s="333">
        <v>0</v>
      </c>
      <c r="F36" s="333">
        <v>0</v>
      </c>
      <c r="G36" s="333">
        <v>0</v>
      </c>
      <c r="H36" s="333">
        <v>0</v>
      </c>
      <c r="I36" s="333">
        <v>0</v>
      </c>
      <c r="J36" s="333">
        <v>0</v>
      </c>
      <c r="K36" s="333">
        <v>0</v>
      </c>
      <c r="L36" s="333">
        <v>0</v>
      </c>
      <c r="M36" s="333">
        <v>0</v>
      </c>
      <c r="N36" s="333">
        <v>0</v>
      </c>
      <c r="O36" s="334"/>
    </row>
    <row r="37" spans="1:15" ht="24.75" thickTop="1" thickBot="1" x14ac:dyDescent="0.4">
      <c r="A37" s="259" t="s">
        <v>138</v>
      </c>
      <c r="B37" s="227" t="s">
        <v>265</v>
      </c>
      <c r="C37" s="344"/>
      <c r="D37" s="333">
        <v>0</v>
      </c>
      <c r="E37" s="333">
        <v>0</v>
      </c>
      <c r="F37" s="333">
        <v>0</v>
      </c>
      <c r="G37" s="333">
        <v>0</v>
      </c>
      <c r="H37" s="333">
        <v>0</v>
      </c>
      <c r="I37" s="333">
        <v>0</v>
      </c>
      <c r="J37" s="333">
        <v>0</v>
      </c>
      <c r="K37" s="333">
        <v>0</v>
      </c>
      <c r="L37" s="333">
        <v>0</v>
      </c>
      <c r="M37" s="333">
        <v>0</v>
      </c>
      <c r="N37" s="333">
        <v>0</v>
      </c>
      <c r="O37" s="334"/>
    </row>
    <row r="38" spans="1:15" ht="24.75" thickTop="1" thickBot="1" x14ac:dyDescent="0.4">
      <c r="A38" s="259" t="s">
        <v>139</v>
      </c>
      <c r="B38" s="227" t="s">
        <v>266</v>
      </c>
      <c r="C38" s="344"/>
      <c r="D38" s="333">
        <v>0</v>
      </c>
      <c r="E38" s="333">
        <v>0</v>
      </c>
      <c r="F38" s="333">
        <v>0</v>
      </c>
      <c r="G38" s="333">
        <v>0</v>
      </c>
      <c r="H38" s="333">
        <v>0</v>
      </c>
      <c r="I38" s="333">
        <v>0</v>
      </c>
      <c r="J38" s="333">
        <v>0</v>
      </c>
      <c r="K38" s="333">
        <v>0</v>
      </c>
      <c r="L38" s="333">
        <v>0</v>
      </c>
      <c r="M38" s="333">
        <v>0</v>
      </c>
      <c r="N38" s="333">
        <v>0</v>
      </c>
      <c r="O38" s="334"/>
    </row>
    <row r="39" spans="1:15" ht="24.75" thickTop="1" thickBot="1" x14ac:dyDescent="0.4">
      <c r="A39" s="259" t="s">
        <v>140</v>
      </c>
      <c r="B39" s="227" t="s">
        <v>295</v>
      </c>
      <c r="C39" s="344"/>
      <c r="D39" s="333">
        <v>0</v>
      </c>
      <c r="E39" s="333">
        <v>0</v>
      </c>
      <c r="F39" s="333">
        <v>0</v>
      </c>
      <c r="G39" s="333">
        <v>0</v>
      </c>
      <c r="H39" s="333">
        <v>0</v>
      </c>
      <c r="I39" s="333">
        <v>0</v>
      </c>
      <c r="J39" s="333">
        <v>0</v>
      </c>
      <c r="K39" s="333">
        <v>0</v>
      </c>
      <c r="L39" s="333">
        <v>0</v>
      </c>
      <c r="M39" s="333">
        <v>0</v>
      </c>
      <c r="N39" s="333">
        <v>0</v>
      </c>
      <c r="O39" s="334"/>
    </row>
    <row r="40" spans="1:15" ht="24.75" thickTop="1" thickBot="1" x14ac:dyDescent="0.4">
      <c r="A40" s="259" t="s">
        <v>111</v>
      </c>
      <c r="B40" s="248" t="s">
        <v>267</v>
      </c>
      <c r="C40" s="343"/>
      <c r="D40" s="333">
        <v>0</v>
      </c>
      <c r="E40" s="332">
        <v>4261.4660000000003</v>
      </c>
      <c r="F40" s="332">
        <v>2397.5859999999998</v>
      </c>
      <c r="G40" s="332">
        <v>2181.1390000000001</v>
      </c>
      <c r="H40" s="332">
        <v>2256.393</v>
      </c>
      <c r="I40" s="332">
        <v>2345.89</v>
      </c>
      <c r="J40" s="332">
        <v>2109.4270000000001</v>
      </c>
      <c r="K40" s="332">
        <v>11893.71</v>
      </c>
      <c r="L40" s="332">
        <v>11199.51</v>
      </c>
      <c r="M40" s="332">
        <v>475.08499999999998</v>
      </c>
      <c r="N40" s="333">
        <v>0</v>
      </c>
      <c r="O40" s="334"/>
    </row>
    <row r="41" spans="1:15" ht="24.75" thickTop="1" thickBot="1" x14ac:dyDescent="0.4">
      <c r="A41" s="259" t="s">
        <v>69</v>
      </c>
      <c r="B41" s="227" t="s">
        <v>268</v>
      </c>
      <c r="C41" s="344"/>
      <c r="D41" s="333">
        <v>0</v>
      </c>
      <c r="E41" s="332">
        <v>1466.9</v>
      </c>
      <c r="F41" s="332">
        <v>1296.2239999999999</v>
      </c>
      <c r="G41" s="332">
        <v>1115.0640000000001</v>
      </c>
      <c r="H41" s="332">
        <v>1226.135</v>
      </c>
      <c r="I41" s="332">
        <v>1345.89</v>
      </c>
      <c r="J41" s="332">
        <v>1109.4269999999999</v>
      </c>
      <c r="K41" s="332">
        <v>1007.967</v>
      </c>
      <c r="L41" s="332">
        <v>945.61500000000001</v>
      </c>
      <c r="M41" s="332">
        <v>475.08499999999998</v>
      </c>
      <c r="N41" s="333">
        <v>0</v>
      </c>
      <c r="O41" s="334"/>
    </row>
    <row r="42" spans="1:15" ht="24.75" thickTop="1" thickBot="1" x14ac:dyDescent="0.4">
      <c r="A42" s="259" t="s">
        <v>112</v>
      </c>
      <c r="B42" s="227" t="s">
        <v>269</v>
      </c>
      <c r="C42" s="344"/>
      <c r="D42" s="333">
        <v>0</v>
      </c>
      <c r="E42" s="332">
        <v>1136.1279999999999</v>
      </c>
      <c r="F42" s="332">
        <v>1101.3620000000001</v>
      </c>
      <c r="G42" s="332">
        <v>1066.075</v>
      </c>
      <c r="H42" s="332">
        <v>1030.258</v>
      </c>
      <c r="I42" s="332">
        <v>1000</v>
      </c>
      <c r="J42" s="332">
        <v>1000</v>
      </c>
      <c r="K42" s="332">
        <v>10885.743</v>
      </c>
      <c r="L42" s="332">
        <v>10253.895</v>
      </c>
      <c r="M42" s="333">
        <v>0</v>
      </c>
      <c r="N42" s="333">
        <v>0</v>
      </c>
      <c r="O42" s="334"/>
    </row>
    <row r="43" spans="1:15" ht="24.75" thickTop="1" thickBot="1" x14ac:dyDescent="0.4">
      <c r="A43" s="259" t="s">
        <v>113</v>
      </c>
      <c r="B43" s="277" t="s">
        <v>360</v>
      </c>
      <c r="C43" s="344"/>
      <c r="D43" s="333">
        <v>0</v>
      </c>
      <c r="E43" s="333">
        <v>0</v>
      </c>
      <c r="F43" s="333">
        <v>0</v>
      </c>
      <c r="G43" s="333">
        <v>0</v>
      </c>
      <c r="H43" s="333">
        <v>0</v>
      </c>
      <c r="I43" s="333">
        <v>0</v>
      </c>
      <c r="J43" s="333">
        <v>0</v>
      </c>
      <c r="K43" s="333">
        <v>0</v>
      </c>
      <c r="L43" s="333">
        <v>0</v>
      </c>
      <c r="M43" s="333">
        <v>0</v>
      </c>
      <c r="N43" s="333">
        <v>0</v>
      </c>
      <c r="O43" s="334"/>
    </row>
    <row r="44" spans="1:15" ht="24.75" thickTop="1" thickBot="1" x14ac:dyDescent="0.4">
      <c r="A44" s="259" t="s">
        <v>114</v>
      </c>
      <c r="B44" s="277" t="s">
        <v>270</v>
      </c>
      <c r="C44" s="344"/>
      <c r="D44" s="333">
        <v>0</v>
      </c>
      <c r="E44" s="332">
        <v>1658.4380000000001</v>
      </c>
      <c r="F44" s="333">
        <v>0</v>
      </c>
      <c r="G44" s="333">
        <v>0</v>
      </c>
      <c r="H44" s="333">
        <v>0</v>
      </c>
      <c r="I44" s="333">
        <v>0</v>
      </c>
      <c r="J44" s="333">
        <v>0</v>
      </c>
      <c r="K44" s="333">
        <v>0</v>
      </c>
      <c r="L44" s="333">
        <v>0</v>
      </c>
      <c r="M44" s="333">
        <v>0</v>
      </c>
      <c r="N44" s="333">
        <v>0</v>
      </c>
      <c r="O44" s="334"/>
    </row>
    <row r="45" spans="1:15" ht="24.75" thickTop="1" thickBot="1" x14ac:dyDescent="0.4">
      <c r="A45" s="259" t="s">
        <v>115</v>
      </c>
      <c r="B45" s="277" t="s">
        <v>271</v>
      </c>
      <c r="C45" s="344"/>
      <c r="D45" s="333">
        <v>0</v>
      </c>
      <c r="E45" s="333">
        <v>0</v>
      </c>
      <c r="F45" s="333">
        <v>0</v>
      </c>
      <c r="G45" s="333">
        <v>0</v>
      </c>
      <c r="H45" s="333">
        <v>0</v>
      </c>
      <c r="I45" s="333">
        <v>0</v>
      </c>
      <c r="J45" s="333">
        <v>0</v>
      </c>
      <c r="K45" s="333">
        <v>0</v>
      </c>
      <c r="L45" s="333">
        <v>0</v>
      </c>
      <c r="M45" s="333">
        <v>0</v>
      </c>
      <c r="N45" s="333">
        <v>0</v>
      </c>
      <c r="O45" s="334"/>
    </row>
    <row r="46" spans="1:15" ht="24.75" thickTop="1" thickBot="1" x14ac:dyDescent="0.4">
      <c r="A46" s="259" t="s">
        <v>116</v>
      </c>
      <c r="B46" s="277" t="s">
        <v>359</v>
      </c>
      <c r="C46" s="344"/>
      <c r="D46" s="333">
        <v>0</v>
      </c>
      <c r="E46" s="333">
        <v>0</v>
      </c>
      <c r="F46" s="333">
        <v>0</v>
      </c>
      <c r="G46" s="333">
        <v>0</v>
      </c>
      <c r="H46" s="333">
        <v>0</v>
      </c>
      <c r="I46" s="333">
        <v>0</v>
      </c>
      <c r="J46" s="333">
        <v>0</v>
      </c>
      <c r="K46" s="333">
        <v>0</v>
      </c>
      <c r="L46" s="333">
        <v>0</v>
      </c>
      <c r="M46" s="333">
        <v>0</v>
      </c>
      <c r="N46" s="333">
        <v>0</v>
      </c>
      <c r="O46" s="334"/>
    </row>
    <row r="47" spans="1:15" ht="24.75" thickTop="1" thickBot="1" x14ac:dyDescent="0.4">
      <c r="A47" s="259" t="s">
        <v>117</v>
      </c>
      <c r="B47" s="277" t="s">
        <v>358</v>
      </c>
      <c r="C47" s="344"/>
      <c r="D47" s="333">
        <v>0</v>
      </c>
      <c r="E47" s="333">
        <v>0</v>
      </c>
      <c r="F47" s="333">
        <v>0</v>
      </c>
      <c r="G47" s="333">
        <v>0</v>
      </c>
      <c r="H47" s="333">
        <v>0</v>
      </c>
      <c r="I47" s="333">
        <v>0</v>
      </c>
      <c r="J47" s="333">
        <v>0</v>
      </c>
      <c r="K47" s="333">
        <v>0</v>
      </c>
      <c r="L47" s="333">
        <v>0</v>
      </c>
      <c r="M47" s="333">
        <v>0</v>
      </c>
      <c r="N47" s="333">
        <v>0</v>
      </c>
      <c r="O47" s="334"/>
    </row>
    <row r="48" spans="1:15" ht="24.75" thickTop="1" thickBot="1" x14ac:dyDescent="0.4">
      <c r="A48" s="259" t="s">
        <v>118</v>
      </c>
      <c r="B48" s="248" t="s">
        <v>272</v>
      </c>
      <c r="C48" s="343"/>
      <c r="D48" s="333">
        <v>0</v>
      </c>
      <c r="E48" s="332">
        <v>20661.686000000002</v>
      </c>
      <c r="F48" s="332">
        <v>22609.204000000002</v>
      </c>
      <c r="G48" s="332">
        <v>24439.261999999999</v>
      </c>
      <c r="H48" s="332">
        <v>8878.7350000000006</v>
      </c>
      <c r="I48" s="332">
        <v>7146.982</v>
      </c>
      <c r="J48" s="332">
        <v>7658.8230000000003</v>
      </c>
      <c r="K48" s="332">
        <v>8699.1119999999992</v>
      </c>
      <c r="L48" s="332">
        <v>9039.7070000000003</v>
      </c>
      <c r="M48" s="332">
        <v>18589.420999999998</v>
      </c>
      <c r="N48" s="333">
        <v>0</v>
      </c>
      <c r="O48" s="334"/>
    </row>
    <row r="49" spans="1:15" ht="24.75" thickTop="1" thickBot="1" x14ac:dyDescent="0.4">
      <c r="A49" s="259" t="s">
        <v>119</v>
      </c>
      <c r="B49" s="227" t="s">
        <v>273</v>
      </c>
      <c r="C49" s="344"/>
      <c r="D49" s="333">
        <v>0</v>
      </c>
      <c r="E49" s="333">
        <v>0</v>
      </c>
      <c r="F49" s="333">
        <v>0</v>
      </c>
      <c r="G49" s="333">
        <v>0</v>
      </c>
      <c r="H49" s="333">
        <v>0</v>
      </c>
      <c r="I49" s="333">
        <v>0</v>
      </c>
      <c r="J49" s="333">
        <v>0</v>
      </c>
      <c r="K49" s="333">
        <v>0</v>
      </c>
      <c r="L49" s="333">
        <v>0</v>
      </c>
      <c r="M49" s="332">
        <v>11269.446</v>
      </c>
      <c r="N49" s="333">
        <v>0</v>
      </c>
      <c r="O49" s="334"/>
    </row>
    <row r="50" spans="1:15" ht="24.75" thickTop="1" thickBot="1" x14ac:dyDescent="0.4">
      <c r="A50" s="259" t="s">
        <v>120</v>
      </c>
      <c r="B50" s="227" t="s">
        <v>274</v>
      </c>
      <c r="C50" s="344"/>
      <c r="D50" s="333">
        <v>0</v>
      </c>
      <c r="E50" s="333">
        <v>0</v>
      </c>
      <c r="F50" s="333">
        <v>0</v>
      </c>
      <c r="G50" s="333">
        <v>0</v>
      </c>
      <c r="H50" s="333">
        <v>0</v>
      </c>
      <c r="I50" s="333">
        <v>0</v>
      </c>
      <c r="J50" s="333">
        <v>0</v>
      </c>
      <c r="K50" s="333">
        <v>0</v>
      </c>
      <c r="L50" s="333">
        <v>0</v>
      </c>
      <c r="M50" s="333">
        <v>0</v>
      </c>
      <c r="N50" s="333">
        <v>0</v>
      </c>
      <c r="O50" s="334"/>
    </row>
    <row r="51" spans="1:15" ht="24.75" thickTop="1" thickBot="1" x14ac:dyDescent="0.4">
      <c r="A51" s="259" t="s">
        <v>121</v>
      </c>
      <c r="B51" s="227" t="s">
        <v>275</v>
      </c>
      <c r="C51" s="344"/>
      <c r="D51" s="333">
        <v>0</v>
      </c>
      <c r="E51" s="332">
        <v>1279.991</v>
      </c>
      <c r="F51" s="332">
        <v>385.25299999999999</v>
      </c>
      <c r="G51" s="332">
        <v>368.44799999999998</v>
      </c>
      <c r="H51" s="332">
        <v>3296.9659999999999</v>
      </c>
      <c r="I51" s="332">
        <v>381.80099999999999</v>
      </c>
      <c r="J51" s="332">
        <v>212.262</v>
      </c>
      <c r="K51" s="332">
        <v>1002.027</v>
      </c>
      <c r="L51" s="332">
        <v>673.76300000000003</v>
      </c>
      <c r="M51" s="332">
        <v>135.047</v>
      </c>
      <c r="N51" s="333">
        <v>0</v>
      </c>
      <c r="O51" s="334"/>
    </row>
    <row r="52" spans="1:15" ht="24.75" thickTop="1" thickBot="1" x14ac:dyDescent="0.4">
      <c r="A52" s="259" t="s">
        <v>122</v>
      </c>
      <c r="B52" s="227" t="s">
        <v>361</v>
      </c>
      <c r="C52" s="344"/>
      <c r="D52" s="333">
        <v>0</v>
      </c>
      <c r="E52" s="332">
        <v>13436.269</v>
      </c>
      <c r="F52" s="332">
        <v>15479.384</v>
      </c>
      <c r="G52" s="332">
        <v>17554.746999999999</v>
      </c>
      <c r="H52" s="333">
        <v>0</v>
      </c>
      <c r="I52" s="333">
        <v>0</v>
      </c>
      <c r="J52" s="332">
        <v>1023.61</v>
      </c>
      <c r="K52" s="332">
        <v>982.48699999999997</v>
      </c>
      <c r="L52" s="332">
        <v>1632.7940000000001</v>
      </c>
      <c r="M52" s="332">
        <v>881.58500000000004</v>
      </c>
      <c r="N52" s="333">
        <v>0</v>
      </c>
      <c r="O52" s="334"/>
    </row>
    <row r="53" spans="1:15" ht="24.75" thickTop="1" thickBot="1" x14ac:dyDescent="0.4">
      <c r="A53" s="259" t="s">
        <v>123</v>
      </c>
      <c r="B53" s="259" t="s">
        <v>296</v>
      </c>
      <c r="C53" s="345"/>
      <c r="D53" s="333">
        <v>0</v>
      </c>
      <c r="E53" s="332">
        <v>5945.4260000000004</v>
      </c>
      <c r="F53" s="332">
        <v>6744.567</v>
      </c>
      <c r="G53" s="332">
        <v>6516.067</v>
      </c>
      <c r="H53" s="332">
        <v>5581.7690000000002</v>
      </c>
      <c r="I53" s="332">
        <v>6765.1809999999996</v>
      </c>
      <c r="J53" s="332">
        <v>6215.768</v>
      </c>
      <c r="K53" s="332">
        <v>6556.5870000000004</v>
      </c>
      <c r="L53" s="332">
        <v>6242.7110000000002</v>
      </c>
      <c r="M53" s="332">
        <v>6115.8609999999999</v>
      </c>
      <c r="N53" s="333">
        <v>0</v>
      </c>
      <c r="O53" s="334"/>
    </row>
    <row r="54" spans="1:15" ht="24.75" thickTop="1" thickBot="1" x14ac:dyDescent="0.4">
      <c r="A54" s="259" t="s">
        <v>124</v>
      </c>
      <c r="B54" s="227" t="s">
        <v>276</v>
      </c>
      <c r="C54" s="344"/>
      <c r="D54" s="333">
        <v>0</v>
      </c>
      <c r="E54" s="333">
        <v>0</v>
      </c>
      <c r="F54" s="333">
        <v>0</v>
      </c>
      <c r="G54" s="333">
        <v>0</v>
      </c>
      <c r="H54" s="333">
        <v>0</v>
      </c>
      <c r="I54" s="333">
        <v>0</v>
      </c>
      <c r="J54" s="332">
        <v>207.18299999999999</v>
      </c>
      <c r="K54" s="332">
        <v>158.011</v>
      </c>
      <c r="L54" s="332">
        <v>490.43900000000002</v>
      </c>
      <c r="M54" s="332">
        <v>187.482</v>
      </c>
      <c r="N54" s="333">
        <v>0</v>
      </c>
      <c r="O54" s="334"/>
    </row>
    <row r="55" spans="1:15" ht="24.75" thickTop="1" thickBot="1" x14ac:dyDescent="0.4">
      <c r="A55" s="259" t="s">
        <v>125</v>
      </c>
      <c r="B55" s="227" t="s">
        <v>277</v>
      </c>
      <c r="C55" s="344"/>
      <c r="D55" s="333">
        <v>0</v>
      </c>
      <c r="E55" s="333">
        <v>0</v>
      </c>
      <c r="F55" s="333">
        <v>0</v>
      </c>
      <c r="G55" s="333">
        <v>0</v>
      </c>
      <c r="H55" s="333">
        <v>0</v>
      </c>
      <c r="I55" s="333">
        <v>0</v>
      </c>
      <c r="J55" s="333">
        <v>0</v>
      </c>
      <c r="K55" s="333">
        <v>0</v>
      </c>
      <c r="L55" s="333">
        <v>0</v>
      </c>
      <c r="M55" s="333">
        <v>0</v>
      </c>
      <c r="N55" s="333">
        <v>0</v>
      </c>
      <c r="O55" s="334"/>
    </row>
    <row r="56" spans="1:15" ht="24.75" thickTop="1" thickBot="1" x14ac:dyDescent="0.4">
      <c r="A56" s="259" t="s">
        <v>126</v>
      </c>
      <c r="B56" s="248" t="s">
        <v>278</v>
      </c>
      <c r="C56" s="343"/>
      <c r="D56" s="333">
        <v>0</v>
      </c>
      <c r="E56" s="332">
        <v>86794.17</v>
      </c>
      <c r="F56" s="332">
        <v>87863.96</v>
      </c>
      <c r="G56" s="332">
        <v>91533.46</v>
      </c>
      <c r="H56" s="332">
        <v>76082.394</v>
      </c>
      <c r="I56" s="332">
        <v>75286.159</v>
      </c>
      <c r="J56" s="332">
        <v>77796.118000000002</v>
      </c>
      <c r="K56" s="332">
        <v>91435.485000000001</v>
      </c>
      <c r="L56" s="332">
        <v>95991.452999999994</v>
      </c>
      <c r="M56" s="332">
        <v>99872.501000000004</v>
      </c>
      <c r="N56" s="333">
        <v>0</v>
      </c>
      <c r="O56" s="334"/>
    </row>
    <row r="57" spans="1:15" ht="24.75" thickTop="1" thickBot="1" x14ac:dyDescent="0.4">
      <c r="A57" s="286">
        <v>40100</v>
      </c>
      <c r="B57" s="271" t="s">
        <v>208</v>
      </c>
      <c r="C57" s="342"/>
      <c r="D57" s="333">
        <v>0</v>
      </c>
      <c r="E57" s="332">
        <v>33542.046000000002</v>
      </c>
      <c r="F57" s="332">
        <v>35978.317000000003</v>
      </c>
      <c r="G57" s="332">
        <v>42427.385000000002</v>
      </c>
      <c r="H57" s="332">
        <v>43558.625</v>
      </c>
      <c r="I57" s="332">
        <v>49511.588000000003</v>
      </c>
      <c r="J57" s="332">
        <v>23168.267</v>
      </c>
      <c r="K57" s="332">
        <v>56918.076999999997</v>
      </c>
      <c r="L57" s="332">
        <v>59179.966</v>
      </c>
      <c r="M57" s="332">
        <v>58650.392</v>
      </c>
      <c r="N57" s="333">
        <v>0</v>
      </c>
      <c r="O57" s="334"/>
    </row>
    <row r="58" spans="1:15" ht="24.75" thickTop="1" thickBot="1" x14ac:dyDescent="0.4">
      <c r="A58" s="286">
        <v>40110</v>
      </c>
      <c r="B58" s="271" t="s">
        <v>209</v>
      </c>
      <c r="C58" s="344"/>
      <c r="D58" s="333">
        <v>0</v>
      </c>
      <c r="E58" s="333">
        <v>0</v>
      </c>
      <c r="F58" s="333">
        <v>0</v>
      </c>
      <c r="G58" s="333">
        <v>0</v>
      </c>
      <c r="H58" s="333">
        <v>0</v>
      </c>
      <c r="I58" s="333">
        <v>0</v>
      </c>
      <c r="J58" s="332">
        <v>1038.075</v>
      </c>
      <c r="K58" s="332">
        <v>2627.0160000000001</v>
      </c>
      <c r="L58" s="332">
        <v>2505.6210000000001</v>
      </c>
      <c r="M58" s="333">
        <v>0</v>
      </c>
      <c r="N58" s="333">
        <v>0</v>
      </c>
      <c r="O58" s="334"/>
    </row>
    <row r="59" spans="1:15" ht="24.75" thickTop="1" thickBot="1" x14ac:dyDescent="0.4">
      <c r="A59" s="286">
        <v>40120</v>
      </c>
      <c r="B59" s="271" t="s">
        <v>210</v>
      </c>
      <c r="C59" s="344"/>
      <c r="D59" s="333">
        <v>0</v>
      </c>
      <c r="E59" s="332">
        <v>33542.046000000002</v>
      </c>
      <c r="F59" s="332">
        <v>35978.317000000003</v>
      </c>
      <c r="G59" s="332">
        <v>42427.385000000002</v>
      </c>
      <c r="H59" s="332">
        <v>43558.625</v>
      </c>
      <c r="I59" s="332">
        <v>49511.588000000003</v>
      </c>
      <c r="J59" s="332">
        <v>22130.191999999999</v>
      </c>
      <c r="K59" s="332">
        <v>54291.061000000002</v>
      </c>
      <c r="L59" s="332">
        <v>56674.345000000001</v>
      </c>
      <c r="M59" s="332">
        <v>58650.392</v>
      </c>
      <c r="N59" s="333">
        <v>0</v>
      </c>
      <c r="O59" s="334"/>
    </row>
    <row r="60" spans="1:15" ht="24.75" thickTop="1" thickBot="1" x14ac:dyDescent="0.4">
      <c r="A60" s="286" t="s">
        <v>604</v>
      </c>
      <c r="B60" s="271" t="s">
        <v>605</v>
      </c>
      <c r="C60" s="344"/>
      <c r="D60" s="333">
        <v>0</v>
      </c>
      <c r="E60" s="333">
        <v>0</v>
      </c>
      <c r="F60" s="333">
        <v>0</v>
      </c>
      <c r="G60" s="333">
        <v>0</v>
      </c>
      <c r="H60" s="333">
        <v>0</v>
      </c>
      <c r="I60" s="333">
        <v>0</v>
      </c>
      <c r="J60" s="333">
        <v>0</v>
      </c>
      <c r="K60" s="333">
        <v>0</v>
      </c>
      <c r="L60" s="333">
        <v>0</v>
      </c>
      <c r="M60" s="333">
        <v>0</v>
      </c>
      <c r="N60" s="333">
        <v>0</v>
      </c>
      <c r="O60" s="334"/>
    </row>
    <row r="61" spans="1:15" ht="24.75" thickTop="1" thickBot="1" x14ac:dyDescent="0.4">
      <c r="A61" s="286">
        <v>40200</v>
      </c>
      <c r="B61" s="271" t="s">
        <v>211</v>
      </c>
      <c r="C61" s="344"/>
      <c r="D61" s="333">
        <v>0</v>
      </c>
      <c r="E61" s="333">
        <v>0</v>
      </c>
      <c r="F61" s="333">
        <v>0</v>
      </c>
      <c r="G61" s="333">
        <v>0</v>
      </c>
      <c r="H61" s="333">
        <v>0</v>
      </c>
      <c r="I61" s="333">
        <v>0</v>
      </c>
      <c r="J61" s="333">
        <v>0</v>
      </c>
      <c r="K61" s="333">
        <v>0</v>
      </c>
      <c r="L61" s="333">
        <v>0</v>
      </c>
      <c r="M61" s="333">
        <v>0</v>
      </c>
      <c r="N61" s="333">
        <v>0</v>
      </c>
      <c r="O61" s="334"/>
    </row>
    <row r="62" spans="1:15" ht="24.75" thickTop="1" thickBot="1" x14ac:dyDescent="0.4">
      <c r="A62" s="286">
        <v>40300</v>
      </c>
      <c r="B62" s="271" t="s">
        <v>212</v>
      </c>
      <c r="C62" s="344"/>
      <c r="D62" s="333">
        <v>0</v>
      </c>
      <c r="E62" s="332">
        <v>1023.638</v>
      </c>
      <c r="F62" s="333">
        <v>0</v>
      </c>
      <c r="G62" s="333">
        <v>0</v>
      </c>
      <c r="H62" s="333">
        <v>0</v>
      </c>
      <c r="I62" s="333">
        <v>0</v>
      </c>
      <c r="J62" s="333">
        <v>0</v>
      </c>
      <c r="K62" s="333">
        <v>0</v>
      </c>
      <c r="L62" s="333">
        <v>0</v>
      </c>
      <c r="M62" s="333">
        <v>0</v>
      </c>
      <c r="N62" s="333">
        <v>0</v>
      </c>
      <c r="O62" s="334"/>
    </row>
    <row r="63" spans="1:15" ht="24.75" thickTop="1" thickBot="1" x14ac:dyDescent="0.4">
      <c r="A63" s="286">
        <v>40400</v>
      </c>
      <c r="B63" s="271" t="s">
        <v>213</v>
      </c>
      <c r="C63" s="344"/>
      <c r="D63" s="333">
        <v>0</v>
      </c>
      <c r="E63" s="332">
        <v>-6800.5609999999997</v>
      </c>
      <c r="F63" s="332">
        <v>-5909.2169999999996</v>
      </c>
      <c r="G63" s="332">
        <v>-7343.1840000000002</v>
      </c>
      <c r="H63" s="332">
        <v>-7574.9610000000002</v>
      </c>
      <c r="I63" s="332">
        <v>-8780.7810000000009</v>
      </c>
      <c r="J63" s="332">
        <v>-3709.8009999999999</v>
      </c>
      <c r="K63" s="332">
        <v>-9672.6010000000006</v>
      </c>
      <c r="L63" s="332">
        <v>-10236.271000000001</v>
      </c>
      <c r="M63" s="332">
        <v>-10084.035</v>
      </c>
      <c r="N63" s="333">
        <v>0</v>
      </c>
      <c r="O63" s="334"/>
    </row>
    <row r="64" spans="1:15" ht="24.75" thickTop="1" thickBot="1" x14ac:dyDescent="0.4">
      <c r="A64" s="286">
        <v>40410</v>
      </c>
      <c r="B64" s="271" t="s">
        <v>214</v>
      </c>
      <c r="C64" s="344"/>
      <c r="D64" s="333">
        <v>0</v>
      </c>
      <c r="E64" s="332">
        <v>-6800.5609999999997</v>
      </c>
      <c r="F64" s="332">
        <v>-5909.2169999999996</v>
      </c>
      <c r="G64" s="332">
        <v>-7343.1840000000002</v>
      </c>
      <c r="H64" s="332">
        <v>-7574.9610000000002</v>
      </c>
      <c r="I64" s="332">
        <v>-8780.7810000000009</v>
      </c>
      <c r="J64" s="332">
        <v>-3709.8009999999999</v>
      </c>
      <c r="K64" s="332">
        <v>-9672.6010000000006</v>
      </c>
      <c r="L64" s="332">
        <v>-10236.271000000001</v>
      </c>
      <c r="M64" s="332">
        <v>-10084.035</v>
      </c>
      <c r="N64" s="333">
        <v>0</v>
      </c>
      <c r="O64" s="334"/>
    </row>
    <row r="65" spans="1:15" ht="24.75" thickTop="1" thickBot="1" x14ac:dyDescent="0.4">
      <c r="A65" s="286">
        <v>40420</v>
      </c>
      <c r="B65" s="271" t="s">
        <v>215</v>
      </c>
      <c r="C65" s="344"/>
      <c r="D65" s="333">
        <v>0</v>
      </c>
      <c r="E65" s="333">
        <v>0</v>
      </c>
      <c r="F65" s="333">
        <v>0</v>
      </c>
      <c r="G65" s="333">
        <v>0</v>
      </c>
      <c r="H65" s="333">
        <v>0</v>
      </c>
      <c r="I65" s="333">
        <v>0</v>
      </c>
      <c r="J65" s="333">
        <v>0</v>
      </c>
      <c r="K65" s="333">
        <v>0</v>
      </c>
      <c r="L65" s="333">
        <v>0</v>
      </c>
      <c r="M65" s="333">
        <v>0</v>
      </c>
      <c r="N65" s="333">
        <v>0</v>
      </c>
      <c r="O65" s="334"/>
    </row>
    <row r="66" spans="1:15" ht="24.75" thickTop="1" thickBot="1" x14ac:dyDescent="0.4">
      <c r="A66" s="286">
        <v>40430</v>
      </c>
      <c r="B66" s="271" t="s">
        <v>216</v>
      </c>
      <c r="C66" s="344"/>
      <c r="D66" s="333">
        <v>0</v>
      </c>
      <c r="E66" s="333">
        <v>0</v>
      </c>
      <c r="F66" s="333">
        <v>0</v>
      </c>
      <c r="G66" s="333">
        <v>0</v>
      </c>
      <c r="H66" s="333">
        <v>0</v>
      </c>
      <c r="I66" s="333">
        <v>0</v>
      </c>
      <c r="J66" s="333">
        <v>0</v>
      </c>
      <c r="K66" s="333">
        <v>0</v>
      </c>
      <c r="L66" s="333">
        <v>0</v>
      </c>
      <c r="M66" s="333">
        <v>0</v>
      </c>
      <c r="N66" s="333">
        <v>0</v>
      </c>
      <c r="O66" s="334"/>
    </row>
    <row r="67" spans="1:15" ht="24.75" thickTop="1" thickBot="1" x14ac:dyDescent="0.4">
      <c r="A67" s="286">
        <v>40440</v>
      </c>
      <c r="B67" s="271" t="s">
        <v>284</v>
      </c>
      <c r="C67" s="344"/>
      <c r="D67" s="333">
        <v>0</v>
      </c>
      <c r="E67" s="333">
        <v>0</v>
      </c>
      <c r="F67" s="333">
        <v>0</v>
      </c>
      <c r="G67" s="333">
        <v>0</v>
      </c>
      <c r="H67" s="333">
        <v>0</v>
      </c>
      <c r="I67" s="333">
        <v>0</v>
      </c>
      <c r="J67" s="333">
        <v>0</v>
      </c>
      <c r="K67" s="333">
        <v>0</v>
      </c>
      <c r="L67" s="333">
        <v>0</v>
      </c>
      <c r="M67" s="333">
        <v>0</v>
      </c>
      <c r="N67" s="333">
        <v>0</v>
      </c>
      <c r="O67" s="334"/>
    </row>
    <row r="68" spans="1:15" ht="24.75" thickTop="1" thickBot="1" x14ac:dyDescent="0.4">
      <c r="A68" s="286">
        <v>40500</v>
      </c>
      <c r="B68" s="271" t="s">
        <v>217</v>
      </c>
      <c r="C68" s="344"/>
      <c r="D68" s="333">
        <v>0</v>
      </c>
      <c r="E68" s="332">
        <v>1216.021</v>
      </c>
      <c r="F68" s="332">
        <v>1286.991</v>
      </c>
      <c r="G68" s="332">
        <v>1543.5940000000001</v>
      </c>
      <c r="H68" s="332">
        <v>1874.3409999999999</v>
      </c>
      <c r="I68" s="332">
        <v>2078.386</v>
      </c>
      <c r="J68" s="332">
        <v>871.82</v>
      </c>
      <c r="K68" s="332">
        <v>2151.3829999999998</v>
      </c>
      <c r="L68" s="332">
        <v>2633.85</v>
      </c>
      <c r="M68" s="332">
        <v>2646.8029999999999</v>
      </c>
      <c r="N68" s="333">
        <v>0</v>
      </c>
      <c r="O68" s="334"/>
    </row>
    <row r="69" spans="1:15" ht="24.75" thickTop="1" thickBot="1" x14ac:dyDescent="0.4">
      <c r="A69" s="286">
        <v>40510</v>
      </c>
      <c r="B69" s="271" t="s">
        <v>285</v>
      </c>
      <c r="C69" s="344"/>
      <c r="D69" s="333">
        <v>0</v>
      </c>
      <c r="E69" s="332">
        <v>1216.021</v>
      </c>
      <c r="F69" s="332">
        <v>1286.991</v>
      </c>
      <c r="G69" s="332">
        <v>1543.5940000000001</v>
      </c>
      <c r="H69" s="332">
        <v>1874.3409999999999</v>
      </c>
      <c r="I69" s="332">
        <v>2078.386</v>
      </c>
      <c r="J69" s="332">
        <v>849.37</v>
      </c>
      <c r="K69" s="332">
        <v>2133.7080000000001</v>
      </c>
      <c r="L69" s="332">
        <v>2610.145</v>
      </c>
      <c r="M69" s="332">
        <v>2622.598</v>
      </c>
      <c r="N69" s="333">
        <v>0</v>
      </c>
      <c r="O69" s="334"/>
    </row>
    <row r="70" spans="1:15" ht="24.75" thickTop="1" thickBot="1" x14ac:dyDescent="0.4">
      <c r="A70" s="286">
        <v>40520</v>
      </c>
      <c r="B70" s="271" t="s">
        <v>218</v>
      </c>
      <c r="C70" s="344"/>
      <c r="D70" s="333">
        <v>0</v>
      </c>
      <c r="E70" s="333">
        <v>0</v>
      </c>
      <c r="F70" s="333">
        <v>0</v>
      </c>
      <c r="G70" s="333">
        <v>0</v>
      </c>
      <c r="H70" s="333">
        <v>0</v>
      </c>
      <c r="I70" s="333">
        <v>0</v>
      </c>
      <c r="J70" s="332">
        <v>22.45</v>
      </c>
      <c r="K70" s="332">
        <v>17.675000000000001</v>
      </c>
      <c r="L70" s="332">
        <v>23.704999999999998</v>
      </c>
      <c r="M70" s="332">
        <v>24.204999999999998</v>
      </c>
      <c r="N70" s="333">
        <v>0</v>
      </c>
      <c r="O70" s="334"/>
    </row>
    <row r="71" spans="1:15" ht="24.75" thickTop="1" thickBot="1" x14ac:dyDescent="0.4">
      <c r="A71" s="286">
        <v>40600</v>
      </c>
      <c r="B71" s="271" t="s">
        <v>219</v>
      </c>
      <c r="C71" s="344"/>
      <c r="D71" s="333">
        <v>0</v>
      </c>
      <c r="E71" s="332">
        <v>-13420.743</v>
      </c>
      <c r="F71" s="332">
        <v>-13592.592000000001</v>
      </c>
      <c r="G71" s="332">
        <v>-15996.936</v>
      </c>
      <c r="H71" s="332">
        <v>-16613.436000000002</v>
      </c>
      <c r="I71" s="332">
        <v>-18355.911</v>
      </c>
      <c r="J71" s="332">
        <v>-8409.4480000000003</v>
      </c>
      <c r="K71" s="332">
        <v>-19761.63</v>
      </c>
      <c r="L71" s="332">
        <v>-19868.825000000001</v>
      </c>
      <c r="M71" s="332">
        <v>-20072.343000000001</v>
      </c>
      <c r="N71" s="333">
        <v>0</v>
      </c>
      <c r="O71" s="334"/>
    </row>
    <row r="72" spans="1:15" ht="24.75" thickTop="1" thickBot="1" x14ac:dyDescent="0.4">
      <c r="A72" s="286">
        <v>40610</v>
      </c>
      <c r="B72" s="271" t="s">
        <v>286</v>
      </c>
      <c r="C72" s="344"/>
      <c r="D72" s="333">
        <v>0</v>
      </c>
      <c r="E72" s="332">
        <v>-10422.412</v>
      </c>
      <c r="F72" s="332">
        <v>-10452.298000000001</v>
      </c>
      <c r="G72" s="332">
        <v>-12363.418</v>
      </c>
      <c r="H72" s="332">
        <v>-12663.687</v>
      </c>
      <c r="I72" s="332">
        <v>-13850.338</v>
      </c>
      <c r="J72" s="332">
        <v>-6515.6189999999997</v>
      </c>
      <c r="K72" s="332">
        <v>-15395.686</v>
      </c>
      <c r="L72" s="332">
        <v>-15318.769</v>
      </c>
      <c r="M72" s="332">
        <v>-15561.18</v>
      </c>
      <c r="N72" s="333">
        <v>0</v>
      </c>
      <c r="O72" s="334"/>
    </row>
    <row r="73" spans="1:15" ht="24.75" thickTop="1" thickBot="1" x14ac:dyDescent="0.4">
      <c r="A73" s="286">
        <v>40620</v>
      </c>
      <c r="B73" s="271" t="s">
        <v>220</v>
      </c>
      <c r="C73" s="344"/>
      <c r="D73" s="333">
        <v>0</v>
      </c>
      <c r="E73" s="332">
        <v>-2998.3310000000001</v>
      </c>
      <c r="F73" s="332">
        <v>-3140.2939999999999</v>
      </c>
      <c r="G73" s="332">
        <v>-3633.518</v>
      </c>
      <c r="H73" s="332">
        <v>-3949.7489999999998</v>
      </c>
      <c r="I73" s="332">
        <v>-4505.5730000000003</v>
      </c>
      <c r="J73" s="332">
        <v>-1893.829</v>
      </c>
      <c r="K73" s="332">
        <v>-4365.9440000000004</v>
      </c>
      <c r="L73" s="332">
        <v>-4550.0559999999996</v>
      </c>
      <c r="M73" s="332">
        <v>-4511.1629999999996</v>
      </c>
      <c r="N73" s="333">
        <v>0</v>
      </c>
      <c r="O73" s="334"/>
    </row>
    <row r="74" spans="1:15" ht="24.75" thickTop="1" thickBot="1" x14ac:dyDescent="0.4">
      <c r="A74" s="286">
        <v>40630</v>
      </c>
      <c r="B74" s="271" t="s">
        <v>221</v>
      </c>
      <c r="C74" s="344"/>
      <c r="D74" s="333">
        <v>0</v>
      </c>
      <c r="E74" s="333">
        <v>0</v>
      </c>
      <c r="F74" s="333">
        <v>0</v>
      </c>
      <c r="G74" s="333">
        <v>0</v>
      </c>
      <c r="H74" s="333">
        <v>0</v>
      </c>
      <c r="I74" s="333">
        <v>0</v>
      </c>
      <c r="J74" s="333">
        <v>0</v>
      </c>
      <c r="K74" s="333">
        <v>0</v>
      </c>
      <c r="L74" s="333">
        <v>0</v>
      </c>
      <c r="M74" s="333">
        <v>0</v>
      </c>
      <c r="N74" s="333">
        <v>0</v>
      </c>
      <c r="O74" s="334"/>
    </row>
    <row r="75" spans="1:15" ht="24.75" thickTop="1" thickBot="1" x14ac:dyDescent="0.4">
      <c r="A75" s="286">
        <v>40700</v>
      </c>
      <c r="B75" s="271" t="s">
        <v>222</v>
      </c>
      <c r="C75" s="344"/>
      <c r="D75" s="333">
        <v>0</v>
      </c>
      <c r="E75" s="332">
        <v>-14755.214</v>
      </c>
      <c r="F75" s="332">
        <v>-14817.665999999999</v>
      </c>
      <c r="G75" s="332">
        <v>-17069.968000000001</v>
      </c>
      <c r="H75" s="332">
        <v>-18696.078000000001</v>
      </c>
      <c r="I75" s="332">
        <v>-21165.655999999999</v>
      </c>
      <c r="J75" s="332">
        <v>-10317.618</v>
      </c>
      <c r="K75" s="332">
        <v>-22180.224999999999</v>
      </c>
      <c r="L75" s="332">
        <v>-21887.352999999999</v>
      </c>
      <c r="M75" s="332">
        <v>-22446.745999999999</v>
      </c>
      <c r="N75" s="333">
        <v>0</v>
      </c>
      <c r="O75" s="334"/>
    </row>
    <row r="76" spans="1:15" ht="24.75" thickTop="1" thickBot="1" x14ac:dyDescent="0.4">
      <c r="A76" s="286">
        <v>40710</v>
      </c>
      <c r="B76" s="271" t="s">
        <v>223</v>
      </c>
      <c r="C76" s="344"/>
      <c r="D76" s="333">
        <v>0</v>
      </c>
      <c r="E76" s="332">
        <v>-14422.972</v>
      </c>
      <c r="F76" s="332">
        <v>-14339.904</v>
      </c>
      <c r="G76" s="332">
        <v>-16615.404999999999</v>
      </c>
      <c r="H76" s="332">
        <v>-18409.037</v>
      </c>
      <c r="I76" s="332">
        <v>-20907.387999999999</v>
      </c>
      <c r="J76" s="332">
        <v>-10134.454</v>
      </c>
      <c r="K76" s="332">
        <v>-21759.463</v>
      </c>
      <c r="L76" s="332">
        <v>-21479.277999999998</v>
      </c>
      <c r="M76" s="332">
        <v>-22003.399000000001</v>
      </c>
      <c r="N76" s="333">
        <v>0</v>
      </c>
      <c r="O76" s="334"/>
    </row>
    <row r="77" spans="1:15" ht="24.75" thickTop="1" thickBot="1" x14ac:dyDescent="0.4">
      <c r="A77" s="286">
        <v>40720</v>
      </c>
      <c r="B77" s="271" t="s">
        <v>224</v>
      </c>
      <c r="C77" s="344"/>
      <c r="D77" s="333">
        <v>0</v>
      </c>
      <c r="E77" s="332">
        <v>-332.24200000000002</v>
      </c>
      <c r="F77" s="332">
        <v>-477.762</v>
      </c>
      <c r="G77" s="332">
        <v>-341.351</v>
      </c>
      <c r="H77" s="332">
        <v>-307.25299999999999</v>
      </c>
      <c r="I77" s="332">
        <v>-342.23599999999999</v>
      </c>
      <c r="J77" s="332">
        <v>-183.16399999999999</v>
      </c>
      <c r="K77" s="332">
        <v>-420.762</v>
      </c>
      <c r="L77" s="332">
        <v>-408.07499999999999</v>
      </c>
      <c r="M77" s="332">
        <v>-443.34699999999998</v>
      </c>
      <c r="N77" s="333">
        <v>0</v>
      </c>
      <c r="O77" s="334"/>
    </row>
    <row r="78" spans="1:15" ht="24.75" thickTop="1" thickBot="1" x14ac:dyDescent="0.4">
      <c r="A78" s="286">
        <v>40730</v>
      </c>
      <c r="B78" s="271" t="s">
        <v>279</v>
      </c>
      <c r="C78" s="344"/>
      <c r="D78" s="333">
        <v>0</v>
      </c>
      <c r="E78" s="333">
        <v>0</v>
      </c>
      <c r="F78" s="333">
        <v>0</v>
      </c>
      <c r="G78" s="332">
        <v>-113.212</v>
      </c>
      <c r="H78" s="332">
        <v>20.212</v>
      </c>
      <c r="I78" s="332">
        <v>83.968000000000004</v>
      </c>
      <c r="J78" s="333">
        <v>0</v>
      </c>
      <c r="K78" s="333">
        <v>0</v>
      </c>
      <c r="L78" s="333">
        <v>0</v>
      </c>
      <c r="M78" s="333">
        <v>0</v>
      </c>
      <c r="N78" s="333">
        <v>0</v>
      </c>
      <c r="O78" s="334"/>
    </row>
    <row r="79" spans="1:15" ht="24.75" thickTop="1" thickBot="1" x14ac:dyDescent="0.4">
      <c r="A79" s="286">
        <v>40740</v>
      </c>
      <c r="B79" s="271" t="s">
        <v>225</v>
      </c>
      <c r="C79" s="344"/>
      <c r="D79" s="333">
        <v>0</v>
      </c>
      <c r="E79" s="333">
        <v>0</v>
      </c>
      <c r="F79" s="333">
        <v>0</v>
      </c>
      <c r="G79" s="333">
        <v>0</v>
      </c>
      <c r="H79" s="333">
        <v>0</v>
      </c>
      <c r="I79" s="333">
        <v>0</v>
      </c>
      <c r="J79" s="333">
        <v>0</v>
      </c>
      <c r="K79" s="333">
        <v>0</v>
      </c>
      <c r="L79" s="333">
        <v>0</v>
      </c>
      <c r="M79" s="333">
        <v>0</v>
      </c>
      <c r="N79" s="333">
        <v>0</v>
      </c>
      <c r="O79" s="334"/>
    </row>
    <row r="80" spans="1:15" ht="24.75" thickTop="1" thickBot="1" x14ac:dyDescent="0.4">
      <c r="A80" s="286" t="s">
        <v>468</v>
      </c>
      <c r="B80" s="271" t="s">
        <v>588</v>
      </c>
      <c r="C80" s="344"/>
      <c r="D80" s="333">
        <v>0</v>
      </c>
      <c r="E80" s="333">
        <v>0</v>
      </c>
      <c r="F80" s="333">
        <v>0</v>
      </c>
      <c r="G80" s="333">
        <v>0</v>
      </c>
      <c r="H80" s="333">
        <v>0</v>
      </c>
      <c r="I80" s="333">
        <v>0</v>
      </c>
      <c r="J80" s="333">
        <v>0</v>
      </c>
      <c r="K80" s="333">
        <v>0</v>
      </c>
      <c r="L80" s="333">
        <v>0</v>
      </c>
      <c r="M80" s="333">
        <v>0</v>
      </c>
      <c r="N80" s="333">
        <v>0</v>
      </c>
      <c r="O80" s="334"/>
    </row>
    <row r="81" spans="1:15" ht="24.75" thickTop="1" thickBot="1" x14ac:dyDescent="0.4">
      <c r="A81" s="286">
        <v>40800</v>
      </c>
      <c r="B81" s="271" t="s">
        <v>280</v>
      </c>
      <c r="C81" s="344"/>
      <c r="D81" s="333">
        <v>0</v>
      </c>
      <c r="E81" s="332">
        <v>-1750.528</v>
      </c>
      <c r="F81" s="332">
        <v>-1684.134</v>
      </c>
      <c r="G81" s="332">
        <v>-1877.9970000000001</v>
      </c>
      <c r="H81" s="332">
        <v>-2024.2249999999999</v>
      </c>
      <c r="I81" s="332">
        <v>-2412.0030000000002</v>
      </c>
      <c r="J81" s="332">
        <v>-1520.498</v>
      </c>
      <c r="K81" s="332">
        <v>-3616.82</v>
      </c>
      <c r="L81" s="332">
        <v>-4067.7689999999998</v>
      </c>
      <c r="M81" s="332">
        <v>-4023.2089999999998</v>
      </c>
      <c r="N81" s="333">
        <v>0</v>
      </c>
      <c r="O81" s="334"/>
    </row>
    <row r="82" spans="1:15" ht="24.75" thickTop="1" thickBot="1" x14ac:dyDescent="0.4">
      <c r="A82" s="286">
        <v>40900</v>
      </c>
      <c r="B82" s="271" t="s">
        <v>281</v>
      </c>
      <c r="C82" s="344"/>
      <c r="D82" s="333">
        <v>0</v>
      </c>
      <c r="E82" s="333">
        <v>0</v>
      </c>
      <c r="F82" s="333">
        <v>0</v>
      </c>
      <c r="G82" s="333">
        <v>0</v>
      </c>
      <c r="H82" s="333">
        <v>0</v>
      </c>
      <c r="I82" s="333">
        <v>0</v>
      </c>
      <c r="J82" s="333">
        <v>0</v>
      </c>
      <c r="K82" s="333">
        <v>0</v>
      </c>
      <c r="L82" s="333">
        <v>0</v>
      </c>
      <c r="M82" s="333">
        <v>0</v>
      </c>
      <c r="N82" s="333">
        <v>0</v>
      </c>
      <c r="O82" s="334"/>
    </row>
    <row r="83" spans="1:15" ht="24.75" thickTop="1" thickBot="1" x14ac:dyDescent="0.4">
      <c r="A83" s="286" t="s">
        <v>83</v>
      </c>
      <c r="B83" s="271" t="s">
        <v>226</v>
      </c>
      <c r="C83" s="344"/>
      <c r="D83" s="333">
        <v>0</v>
      </c>
      <c r="E83" s="333">
        <v>0</v>
      </c>
      <c r="F83" s="332">
        <v>138.32</v>
      </c>
      <c r="G83" s="332">
        <v>341.30399999999997</v>
      </c>
      <c r="H83" s="332">
        <v>54.78</v>
      </c>
      <c r="I83" s="333">
        <v>0</v>
      </c>
      <c r="J83" s="333">
        <v>0</v>
      </c>
      <c r="K83" s="333">
        <v>0</v>
      </c>
      <c r="L83" s="333">
        <v>0</v>
      </c>
      <c r="M83" s="333">
        <v>0</v>
      </c>
      <c r="N83" s="333">
        <v>0</v>
      </c>
      <c r="O83" s="334"/>
    </row>
    <row r="84" spans="1:15" ht="24.75" thickTop="1" thickBot="1" x14ac:dyDescent="0.4">
      <c r="A84" s="286">
        <v>41100</v>
      </c>
      <c r="B84" s="271" t="s">
        <v>282</v>
      </c>
      <c r="C84" s="344"/>
      <c r="D84" s="333">
        <v>0</v>
      </c>
      <c r="E84" s="332">
        <v>-23.957000000000001</v>
      </c>
      <c r="F84" s="332">
        <v>-42.414000000000001</v>
      </c>
      <c r="G84" s="332">
        <v>-13.638999999999999</v>
      </c>
      <c r="H84" s="332">
        <v>-1264.4680000000001</v>
      </c>
      <c r="I84" s="332">
        <v>-55.954999999999998</v>
      </c>
      <c r="J84" s="332">
        <v>-6.8070000000000004</v>
      </c>
      <c r="K84" s="332">
        <v>-4.9269999999999996</v>
      </c>
      <c r="L84" s="332">
        <v>-18.562000000000001</v>
      </c>
      <c r="M84" s="332">
        <v>758.41099999999994</v>
      </c>
      <c r="N84" s="333">
        <v>0</v>
      </c>
      <c r="O84" s="334"/>
    </row>
    <row r="85" spans="1:15" ht="24.75" thickTop="1" thickBot="1" x14ac:dyDescent="0.4">
      <c r="A85" s="286">
        <v>41110</v>
      </c>
      <c r="B85" s="271" t="s">
        <v>283</v>
      </c>
      <c r="C85" s="344"/>
      <c r="D85" s="333">
        <v>0</v>
      </c>
      <c r="E85" s="333">
        <v>0</v>
      </c>
      <c r="F85" s="333">
        <v>0</v>
      </c>
      <c r="G85" s="333">
        <v>0</v>
      </c>
      <c r="H85" s="333">
        <v>0</v>
      </c>
      <c r="I85" s="333">
        <v>0</v>
      </c>
      <c r="J85" s="333">
        <v>0</v>
      </c>
      <c r="K85" s="333">
        <v>0</v>
      </c>
      <c r="L85" s="333">
        <v>0</v>
      </c>
      <c r="M85" s="333">
        <v>0</v>
      </c>
      <c r="N85" s="333">
        <v>0</v>
      </c>
      <c r="O85" s="334"/>
    </row>
    <row r="86" spans="1:15" ht="24.75" thickTop="1" thickBot="1" x14ac:dyDescent="0.4">
      <c r="A86" s="286">
        <v>41120</v>
      </c>
      <c r="B86" s="271" t="s">
        <v>287</v>
      </c>
      <c r="C86" s="344"/>
      <c r="D86" s="333">
        <v>0</v>
      </c>
      <c r="E86" s="332">
        <v>-23.957000000000001</v>
      </c>
      <c r="F86" s="332">
        <v>-42.414000000000001</v>
      </c>
      <c r="G86" s="332">
        <v>-13.638999999999999</v>
      </c>
      <c r="H86" s="332">
        <v>-1264.4680000000001</v>
      </c>
      <c r="I86" s="332">
        <v>-55.954999999999998</v>
      </c>
      <c r="J86" s="332">
        <v>-6.8070000000000004</v>
      </c>
      <c r="K86" s="332">
        <v>-4.9269999999999996</v>
      </c>
      <c r="L86" s="332">
        <v>-18.562000000000001</v>
      </c>
      <c r="M86" s="332">
        <v>758.41099999999994</v>
      </c>
      <c r="N86" s="333">
        <v>0</v>
      </c>
      <c r="O86" s="334"/>
    </row>
    <row r="87" spans="1:15" ht="24.75" thickTop="1" thickBot="1" x14ac:dyDescent="0.4">
      <c r="A87" s="286" t="s">
        <v>92</v>
      </c>
      <c r="B87" s="271" t="s">
        <v>227</v>
      </c>
      <c r="C87" s="344"/>
      <c r="D87" s="333">
        <v>0</v>
      </c>
      <c r="E87" s="333">
        <v>0</v>
      </c>
      <c r="F87" s="333">
        <v>0</v>
      </c>
      <c r="G87" s="333">
        <v>0</v>
      </c>
      <c r="H87" s="333">
        <v>0</v>
      </c>
      <c r="I87" s="333">
        <v>0</v>
      </c>
      <c r="J87" s="333">
        <v>0</v>
      </c>
      <c r="K87" s="333">
        <v>0</v>
      </c>
      <c r="L87" s="333">
        <v>0</v>
      </c>
      <c r="M87" s="333">
        <v>0</v>
      </c>
      <c r="N87" s="333">
        <v>0</v>
      </c>
      <c r="O87" s="334"/>
    </row>
    <row r="88" spans="1:15" ht="24.75" thickTop="1" thickBot="1" x14ac:dyDescent="0.4">
      <c r="A88" s="286">
        <v>41300</v>
      </c>
      <c r="B88" s="271" t="s">
        <v>228</v>
      </c>
      <c r="C88" s="344"/>
      <c r="D88" s="333">
        <v>0</v>
      </c>
      <c r="E88" s="332">
        <v>-107.657</v>
      </c>
      <c r="F88" s="332">
        <v>-111.83199999999999</v>
      </c>
      <c r="G88" s="332">
        <v>-18.045999999999999</v>
      </c>
      <c r="H88" s="332">
        <v>-18.111000000000001</v>
      </c>
      <c r="I88" s="332">
        <v>15.361000000000001</v>
      </c>
      <c r="J88" s="332">
        <v>-5.3239999999999998</v>
      </c>
      <c r="K88" s="332">
        <v>6.8810000000000002</v>
      </c>
      <c r="L88" s="332">
        <v>-8.1630000000000003</v>
      </c>
      <c r="M88" s="332">
        <v>-12.045999999999999</v>
      </c>
      <c r="N88" s="333">
        <v>0</v>
      </c>
      <c r="O88" s="334"/>
    </row>
    <row r="89" spans="1:15" ht="24" thickBot="1" x14ac:dyDescent="0.4">
      <c r="A89" s="270">
        <v>49100</v>
      </c>
      <c r="B89" s="230" t="s">
        <v>603</v>
      </c>
      <c r="C89" s="343"/>
      <c r="D89" s="333">
        <v>0</v>
      </c>
      <c r="E89" s="332">
        <v>-1076.9549999999999</v>
      </c>
      <c r="F89" s="332">
        <v>1245.7729999999999</v>
      </c>
      <c r="G89" s="332">
        <v>1992.5129999999999</v>
      </c>
      <c r="H89" s="332">
        <v>-703.53300000000002</v>
      </c>
      <c r="I89" s="332">
        <v>835.029</v>
      </c>
      <c r="J89" s="332">
        <v>70.590999999999994</v>
      </c>
      <c r="K89" s="332">
        <v>3840.1379999999999</v>
      </c>
      <c r="L89" s="332">
        <v>5726.8729999999996</v>
      </c>
      <c r="M89" s="332">
        <v>5417.2269999999999</v>
      </c>
      <c r="N89" s="333">
        <v>0</v>
      </c>
      <c r="O89" s="334"/>
    </row>
    <row r="90" spans="1:15" ht="24.75" thickTop="1" thickBot="1" x14ac:dyDescent="0.4">
      <c r="A90" s="286">
        <v>41400</v>
      </c>
      <c r="B90" s="271" t="s">
        <v>229</v>
      </c>
      <c r="C90" s="344"/>
      <c r="D90" s="333">
        <v>0</v>
      </c>
      <c r="E90" s="332">
        <v>2529.721</v>
      </c>
      <c r="F90" s="332">
        <v>558.38099999999997</v>
      </c>
      <c r="G90" s="332">
        <v>826.73900000000003</v>
      </c>
      <c r="H90" s="332">
        <v>1208.337</v>
      </c>
      <c r="I90" s="332">
        <v>409.10700000000003</v>
      </c>
      <c r="J90" s="332">
        <v>148.321</v>
      </c>
      <c r="K90" s="332">
        <v>261.863</v>
      </c>
      <c r="L90" s="332">
        <v>167.33</v>
      </c>
      <c r="M90" s="332">
        <v>218.28200000000001</v>
      </c>
      <c r="N90" s="333">
        <v>0</v>
      </c>
      <c r="O90" s="334"/>
    </row>
    <row r="91" spans="1:15" ht="24.75" thickTop="1" thickBot="1" x14ac:dyDescent="0.4">
      <c r="A91" s="286">
        <v>41500</v>
      </c>
      <c r="B91" s="271" t="s">
        <v>230</v>
      </c>
      <c r="C91" s="344"/>
      <c r="D91" s="333">
        <v>0</v>
      </c>
      <c r="E91" s="332">
        <v>-63.25</v>
      </c>
      <c r="F91" s="332">
        <v>-50.192</v>
      </c>
      <c r="G91" s="332">
        <v>-29.699000000000002</v>
      </c>
      <c r="H91" s="332">
        <v>-254.37899999999999</v>
      </c>
      <c r="I91" s="332">
        <v>-11.945</v>
      </c>
      <c r="J91" s="332">
        <v>-0.68899999999999995</v>
      </c>
      <c r="K91" s="332">
        <v>-250.61199999999999</v>
      </c>
      <c r="L91" s="332">
        <v>-282.08999999999997</v>
      </c>
      <c r="M91" s="332">
        <v>-272.72500000000002</v>
      </c>
      <c r="N91" s="333">
        <v>0</v>
      </c>
      <c r="O91" s="334"/>
    </row>
    <row r="92" spans="1:15" ht="24.75" thickTop="1" thickBot="1" x14ac:dyDescent="0.4">
      <c r="A92" s="286" t="s">
        <v>78</v>
      </c>
      <c r="B92" s="271" t="s">
        <v>231</v>
      </c>
      <c r="C92" s="344"/>
      <c r="D92" s="333">
        <v>0</v>
      </c>
      <c r="E92" s="333">
        <v>0</v>
      </c>
      <c r="F92" s="333">
        <v>0</v>
      </c>
      <c r="G92" s="333">
        <v>0</v>
      </c>
      <c r="H92" s="333">
        <v>0</v>
      </c>
      <c r="I92" s="333">
        <v>0</v>
      </c>
      <c r="J92" s="333">
        <v>0</v>
      </c>
      <c r="K92" s="333">
        <v>0</v>
      </c>
      <c r="L92" s="333">
        <v>0</v>
      </c>
      <c r="M92" s="333">
        <v>0</v>
      </c>
      <c r="N92" s="333">
        <v>0</v>
      </c>
      <c r="O92" s="334"/>
    </row>
    <row r="93" spans="1:15" ht="24.75" thickTop="1" thickBot="1" x14ac:dyDescent="0.4">
      <c r="A93" s="286" t="s">
        <v>79</v>
      </c>
      <c r="B93" s="271" t="s">
        <v>232</v>
      </c>
      <c r="C93" s="344"/>
      <c r="D93" s="333">
        <v>0</v>
      </c>
      <c r="E93" s="332">
        <v>21.288</v>
      </c>
      <c r="F93" s="332">
        <v>-11.858000000000001</v>
      </c>
      <c r="G93" s="332">
        <v>-1E-3</v>
      </c>
      <c r="H93" s="332">
        <v>-27</v>
      </c>
      <c r="I93" s="332">
        <v>28.92</v>
      </c>
      <c r="J93" s="332">
        <v>4.952</v>
      </c>
      <c r="K93" s="332">
        <v>17.661000000000001</v>
      </c>
      <c r="L93" s="332">
        <v>7.4589999999999996</v>
      </c>
      <c r="M93" s="332">
        <v>1.907</v>
      </c>
      <c r="N93" s="333">
        <v>0</v>
      </c>
      <c r="O93" s="334"/>
    </row>
    <row r="94" spans="1:15" ht="24.75" thickTop="1" thickBot="1" x14ac:dyDescent="0.4">
      <c r="A94" s="286" t="s">
        <v>80</v>
      </c>
      <c r="B94" s="271" t="s">
        <v>288</v>
      </c>
      <c r="C94" s="344"/>
      <c r="D94" s="333">
        <v>0</v>
      </c>
      <c r="E94" s="332">
        <v>475.76600000000002</v>
      </c>
      <c r="F94" s="333">
        <v>0</v>
      </c>
      <c r="G94" s="333">
        <v>0</v>
      </c>
      <c r="H94" s="333">
        <v>0</v>
      </c>
      <c r="I94" s="333">
        <v>0</v>
      </c>
      <c r="J94" s="333">
        <v>0</v>
      </c>
      <c r="K94" s="333">
        <v>0</v>
      </c>
      <c r="L94" s="333">
        <v>0</v>
      </c>
      <c r="M94" s="333">
        <v>0</v>
      </c>
      <c r="N94" s="333">
        <v>0</v>
      </c>
      <c r="O94" s="334"/>
    </row>
    <row r="95" spans="1:15" ht="24.75" thickTop="1" thickBot="1" x14ac:dyDescent="0.4">
      <c r="A95" s="286" t="s">
        <v>102</v>
      </c>
      <c r="B95" s="271" t="s">
        <v>283</v>
      </c>
      <c r="C95" s="344"/>
      <c r="D95" s="333">
        <v>0</v>
      </c>
      <c r="E95" s="333">
        <v>0</v>
      </c>
      <c r="F95" s="333">
        <v>0</v>
      </c>
      <c r="G95" s="333">
        <v>0</v>
      </c>
      <c r="H95" s="333">
        <v>0</v>
      </c>
      <c r="I95" s="333">
        <v>0</v>
      </c>
      <c r="J95" s="333">
        <v>0</v>
      </c>
      <c r="K95" s="333">
        <v>0</v>
      </c>
      <c r="L95" s="333">
        <v>0</v>
      </c>
      <c r="M95" s="333">
        <v>0</v>
      </c>
      <c r="N95" s="333">
        <v>0</v>
      </c>
      <c r="O95" s="334"/>
    </row>
    <row r="96" spans="1:15" ht="24.75" thickTop="1" thickBot="1" x14ac:dyDescent="0.4">
      <c r="A96" s="286" t="s">
        <v>103</v>
      </c>
      <c r="B96" s="271" t="s">
        <v>287</v>
      </c>
      <c r="C96" s="344"/>
      <c r="D96" s="333">
        <v>0</v>
      </c>
      <c r="E96" s="332">
        <v>475.76600000000002</v>
      </c>
      <c r="F96" s="333">
        <v>0</v>
      </c>
      <c r="G96" s="333">
        <v>0</v>
      </c>
      <c r="H96" s="333">
        <v>0</v>
      </c>
      <c r="I96" s="333">
        <v>0</v>
      </c>
      <c r="J96" s="333">
        <v>0</v>
      </c>
      <c r="K96" s="333">
        <v>0</v>
      </c>
      <c r="L96" s="333">
        <v>0</v>
      </c>
      <c r="M96" s="333">
        <v>0</v>
      </c>
      <c r="N96" s="333">
        <v>0</v>
      </c>
      <c r="O96" s="334"/>
    </row>
    <row r="97" spans="1:15" ht="24.75" thickTop="1" thickBot="1" x14ac:dyDescent="0.4">
      <c r="A97" s="286" t="s">
        <v>464</v>
      </c>
      <c r="B97" s="271" t="s">
        <v>589</v>
      </c>
      <c r="C97" s="344"/>
      <c r="D97" s="333">
        <v>0</v>
      </c>
      <c r="E97" s="333">
        <v>0</v>
      </c>
      <c r="F97" s="333">
        <v>0</v>
      </c>
      <c r="G97" s="333">
        <v>0</v>
      </c>
      <c r="H97" s="333">
        <v>0</v>
      </c>
      <c r="I97" s="333">
        <v>0</v>
      </c>
      <c r="J97" s="333">
        <v>0</v>
      </c>
      <c r="K97" s="333">
        <v>0</v>
      </c>
      <c r="L97" s="333">
        <v>0</v>
      </c>
      <c r="M97" s="333">
        <v>0</v>
      </c>
      <c r="N97" s="333">
        <v>0</v>
      </c>
      <c r="O97" s="334"/>
    </row>
    <row r="98" spans="1:15" ht="24.75" thickTop="1" thickBot="1" x14ac:dyDescent="0.4">
      <c r="A98" s="286" t="s">
        <v>465</v>
      </c>
      <c r="B98" s="271" t="s">
        <v>590</v>
      </c>
      <c r="C98" s="344"/>
      <c r="D98" s="333">
        <v>0</v>
      </c>
      <c r="E98" s="333">
        <v>0</v>
      </c>
      <c r="F98" s="333">
        <v>0</v>
      </c>
      <c r="G98" s="333">
        <v>0</v>
      </c>
      <c r="H98" s="333">
        <v>0</v>
      </c>
      <c r="I98" s="333">
        <v>0</v>
      </c>
      <c r="J98" s="333">
        <v>0</v>
      </c>
      <c r="K98" s="333">
        <v>0</v>
      </c>
      <c r="L98" s="333">
        <v>0</v>
      </c>
      <c r="M98" s="333">
        <v>0</v>
      </c>
      <c r="N98" s="333">
        <v>0</v>
      </c>
      <c r="O98" s="334"/>
    </row>
    <row r="99" spans="1:15" ht="24.75" thickTop="1" thickBot="1" x14ac:dyDescent="0.4">
      <c r="A99" s="286" t="s">
        <v>466</v>
      </c>
      <c r="B99" s="271" t="s">
        <v>591</v>
      </c>
      <c r="C99" s="344"/>
      <c r="D99" s="333">
        <v>0</v>
      </c>
      <c r="E99" s="333">
        <v>0</v>
      </c>
      <c r="F99" s="333">
        <v>0</v>
      </c>
      <c r="G99" s="333">
        <v>0</v>
      </c>
      <c r="H99" s="333">
        <v>0</v>
      </c>
      <c r="I99" s="333">
        <v>0</v>
      </c>
      <c r="J99" s="333">
        <v>0</v>
      </c>
      <c r="K99" s="333">
        <v>0</v>
      </c>
      <c r="L99" s="333">
        <v>0</v>
      </c>
      <c r="M99" s="333">
        <v>0</v>
      </c>
      <c r="N99" s="333">
        <v>0</v>
      </c>
      <c r="O99" s="334"/>
    </row>
    <row r="100" spans="1:15" ht="24.75" thickTop="1" thickBot="1" x14ac:dyDescent="0.4">
      <c r="A100" s="286" t="s">
        <v>467</v>
      </c>
      <c r="B100" s="271" t="s">
        <v>592</v>
      </c>
      <c r="C100" s="344"/>
      <c r="D100" s="333">
        <v>0</v>
      </c>
      <c r="E100" s="333">
        <v>0</v>
      </c>
      <c r="F100" s="333">
        <v>0</v>
      </c>
      <c r="G100" s="333">
        <v>0</v>
      </c>
      <c r="H100" s="333">
        <v>0</v>
      </c>
      <c r="I100" s="333">
        <v>0</v>
      </c>
      <c r="J100" s="333">
        <v>0</v>
      </c>
      <c r="K100" s="333">
        <v>0</v>
      </c>
      <c r="L100" s="333">
        <v>0</v>
      </c>
      <c r="M100" s="333">
        <v>0</v>
      </c>
      <c r="N100" s="333">
        <v>0</v>
      </c>
      <c r="O100" s="334"/>
    </row>
    <row r="101" spans="1:15" ht="24.75" thickTop="1" thickBot="1" x14ac:dyDescent="0.4">
      <c r="A101" s="285">
        <v>49200</v>
      </c>
      <c r="B101" s="230" t="s">
        <v>602</v>
      </c>
      <c r="C101" s="343"/>
      <c r="D101" s="333">
        <v>0</v>
      </c>
      <c r="E101" s="332">
        <v>2963.5250000000001</v>
      </c>
      <c r="F101" s="332">
        <v>496.33100000000002</v>
      </c>
      <c r="G101" s="332">
        <v>797.03899999999999</v>
      </c>
      <c r="H101" s="332">
        <v>926.95799999999997</v>
      </c>
      <c r="I101" s="332">
        <v>426.08199999999999</v>
      </c>
      <c r="J101" s="332">
        <v>152.584</v>
      </c>
      <c r="K101" s="332">
        <v>28.911999999999999</v>
      </c>
      <c r="L101" s="332">
        <v>-107.301</v>
      </c>
      <c r="M101" s="332">
        <v>-52.536000000000001</v>
      </c>
      <c r="N101" s="333">
        <v>0</v>
      </c>
      <c r="O101" s="334"/>
    </row>
    <row r="102" spans="1:15" ht="24.75" thickTop="1" thickBot="1" x14ac:dyDescent="0.4">
      <c r="A102" s="285">
        <v>49300</v>
      </c>
      <c r="B102" s="230" t="s">
        <v>601</v>
      </c>
      <c r="C102" s="343"/>
      <c r="D102" s="333">
        <v>0</v>
      </c>
      <c r="E102" s="332">
        <v>1886.57</v>
      </c>
      <c r="F102" s="332">
        <v>1742.104</v>
      </c>
      <c r="G102" s="332">
        <v>2789.5520000000001</v>
      </c>
      <c r="H102" s="332">
        <v>223.42500000000001</v>
      </c>
      <c r="I102" s="332">
        <v>1261.1110000000001</v>
      </c>
      <c r="J102" s="332">
        <v>223.17500000000001</v>
      </c>
      <c r="K102" s="332">
        <v>3869.05</v>
      </c>
      <c r="L102" s="332">
        <v>5619.5720000000001</v>
      </c>
      <c r="M102" s="332">
        <v>5364.6909999999998</v>
      </c>
      <c r="N102" s="333">
        <v>0</v>
      </c>
      <c r="O102" s="334"/>
    </row>
    <row r="103" spans="1:15" ht="24.75" thickTop="1" thickBot="1" x14ac:dyDescent="0.4">
      <c r="A103" s="285" t="s">
        <v>77</v>
      </c>
      <c r="B103" s="230" t="s">
        <v>233</v>
      </c>
      <c r="C103" s="343"/>
      <c r="D103" s="333">
        <v>0</v>
      </c>
      <c r="E103" s="332">
        <v>-39.450000000000003</v>
      </c>
      <c r="F103" s="332">
        <v>-755.952</v>
      </c>
      <c r="G103" s="332">
        <v>-733.66300000000001</v>
      </c>
      <c r="H103" s="332">
        <v>-189.21899999999999</v>
      </c>
      <c r="I103" s="332">
        <v>-415.09</v>
      </c>
      <c r="J103" s="332">
        <v>-95.402000000000001</v>
      </c>
      <c r="K103" s="332">
        <v>-1054.2560000000001</v>
      </c>
      <c r="L103" s="332">
        <v>-710</v>
      </c>
      <c r="M103" s="332">
        <v>-308.93200000000002</v>
      </c>
      <c r="N103" s="333">
        <v>0</v>
      </c>
      <c r="O103" s="334"/>
    </row>
    <row r="104" spans="1:15" ht="24.75" thickTop="1" thickBot="1" x14ac:dyDescent="0.4">
      <c r="A104" s="285" t="s">
        <v>76</v>
      </c>
      <c r="B104" s="230" t="s">
        <v>600</v>
      </c>
      <c r="C104" s="343"/>
      <c r="D104" s="333">
        <v>0</v>
      </c>
      <c r="E104" s="332">
        <v>1847.12</v>
      </c>
      <c r="F104" s="332">
        <v>986.15200000000004</v>
      </c>
      <c r="G104" s="332">
        <v>2055.8890000000001</v>
      </c>
      <c r="H104" s="332">
        <v>34.206000000000003</v>
      </c>
      <c r="I104" s="332">
        <v>846.02099999999996</v>
      </c>
      <c r="J104" s="332">
        <v>127.773</v>
      </c>
      <c r="K104" s="332">
        <v>2814.7939999999999</v>
      </c>
      <c r="L104" s="332">
        <v>4909.5720000000001</v>
      </c>
      <c r="M104" s="332">
        <v>5055.759</v>
      </c>
      <c r="N104" s="333">
        <v>0</v>
      </c>
      <c r="O104" s="334"/>
    </row>
    <row r="105" spans="1:15" ht="24.75" thickTop="1" thickBot="1" x14ac:dyDescent="0.4">
      <c r="A105" s="285" t="s">
        <v>597</v>
      </c>
      <c r="B105" s="230" t="s">
        <v>598</v>
      </c>
      <c r="C105" s="343"/>
      <c r="D105" s="332">
        <v>0</v>
      </c>
      <c r="E105" s="332">
        <v>0</v>
      </c>
      <c r="F105" s="332">
        <v>0</v>
      </c>
      <c r="G105" s="332">
        <v>0</v>
      </c>
      <c r="H105" s="332">
        <v>0</v>
      </c>
      <c r="I105" s="332">
        <v>0</v>
      </c>
      <c r="J105" s="332">
        <v>0</v>
      </c>
      <c r="K105" s="332">
        <v>0</v>
      </c>
      <c r="L105" s="332">
        <v>0</v>
      </c>
      <c r="M105" s="332">
        <v>0</v>
      </c>
      <c r="N105" s="332">
        <v>0</v>
      </c>
      <c r="O105" s="334"/>
    </row>
    <row r="106" spans="1:15" ht="24.75" thickTop="1" thickBot="1" x14ac:dyDescent="0.4">
      <c r="A106" s="285" t="s">
        <v>594</v>
      </c>
      <c r="B106" s="230" t="s">
        <v>599</v>
      </c>
      <c r="C106" s="343"/>
      <c r="D106" s="332">
        <v>0</v>
      </c>
      <c r="E106" s="332">
        <v>1847.12</v>
      </c>
      <c r="F106" s="332">
        <v>986.15200000000004</v>
      </c>
      <c r="G106" s="332">
        <v>2055.8890000000001</v>
      </c>
      <c r="H106" s="332">
        <v>34.206000000000003</v>
      </c>
      <c r="I106" s="332">
        <v>846.02099999999996</v>
      </c>
      <c r="J106" s="332">
        <v>127.773</v>
      </c>
      <c r="K106" s="332">
        <v>2814.7939999999999</v>
      </c>
      <c r="L106" s="332">
        <v>4909.5720000000001</v>
      </c>
      <c r="M106" s="332">
        <v>5055.759</v>
      </c>
      <c r="N106" s="332">
        <v>0</v>
      </c>
      <c r="O106" s="334"/>
    </row>
    <row r="107" spans="1:15" ht="24.75" thickTop="1" thickBot="1" x14ac:dyDescent="0.4">
      <c r="A107" s="288" t="s">
        <v>470</v>
      </c>
      <c r="B107" s="227" t="s">
        <v>235</v>
      </c>
      <c r="C107" s="344"/>
      <c r="D107" s="333">
        <v>0</v>
      </c>
      <c r="E107" s="333">
        <v>0</v>
      </c>
      <c r="F107" s="333">
        <v>0</v>
      </c>
      <c r="G107" s="333">
        <v>0</v>
      </c>
      <c r="H107" s="333">
        <v>0</v>
      </c>
      <c r="I107" s="333">
        <v>0</v>
      </c>
      <c r="J107" s="333">
        <v>0</v>
      </c>
      <c r="K107" s="333">
        <v>0</v>
      </c>
      <c r="L107" s="333">
        <v>0</v>
      </c>
      <c r="M107" s="333">
        <v>0</v>
      </c>
      <c r="N107" s="333">
        <v>0</v>
      </c>
      <c r="O107" s="334"/>
    </row>
    <row r="108" spans="1:15" ht="24.75" thickTop="1" thickBot="1" x14ac:dyDescent="0.4">
      <c r="A108" s="288" t="s">
        <v>471</v>
      </c>
      <c r="B108" s="227" t="s">
        <v>236</v>
      </c>
      <c r="C108" s="344"/>
      <c r="D108" s="333">
        <v>0</v>
      </c>
      <c r="E108" s="333">
        <v>0</v>
      </c>
      <c r="F108" s="333">
        <v>0</v>
      </c>
      <c r="G108" s="333">
        <v>0</v>
      </c>
      <c r="H108" s="333">
        <v>0</v>
      </c>
      <c r="I108" s="333">
        <v>0</v>
      </c>
      <c r="J108" s="333">
        <v>0</v>
      </c>
      <c r="K108" s="333">
        <v>0</v>
      </c>
      <c r="L108" s="333">
        <v>0</v>
      </c>
      <c r="M108" s="333">
        <v>0</v>
      </c>
      <c r="N108" s="333">
        <v>0</v>
      </c>
      <c r="O108" s="334"/>
    </row>
    <row r="109" spans="1:15" ht="24.75" thickTop="1" thickBot="1" x14ac:dyDescent="0.4">
      <c r="A109" s="288" t="s">
        <v>472</v>
      </c>
      <c r="B109" s="227" t="s">
        <v>297</v>
      </c>
      <c r="C109" s="344"/>
      <c r="D109" s="333">
        <v>0</v>
      </c>
      <c r="E109" s="333">
        <v>0</v>
      </c>
      <c r="F109" s="333">
        <v>0</v>
      </c>
      <c r="G109" s="333">
        <v>0</v>
      </c>
      <c r="H109" s="333">
        <v>0</v>
      </c>
      <c r="I109" s="333">
        <v>0</v>
      </c>
      <c r="J109" s="333">
        <v>0</v>
      </c>
      <c r="K109" s="333">
        <v>0</v>
      </c>
      <c r="L109" s="333">
        <v>0</v>
      </c>
      <c r="M109" s="333">
        <v>0</v>
      </c>
      <c r="N109" s="333">
        <v>0</v>
      </c>
      <c r="O109" s="334"/>
    </row>
    <row r="110" spans="1:15" ht="24.75" thickTop="1" thickBot="1" x14ac:dyDescent="0.4">
      <c r="A110" s="288" t="s">
        <v>473</v>
      </c>
      <c r="B110" s="227" t="s">
        <v>289</v>
      </c>
      <c r="C110" s="344"/>
      <c r="D110" s="333">
        <v>0</v>
      </c>
      <c r="E110" s="333">
        <v>0</v>
      </c>
      <c r="F110" s="333">
        <v>0</v>
      </c>
      <c r="G110" s="333">
        <v>0</v>
      </c>
      <c r="H110" s="333">
        <v>0</v>
      </c>
      <c r="I110" s="333">
        <v>0</v>
      </c>
      <c r="J110" s="333">
        <v>0</v>
      </c>
      <c r="K110" s="333">
        <v>0</v>
      </c>
      <c r="L110" s="333">
        <v>0</v>
      </c>
      <c r="M110" s="333">
        <v>0</v>
      </c>
      <c r="N110" s="333">
        <v>0</v>
      </c>
      <c r="O110" s="334"/>
    </row>
    <row r="111" spans="1:15" ht="24.75" thickTop="1" thickBot="1" x14ac:dyDescent="0.4">
      <c r="A111" s="288" t="s">
        <v>475</v>
      </c>
      <c r="B111" s="227" t="s">
        <v>522</v>
      </c>
      <c r="C111" s="344"/>
      <c r="D111" s="333">
        <v>0</v>
      </c>
      <c r="E111" s="333">
        <v>0</v>
      </c>
      <c r="F111" s="333">
        <v>0</v>
      </c>
      <c r="G111" s="333">
        <v>0</v>
      </c>
      <c r="H111" s="333">
        <v>0</v>
      </c>
      <c r="I111" s="333">
        <v>0</v>
      </c>
      <c r="J111" s="333">
        <v>0</v>
      </c>
      <c r="K111" s="333">
        <v>0</v>
      </c>
      <c r="L111" s="333">
        <v>0</v>
      </c>
      <c r="M111" s="333">
        <v>0</v>
      </c>
      <c r="N111" s="333">
        <v>0</v>
      </c>
      <c r="O111" s="334"/>
    </row>
    <row r="112" spans="1:15" ht="24.75" thickTop="1" thickBot="1" x14ac:dyDescent="0.4">
      <c r="A112" s="288" t="s">
        <v>476</v>
      </c>
      <c r="B112" s="227" t="s">
        <v>524</v>
      </c>
      <c r="C112" s="344"/>
      <c r="D112" s="333">
        <v>0</v>
      </c>
      <c r="E112" s="333">
        <v>0</v>
      </c>
      <c r="F112" s="333">
        <v>0</v>
      </c>
      <c r="G112" s="333">
        <v>0</v>
      </c>
      <c r="H112" s="333">
        <v>0</v>
      </c>
      <c r="I112" s="333">
        <v>0</v>
      </c>
      <c r="J112" s="333">
        <v>0</v>
      </c>
      <c r="K112" s="333">
        <v>0</v>
      </c>
      <c r="L112" s="333">
        <v>0</v>
      </c>
      <c r="M112" s="333">
        <v>0</v>
      </c>
      <c r="N112" s="333">
        <v>0</v>
      </c>
      <c r="O112" s="334"/>
    </row>
    <row r="113" spans="1:15" ht="24.75" thickTop="1" thickBot="1" x14ac:dyDescent="0.4">
      <c r="A113" s="288" t="s">
        <v>474</v>
      </c>
      <c r="B113" s="227" t="s">
        <v>477</v>
      </c>
      <c r="C113" s="344"/>
      <c r="D113" s="333">
        <v>0</v>
      </c>
      <c r="E113" s="333">
        <v>0</v>
      </c>
      <c r="F113" s="333">
        <v>0</v>
      </c>
      <c r="G113" s="333">
        <v>0</v>
      </c>
      <c r="H113" s="333">
        <v>0</v>
      </c>
      <c r="I113" s="333">
        <v>0</v>
      </c>
      <c r="J113" s="333">
        <v>0</v>
      </c>
      <c r="K113" s="333">
        <v>0</v>
      </c>
      <c r="L113" s="333">
        <v>0</v>
      </c>
      <c r="M113" s="333">
        <v>0</v>
      </c>
      <c r="N113" s="333">
        <v>0</v>
      </c>
      <c r="O113" s="334"/>
    </row>
    <row r="114" spans="1:15" ht="24.75" thickTop="1" thickBot="1" x14ac:dyDescent="0.4">
      <c r="A114" s="288" t="s">
        <v>478</v>
      </c>
      <c r="B114" s="232" t="s">
        <v>492</v>
      </c>
      <c r="C114" s="343"/>
      <c r="D114" s="333">
        <v>0</v>
      </c>
      <c r="E114" s="333">
        <v>0</v>
      </c>
      <c r="F114" s="333">
        <v>0</v>
      </c>
      <c r="G114" s="333">
        <v>0</v>
      </c>
      <c r="H114" s="333">
        <v>0</v>
      </c>
      <c r="I114" s="333">
        <v>0</v>
      </c>
      <c r="J114" s="333">
        <v>0</v>
      </c>
      <c r="K114" s="333">
        <v>0</v>
      </c>
      <c r="L114" s="333">
        <v>0</v>
      </c>
      <c r="M114" s="333">
        <v>0</v>
      </c>
      <c r="N114" s="333">
        <v>0</v>
      </c>
      <c r="O114" s="334"/>
    </row>
    <row r="115" spans="1:15" ht="24.75" thickTop="1" thickBot="1" x14ac:dyDescent="0.4">
      <c r="A115" s="288" t="s">
        <v>481</v>
      </c>
      <c r="B115" s="227" t="s">
        <v>479</v>
      </c>
      <c r="C115" s="344"/>
      <c r="D115" s="333">
        <v>0</v>
      </c>
      <c r="E115" s="333">
        <v>0</v>
      </c>
      <c r="F115" s="333">
        <v>0</v>
      </c>
      <c r="G115" s="333">
        <v>0</v>
      </c>
      <c r="H115" s="333">
        <v>0</v>
      </c>
      <c r="I115" s="333">
        <v>0</v>
      </c>
      <c r="J115" s="333">
        <v>0</v>
      </c>
      <c r="K115" s="333">
        <v>0</v>
      </c>
      <c r="L115" s="333">
        <v>0</v>
      </c>
      <c r="M115" s="333">
        <v>0</v>
      </c>
      <c r="N115" s="333">
        <v>0</v>
      </c>
      <c r="O115" s="334"/>
    </row>
    <row r="116" spans="1:15" ht="24.75" thickTop="1" thickBot="1" x14ac:dyDescent="0.4">
      <c r="A116" s="288" t="s">
        <v>482</v>
      </c>
      <c r="B116" s="227" t="s">
        <v>480</v>
      </c>
      <c r="C116" s="344"/>
      <c r="D116" s="333">
        <v>0</v>
      </c>
      <c r="E116" s="333">
        <v>0</v>
      </c>
      <c r="F116" s="333">
        <v>0</v>
      </c>
      <c r="G116" s="333">
        <v>0</v>
      </c>
      <c r="H116" s="333">
        <v>0</v>
      </c>
      <c r="I116" s="333">
        <v>0</v>
      </c>
      <c r="J116" s="333">
        <v>0</v>
      </c>
      <c r="K116" s="333">
        <v>0</v>
      </c>
      <c r="L116" s="333">
        <v>0</v>
      </c>
      <c r="M116" s="333">
        <v>0</v>
      </c>
      <c r="N116" s="333">
        <v>0</v>
      </c>
      <c r="O116" s="334"/>
    </row>
    <row r="117" spans="1:15" ht="24.75" thickTop="1" thickBot="1" x14ac:dyDescent="0.4">
      <c r="A117" s="288" t="s">
        <v>483</v>
      </c>
      <c r="B117" s="227" t="s">
        <v>489</v>
      </c>
      <c r="C117" s="344"/>
      <c r="D117" s="333">
        <v>0</v>
      </c>
      <c r="E117" s="333">
        <v>0</v>
      </c>
      <c r="F117" s="333">
        <v>0</v>
      </c>
      <c r="G117" s="333">
        <v>0</v>
      </c>
      <c r="H117" s="333">
        <v>0</v>
      </c>
      <c r="I117" s="333">
        <v>0</v>
      </c>
      <c r="J117" s="333">
        <v>0</v>
      </c>
      <c r="K117" s="333">
        <v>0</v>
      </c>
      <c r="L117" s="333">
        <v>0</v>
      </c>
      <c r="M117" s="333">
        <v>0</v>
      </c>
      <c r="N117" s="333">
        <v>0</v>
      </c>
      <c r="O117" s="334"/>
    </row>
    <row r="118" spans="1:15" ht="24.75" thickTop="1" thickBot="1" x14ac:dyDescent="0.4">
      <c r="A118" s="288" t="s">
        <v>484</v>
      </c>
      <c r="B118" s="227" t="s">
        <v>523</v>
      </c>
      <c r="C118" s="344"/>
      <c r="D118" s="333">
        <v>0</v>
      </c>
      <c r="E118" s="333">
        <v>0</v>
      </c>
      <c r="F118" s="333">
        <v>0</v>
      </c>
      <c r="G118" s="333">
        <v>0</v>
      </c>
      <c r="H118" s="333">
        <v>0</v>
      </c>
      <c r="I118" s="333">
        <v>0</v>
      </c>
      <c r="J118" s="333">
        <v>0</v>
      </c>
      <c r="K118" s="333">
        <v>0</v>
      </c>
      <c r="L118" s="333">
        <v>0</v>
      </c>
      <c r="M118" s="333">
        <v>0</v>
      </c>
      <c r="N118" s="333">
        <v>0</v>
      </c>
      <c r="O118" s="334"/>
    </row>
    <row r="119" spans="1:15" ht="24.75" thickTop="1" thickBot="1" x14ac:dyDescent="0.4">
      <c r="A119" s="288" t="s">
        <v>485</v>
      </c>
      <c r="B119" s="227" t="s">
        <v>525</v>
      </c>
      <c r="C119" s="344"/>
      <c r="D119" s="333">
        <v>0</v>
      </c>
      <c r="E119" s="333">
        <v>0</v>
      </c>
      <c r="F119" s="333">
        <v>0</v>
      </c>
      <c r="G119" s="333">
        <v>0</v>
      </c>
      <c r="H119" s="333">
        <v>0</v>
      </c>
      <c r="I119" s="333">
        <v>0</v>
      </c>
      <c r="J119" s="333">
        <v>0</v>
      </c>
      <c r="K119" s="333">
        <v>0</v>
      </c>
      <c r="L119" s="333">
        <v>0</v>
      </c>
      <c r="M119" s="333">
        <v>0</v>
      </c>
      <c r="N119" s="333">
        <v>0</v>
      </c>
      <c r="O119" s="334"/>
    </row>
    <row r="120" spans="1:15" ht="24.75" thickTop="1" thickBot="1" x14ac:dyDescent="0.4">
      <c r="A120" s="288" t="s">
        <v>486</v>
      </c>
      <c r="B120" s="227" t="s">
        <v>490</v>
      </c>
      <c r="C120" s="344"/>
      <c r="D120" s="333">
        <v>0</v>
      </c>
      <c r="E120" s="333">
        <v>0</v>
      </c>
      <c r="F120" s="333">
        <v>0</v>
      </c>
      <c r="G120" s="333">
        <v>0</v>
      </c>
      <c r="H120" s="333">
        <v>0</v>
      </c>
      <c r="I120" s="333">
        <v>0</v>
      </c>
      <c r="J120" s="333">
        <v>0</v>
      </c>
      <c r="K120" s="333">
        <v>0</v>
      </c>
      <c r="L120" s="333">
        <v>0</v>
      </c>
      <c r="M120" s="333">
        <v>0</v>
      </c>
      <c r="N120" s="333">
        <v>0</v>
      </c>
      <c r="O120" s="334"/>
    </row>
    <row r="121" spans="1:15" ht="24.75" thickTop="1" thickBot="1" x14ac:dyDescent="0.4">
      <c r="A121" s="288" t="s">
        <v>487</v>
      </c>
      <c r="B121" s="232" t="s">
        <v>493</v>
      </c>
      <c r="C121" s="343"/>
      <c r="D121" s="333">
        <v>0</v>
      </c>
      <c r="E121" s="333">
        <v>0</v>
      </c>
      <c r="F121" s="333">
        <v>0</v>
      </c>
      <c r="G121" s="333">
        <v>0</v>
      </c>
      <c r="H121" s="333">
        <v>0</v>
      </c>
      <c r="I121" s="333">
        <v>0</v>
      </c>
      <c r="J121" s="333">
        <v>0</v>
      </c>
      <c r="K121" s="333">
        <v>0</v>
      </c>
      <c r="L121" s="333">
        <v>0</v>
      </c>
      <c r="M121" s="333">
        <v>0</v>
      </c>
      <c r="N121" s="333">
        <v>0</v>
      </c>
      <c r="O121" s="334"/>
    </row>
    <row r="122" spans="1:15" ht="24.75" thickTop="1" thickBot="1" x14ac:dyDescent="0.4">
      <c r="A122" s="288" t="s">
        <v>488</v>
      </c>
      <c r="B122" s="232" t="s">
        <v>494</v>
      </c>
      <c r="C122" s="343"/>
      <c r="D122" s="333">
        <v>0</v>
      </c>
      <c r="E122" s="332">
        <v>1847.12</v>
      </c>
      <c r="F122" s="332">
        <v>986.15200000000004</v>
      </c>
      <c r="G122" s="332">
        <v>2055.8890000000001</v>
      </c>
      <c r="H122" s="332">
        <v>34.206000000000003</v>
      </c>
      <c r="I122" s="332">
        <v>846.02099999999996</v>
      </c>
      <c r="J122" s="332">
        <v>127.773</v>
      </c>
      <c r="K122" s="332">
        <v>2814.7939999999999</v>
      </c>
      <c r="L122" s="332">
        <v>4909.5720000000001</v>
      </c>
      <c r="M122" s="332">
        <v>5055.759</v>
      </c>
      <c r="N122" s="333">
        <v>0</v>
      </c>
      <c r="O122" s="334"/>
    </row>
    <row r="123" spans="1:15" ht="24.75" thickTop="1" thickBot="1" x14ac:dyDescent="0.4">
      <c r="A123" s="259" t="s">
        <v>495</v>
      </c>
      <c r="B123" s="254" t="s">
        <v>191</v>
      </c>
      <c r="C123" s="344"/>
      <c r="D123" s="333">
        <v>0</v>
      </c>
      <c r="E123" s="333">
        <v>0</v>
      </c>
      <c r="F123" s="333">
        <v>0</v>
      </c>
      <c r="G123" s="333">
        <v>0</v>
      </c>
      <c r="H123" s="333">
        <v>0</v>
      </c>
      <c r="I123" s="333">
        <v>0</v>
      </c>
      <c r="J123" s="333">
        <v>0</v>
      </c>
      <c r="K123" s="333">
        <v>0</v>
      </c>
      <c r="L123" s="333">
        <v>0</v>
      </c>
      <c r="M123" s="333">
        <v>0</v>
      </c>
      <c r="N123" s="333">
        <v>0</v>
      </c>
      <c r="O123" s="3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1" workbookViewId="0">
      <selection activeCell="Z39" sqref="Z39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+Data!K9</f>
        <v>2015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+Data!K210</f>
        <v>0</v>
      </c>
      <c r="W5" s="289">
        <f>+Data!K212</f>
        <v>0</v>
      </c>
      <c r="X5" s="289"/>
      <c r="Y5" s="46"/>
      <c r="Z5" s="46"/>
      <c r="AA5" s="290"/>
      <c r="AB5" s="291">
        <f>Data!K208+Data!K209+Data!K211+Data!K80</f>
        <v>59051.785000000003</v>
      </c>
      <c r="AC5" s="48"/>
      <c r="AD5" s="47"/>
      <c r="AE5" s="48"/>
      <c r="AF5" s="43"/>
      <c r="AG5" s="49">
        <f t="shared" ref="AG5:AG31" si="0">SUM(E5:AF5)</f>
        <v>59051.785000000003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-Data!K224</f>
        <v>31432.063999999998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+Data!K322+Data!K323</f>
        <v>34.907000000000096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31466.970999999998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+Data!K351</f>
        <v>28665.131999999998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28665.131999999998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31432.063999999998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31432.063999999998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+Data!K214</f>
        <v>59069.460000000006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59069.460000000006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24020.576000000008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24020.576000000008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-Data!K245</f>
        <v>15395.686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15395.686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-Data!K246</f>
        <v>4365.9440000000004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4365.9440000000004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-Data!K247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-Data!K248</f>
        <v>420.762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420.762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3838.1840000000084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3838.1840000000084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3838.1840000000084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+Data!K253+Data!K254+Data!K255+Data!K81</f>
        <v>261.863</v>
      </c>
      <c r="AC16" s="297"/>
      <c r="AD16" s="47"/>
      <c r="AE16" s="48"/>
      <c r="AF16" s="43"/>
      <c r="AG16" s="49">
        <f t="shared" si="0"/>
        <v>4100.0470000000087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3849.4350000000086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3849.4350000000086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2802.0600000000086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+Data!K277</f>
        <v>1.000000005660695E-3</v>
      </c>
      <c r="AE18" s="300"/>
      <c r="AF18" s="59"/>
      <c r="AG18" s="49">
        <f t="shared" si="0"/>
        <v>2802.0610000000142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2802.0610000000142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+Data!K283</f>
        <v>0</v>
      </c>
      <c r="AF19" s="48"/>
      <c r="AG19" s="49">
        <f t="shared" si="0"/>
        <v>2802.0610000000142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2802.0610000000142</v>
      </c>
      <c r="T20" s="48"/>
      <c r="U20" s="43"/>
      <c r="V20" s="43"/>
      <c r="W20" s="43"/>
      <c r="X20" s="43"/>
      <c r="Y20" s="43"/>
      <c r="Z20" s="48"/>
      <c r="AA20" s="302"/>
      <c r="AB20" s="291">
        <f>+Data!K308</f>
        <v>17.661000000000001</v>
      </c>
      <c r="AC20" s="48"/>
      <c r="AD20" s="303">
        <f>+Data!K299+Data!K300+Data!K301+Data!K302+Data!K307+Data!K310+Data!K311+Data!K312+Data!K313+Data!K314</f>
        <v>-4.9269999999999996</v>
      </c>
      <c r="AE20" s="304">
        <f>+Data!K303</f>
        <v>0</v>
      </c>
      <c r="AF20" s="63"/>
      <c r="AG20" s="49">
        <f t="shared" si="0"/>
        <v>2814.7950000000142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2814.7950000000142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2814.7950000000142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34.907000000000096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34.907000000000096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-Data!K235</f>
        <v>3616.82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25048.311999999998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28665.131999999998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-Data!K359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-22268.423999999985</v>
      </c>
      <c r="V25" s="43"/>
      <c r="W25" s="43"/>
      <c r="X25" s="43"/>
      <c r="Y25" s="48"/>
      <c r="Z25" s="293">
        <f>Data!K403</f>
        <v>190.18700000000049</v>
      </c>
      <c r="AA25" s="305">
        <f>Data!K395</f>
        <v>10634.385</v>
      </c>
      <c r="AB25" s="54"/>
      <c r="AC25" s="43"/>
      <c r="AD25" s="54"/>
      <c r="AE25" s="43"/>
      <c r="AF25" s="43"/>
      <c r="AG25" s="49">
        <f t="shared" si="0"/>
        <v>-11443.851999999983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Data!K384</f>
        <v>768.23099999999977</v>
      </c>
      <c r="Z26" s="58"/>
      <c r="AA26" s="306"/>
      <c r="AB26" s="54"/>
      <c r="AC26" s="43"/>
      <c r="AD26" s="54"/>
      <c r="AE26" s="43"/>
      <c r="AF26" s="43"/>
      <c r="AG26" s="49">
        <f t="shared" si="0"/>
        <v>768.23099999999977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Data!K378</f>
        <v>-12212.083000000004</v>
      </c>
      <c r="Z27" s="308"/>
      <c r="AA27" s="311"/>
      <c r="AB27" s="312"/>
      <c r="AC27" s="313"/>
      <c r="AD27" s="54"/>
      <c r="AE27" s="43"/>
      <c r="AF27" s="43"/>
      <c r="AG27" s="49">
        <f t="shared" si="0"/>
        <v>-12212.083000000004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-(Data!K230+Data!K82)</f>
        <v>31466.970999999998</v>
      </c>
      <c r="G28" s="64"/>
      <c r="H28" s="64"/>
      <c r="I28" s="65"/>
      <c r="J28" s="65"/>
      <c r="K28" s="315">
        <f>-Data!K245</f>
        <v>15395.686</v>
      </c>
      <c r="L28" s="64"/>
      <c r="M28" s="315">
        <f>-Data!K247</f>
        <v>0</v>
      </c>
      <c r="N28" s="64"/>
      <c r="O28" s="64"/>
      <c r="P28" s="316">
        <f>-(Data!K256+Data!K83)</f>
        <v>250.61199999999999</v>
      </c>
      <c r="Q28" s="314">
        <f>-(Data!K261)</f>
        <v>-6.8810000000000002</v>
      </c>
      <c r="R28" s="314">
        <f>-Data!K267</f>
        <v>0</v>
      </c>
      <c r="S28" s="64"/>
      <c r="T28" s="314">
        <f>-Data!K306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12224.921000000002</v>
      </c>
      <c r="AG28" s="49">
        <f t="shared" si="0"/>
        <v>59331.309000000001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Data!K80-Data!K213</f>
        <v>-17.675000000000001</v>
      </c>
      <c r="F29" s="318">
        <f>Data!K82</f>
        <v>0</v>
      </c>
      <c r="G29" s="48"/>
      <c r="H29" s="67"/>
      <c r="I29" s="43"/>
      <c r="J29" s="43"/>
      <c r="K29" s="48"/>
      <c r="L29" s="319">
        <f>-Data!K246</f>
        <v>4365.9440000000004</v>
      </c>
      <c r="M29" s="44"/>
      <c r="N29" s="293">
        <f>-Data!K248</f>
        <v>420.762</v>
      </c>
      <c r="O29" s="48"/>
      <c r="P29" s="320">
        <f>(Data!K81+Data!K83)</f>
        <v>0</v>
      </c>
      <c r="Q29" s="321">
        <f>-Data!K262</f>
        <v>1054.2560000000001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-5823.2870000000003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Data!K351+Data!K356</f>
        <v>28665.131999999998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-(Data!K309+Data!K315+Data!K316+Data!K317+Data!K318)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-28670.057999999994</v>
      </c>
      <c r="AG30" s="49">
        <f t="shared" si="0"/>
        <v>-4.9259999999958382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-Data!K356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-Data!K304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578.0439999999993</v>
      </c>
      <c r="AA32" s="317">
        <f>+Y27-AA25</f>
        <v>-22846.468000000004</v>
      </c>
      <c r="AB32" s="66"/>
      <c r="AC32" s="43"/>
      <c r="AD32" s="43"/>
      <c r="AE32" s="43"/>
      <c r="AF32" s="43"/>
      <c r="AG32" s="43">
        <f>SUM(E32:AE32)</f>
        <v>-22268.424000000006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59051.785000000003</v>
      </c>
      <c r="F33" s="46">
        <f t="shared" si="1"/>
        <v>31466.970999999998</v>
      </c>
      <c r="G33" s="46">
        <f t="shared" si="1"/>
        <v>28665.131999999998</v>
      </c>
      <c r="H33" s="68">
        <f t="shared" si="1"/>
        <v>31432.063999999998</v>
      </c>
      <c r="I33" s="68">
        <f t="shared" si="1"/>
        <v>59069.460000000006</v>
      </c>
      <c r="J33" s="68">
        <f t="shared" si="1"/>
        <v>24020.576000000008</v>
      </c>
      <c r="K33" s="68">
        <f t="shared" si="1"/>
        <v>15395.686</v>
      </c>
      <c r="L33" s="68">
        <f t="shared" si="1"/>
        <v>4365.9440000000004</v>
      </c>
      <c r="M33" s="68">
        <f t="shared" si="1"/>
        <v>0</v>
      </c>
      <c r="N33" s="68">
        <f t="shared" si="1"/>
        <v>420.762</v>
      </c>
      <c r="O33" s="68">
        <f t="shared" si="1"/>
        <v>3838.1840000000084</v>
      </c>
      <c r="P33" s="68">
        <f t="shared" si="1"/>
        <v>4100.0470000000087</v>
      </c>
      <c r="Q33" s="68">
        <f t="shared" si="1"/>
        <v>3849.4350000000086</v>
      </c>
      <c r="R33" s="68">
        <f t="shared" si="1"/>
        <v>2802.0610000000142</v>
      </c>
      <c r="S33" s="68">
        <f t="shared" si="1"/>
        <v>2802.0610000000142</v>
      </c>
      <c r="T33" s="68">
        <f t="shared" si="1"/>
        <v>2814.7950000000142</v>
      </c>
      <c r="U33" s="68">
        <f t="shared" si="1"/>
        <v>2814.7950000000128</v>
      </c>
      <c r="V33" s="68">
        <f t="shared" si="1"/>
        <v>34.907000000000096</v>
      </c>
      <c r="W33" s="68">
        <f t="shared" si="1"/>
        <v>28665.131999999998</v>
      </c>
      <c r="X33" s="400">
        <f t="shared" si="1"/>
        <v>0</v>
      </c>
      <c r="Y33" s="68">
        <f t="shared" si="1"/>
        <v>-11443.852000000004</v>
      </c>
      <c r="Z33" s="69">
        <f t="shared" ref="Z33:AF33" si="2">SUM(Z5:Z32)</f>
        <v>768.23099999999977</v>
      </c>
      <c r="AA33" s="69">
        <f t="shared" si="2"/>
        <v>-12212.083000000004</v>
      </c>
      <c r="AB33" s="69">
        <f t="shared" si="2"/>
        <v>59331.309000000001</v>
      </c>
      <c r="AC33" s="69">
        <f t="shared" si="2"/>
        <v>0</v>
      </c>
      <c r="AD33" s="69">
        <f t="shared" si="2"/>
        <v>-4.9259999999943389</v>
      </c>
      <c r="AE33" s="69">
        <f t="shared" si="2"/>
        <v>0</v>
      </c>
      <c r="AF33" s="69">
        <f t="shared" si="2"/>
        <v>-22268.423999999992</v>
      </c>
      <c r="AG33" s="43">
        <f>SUM(E33:AE33)</f>
        <v>342048.47600000002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-2.1827872842550278E-11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1.4992451724538114E-12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+Data!L9</f>
        <v>2016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+Data!L210</f>
        <v>0</v>
      </c>
      <c r="W5" s="289">
        <f>+Data!L212</f>
        <v>0</v>
      </c>
      <c r="X5" s="289"/>
      <c r="Y5" s="46"/>
      <c r="Z5" s="46"/>
      <c r="AA5" s="290"/>
      <c r="AB5" s="291">
        <f>Data!L208+Data!L209+Data!L211+Data!L80</f>
        <v>61790.110999999997</v>
      </c>
      <c r="AC5" s="48"/>
      <c r="AD5" s="47"/>
      <c r="AE5" s="48"/>
      <c r="AF5" s="43"/>
      <c r="AG5" s="49">
        <f t="shared" ref="AG5:AG31" si="0">SUM(E5:AF5)</f>
        <v>61790.110999999997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-Data!L224</f>
        <v>31715.548999999999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+Data!L322+Data!L323</f>
        <v>-23.817000000000064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31691.732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+Data!L351</f>
        <v>2117.4120000000016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2117.4120000000016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31715.548999999999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31715.548999999999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+Data!L214</f>
        <v>61813.815999999999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61813.815999999999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26030.498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26030.498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-Data!L245</f>
        <v>15318.769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15318.769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-Data!L246</f>
        <v>4550.0559999999996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4550.0559999999996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-Data!L247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-Data!L248</f>
        <v>408.07499999999999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408.07499999999999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5753.5979999999981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5753.5979999999981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5753.5979999999981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+Data!L253+Data!L254+Data!L255+Data!L81</f>
        <v>167.33</v>
      </c>
      <c r="AC16" s="297"/>
      <c r="AD16" s="47"/>
      <c r="AE16" s="48"/>
      <c r="AF16" s="43"/>
      <c r="AG16" s="49">
        <f t="shared" si="0"/>
        <v>5920.9279999999981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5638.8379999999979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5638.8379999999979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4920.6749999999975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+Data!L277</f>
        <v>9.9999999656574801E-4</v>
      </c>
      <c r="AE18" s="300"/>
      <c r="AF18" s="59"/>
      <c r="AG18" s="49">
        <f t="shared" si="0"/>
        <v>4920.675999999994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4920.675999999994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+Data!L283</f>
        <v>0</v>
      </c>
      <c r="AF19" s="48"/>
      <c r="AG19" s="49">
        <f t="shared" si="0"/>
        <v>4920.675999999994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4920.675999999994</v>
      </c>
      <c r="T20" s="48"/>
      <c r="U20" s="43"/>
      <c r="V20" s="43"/>
      <c r="W20" s="43"/>
      <c r="X20" s="43"/>
      <c r="Y20" s="43"/>
      <c r="Z20" s="48"/>
      <c r="AA20" s="302"/>
      <c r="AB20" s="291">
        <f>+Data!L308</f>
        <v>7.4589999999999996</v>
      </c>
      <c r="AC20" s="48"/>
      <c r="AD20" s="303">
        <f>+Data!L299+Data!L300+Data!L301+Data!L302+Data!L307+Data!L310+Data!L311+Data!L312+Data!L313+Data!L314</f>
        <v>-18.562000000000001</v>
      </c>
      <c r="AE20" s="304">
        <f>+Data!L303</f>
        <v>0</v>
      </c>
      <c r="AF20" s="63"/>
      <c r="AG20" s="49">
        <f t="shared" si="0"/>
        <v>4909.572999999994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4909.572999999994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4909.572999999994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-23.817000000000064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-23.817000000000064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-Data!L235</f>
        <v>4067.7689999999998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-1950.3569999999982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2117.4120000000016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-Data!L359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6883.7469999999921</v>
      </c>
      <c r="V25" s="43"/>
      <c r="W25" s="43"/>
      <c r="X25" s="43"/>
      <c r="Y25" s="48"/>
      <c r="Z25" s="293">
        <f>Data!L403</f>
        <v>-43.800000000000182</v>
      </c>
      <c r="AA25" s="305">
        <f>Data!L395</f>
        <v>-309.80499999999984</v>
      </c>
      <c r="AB25" s="54"/>
      <c r="AC25" s="43"/>
      <c r="AD25" s="54"/>
      <c r="AE25" s="43"/>
      <c r="AF25" s="43"/>
      <c r="AG25" s="49">
        <f t="shared" si="0"/>
        <v>6530.1419999999925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Data!L384</f>
        <v>1042.9969999999998</v>
      </c>
      <c r="Z26" s="58"/>
      <c r="AA26" s="306"/>
      <c r="AB26" s="54"/>
      <c r="AC26" s="43"/>
      <c r="AD26" s="54"/>
      <c r="AE26" s="43"/>
      <c r="AF26" s="43"/>
      <c r="AG26" s="49">
        <f t="shared" si="0"/>
        <v>1042.9969999999998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Data!L378</f>
        <v>5487.1450000000023</v>
      </c>
      <c r="Z27" s="308"/>
      <c r="AA27" s="311"/>
      <c r="AB27" s="312"/>
      <c r="AC27" s="313"/>
      <c r="AD27" s="54"/>
      <c r="AE27" s="43"/>
      <c r="AF27" s="43"/>
      <c r="AG27" s="49">
        <f t="shared" si="0"/>
        <v>5487.1450000000023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-(Data!L230+Data!L82)</f>
        <v>31691.732</v>
      </c>
      <c r="G28" s="64"/>
      <c r="H28" s="64"/>
      <c r="I28" s="65"/>
      <c r="J28" s="65"/>
      <c r="K28" s="315">
        <f>-Data!L245</f>
        <v>15318.769</v>
      </c>
      <c r="L28" s="64"/>
      <c r="M28" s="315">
        <f>-Data!L247</f>
        <v>0</v>
      </c>
      <c r="N28" s="64"/>
      <c r="O28" s="64"/>
      <c r="P28" s="316">
        <f>-(Data!L256+Data!L83)</f>
        <v>282.08999999999997</v>
      </c>
      <c r="Q28" s="314">
        <f>-(Data!L261)</f>
        <v>8.1630000000000003</v>
      </c>
      <c r="R28" s="314">
        <f>-Data!L267</f>
        <v>0</v>
      </c>
      <c r="S28" s="64"/>
      <c r="T28" s="314">
        <f>-Data!L306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14664.146000000001</v>
      </c>
      <c r="AG28" s="49">
        <f t="shared" si="0"/>
        <v>61964.9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Data!L80-Data!L213</f>
        <v>-23.704999999999998</v>
      </c>
      <c r="F29" s="318">
        <f>Data!L82</f>
        <v>0</v>
      </c>
      <c r="G29" s="48"/>
      <c r="H29" s="67"/>
      <c r="I29" s="43"/>
      <c r="J29" s="43"/>
      <c r="K29" s="48"/>
      <c r="L29" s="319">
        <f>-Data!L246</f>
        <v>4550.0559999999996</v>
      </c>
      <c r="M29" s="44"/>
      <c r="N29" s="293">
        <f>-Data!L248</f>
        <v>408.07499999999999</v>
      </c>
      <c r="O29" s="48"/>
      <c r="P29" s="320">
        <f>(Data!L81+Data!L83)</f>
        <v>0</v>
      </c>
      <c r="Q29" s="321">
        <f>-Data!L262</f>
        <v>710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-5644.4259999999995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Data!L351+Data!L356</f>
        <v>2117.4120000000016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-(Data!L309+Data!L315+Data!L316+Data!L317+Data!L318)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-2135.973000000005</v>
      </c>
      <c r="AG30" s="49">
        <f t="shared" si="0"/>
        <v>-18.561000000003332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-Data!L356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-Data!L304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1086.797</v>
      </c>
      <c r="AA32" s="317">
        <f>+Y27-AA25</f>
        <v>5796.9500000000025</v>
      </c>
      <c r="AB32" s="66"/>
      <c r="AC32" s="43"/>
      <c r="AD32" s="43"/>
      <c r="AE32" s="43"/>
      <c r="AF32" s="43"/>
      <c r="AG32" s="43">
        <f>SUM(E32:AE32)</f>
        <v>6883.747000000003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61790.110999999997</v>
      </c>
      <c r="F33" s="46">
        <f t="shared" si="1"/>
        <v>31691.732</v>
      </c>
      <c r="G33" s="46">
        <f t="shared" si="1"/>
        <v>2117.4120000000016</v>
      </c>
      <c r="H33" s="68">
        <f t="shared" si="1"/>
        <v>31715.548999999999</v>
      </c>
      <c r="I33" s="68">
        <f t="shared" si="1"/>
        <v>61813.815999999999</v>
      </c>
      <c r="J33" s="68">
        <f t="shared" si="1"/>
        <v>26030.498</v>
      </c>
      <c r="K33" s="68">
        <f t="shared" si="1"/>
        <v>15318.769</v>
      </c>
      <c r="L33" s="68">
        <f t="shared" si="1"/>
        <v>4550.0559999999996</v>
      </c>
      <c r="M33" s="68">
        <f t="shared" si="1"/>
        <v>0</v>
      </c>
      <c r="N33" s="68">
        <f t="shared" si="1"/>
        <v>408.07499999999999</v>
      </c>
      <c r="O33" s="68">
        <f t="shared" si="1"/>
        <v>5753.5979999999981</v>
      </c>
      <c r="P33" s="68">
        <f t="shared" si="1"/>
        <v>5920.9279999999981</v>
      </c>
      <c r="Q33" s="68">
        <f t="shared" si="1"/>
        <v>5638.837999999997</v>
      </c>
      <c r="R33" s="68">
        <f t="shared" si="1"/>
        <v>4920.675999999994</v>
      </c>
      <c r="S33" s="68">
        <f t="shared" si="1"/>
        <v>4920.675999999994</v>
      </c>
      <c r="T33" s="68">
        <f t="shared" si="1"/>
        <v>4909.572999999994</v>
      </c>
      <c r="U33" s="68">
        <f t="shared" si="1"/>
        <v>4909.572999999994</v>
      </c>
      <c r="V33" s="68">
        <f t="shared" si="1"/>
        <v>-23.817000000000064</v>
      </c>
      <c r="W33" s="68">
        <f t="shared" si="1"/>
        <v>2117.4120000000016</v>
      </c>
      <c r="X33" s="400">
        <f t="shared" si="1"/>
        <v>0</v>
      </c>
      <c r="Y33" s="68">
        <f t="shared" si="1"/>
        <v>6530.1420000000016</v>
      </c>
      <c r="Z33" s="69">
        <f t="shared" ref="Z33:AF33" si="2">SUM(Z5:Z32)</f>
        <v>1042.9969999999998</v>
      </c>
      <c r="AA33" s="69">
        <f t="shared" si="2"/>
        <v>5487.1450000000023</v>
      </c>
      <c r="AB33" s="69">
        <f t="shared" si="2"/>
        <v>61964.9</v>
      </c>
      <c r="AC33" s="69">
        <f t="shared" si="2"/>
        <v>0</v>
      </c>
      <c r="AD33" s="69">
        <f t="shared" si="2"/>
        <v>-18.561000000003435</v>
      </c>
      <c r="AE33" s="69">
        <f t="shared" si="2"/>
        <v>0</v>
      </c>
      <c r="AF33" s="69">
        <f t="shared" si="2"/>
        <v>6883.7469999999958</v>
      </c>
      <c r="AG33" s="43">
        <f>SUM(E33:AE33)</f>
        <v>349510.098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9.0949470177292824E-12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-1.0302869668521453E-13</v>
      </c>
      <c r="AE35" s="16">
        <f>AE33-AG31</f>
        <v>0</v>
      </c>
      <c r="AF35" s="16">
        <f>AF33-AG32</f>
        <v>-7.2759576141834259E-12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+Data!M9</f>
        <v>2017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+Data!M210</f>
        <v>0</v>
      </c>
      <c r="W5" s="289">
        <f>+Data!M212</f>
        <v>0</v>
      </c>
      <c r="X5" s="289"/>
      <c r="Y5" s="46"/>
      <c r="Z5" s="46"/>
      <c r="AA5" s="290"/>
      <c r="AB5" s="291">
        <f>Data!M208+Data!M209+Data!M211+Data!M80</f>
        <v>61272.99</v>
      </c>
      <c r="AC5" s="48"/>
      <c r="AD5" s="47"/>
      <c r="AE5" s="48"/>
      <c r="AF5" s="43"/>
      <c r="AG5" s="49">
        <f t="shared" ref="AG5:AG31" si="0">SUM(E5:AF5)</f>
        <v>61272.99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-Data!M224</f>
        <v>32087.434000000001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+Data!M322+Data!M323</f>
        <v>-626.053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31461.381000000001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+Data!M351</f>
        <v>22132.577999999998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22132.577999999998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32087.434000000001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32087.434000000001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+Data!M214</f>
        <v>61297.195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61297.195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25186.552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25186.552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-Data!M245</f>
        <v>15561.18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15561.18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-Data!M246</f>
        <v>4511.1629999999996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4511.1629999999996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-Data!M247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-Data!M248</f>
        <v>443.34699999999998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443.34699999999998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4670.8619999999974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4670.8619999999974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4670.8619999999974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+Data!M253+Data!M254+Data!M255+Data!M81</f>
        <v>218.28200000000001</v>
      </c>
      <c r="AC16" s="297"/>
      <c r="AD16" s="47"/>
      <c r="AE16" s="48"/>
      <c r="AF16" s="43"/>
      <c r="AG16" s="49">
        <f t="shared" si="0"/>
        <v>4889.1439999999975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4616.4189999999971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4616.4189999999971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4295.4409999999971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+Data!M277</f>
        <v>-1.8189894035458565E-12</v>
      </c>
      <c r="AE18" s="300"/>
      <c r="AF18" s="59"/>
      <c r="AG18" s="49">
        <f t="shared" si="0"/>
        <v>4295.4409999999953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4295.4409999999953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+Data!M283</f>
        <v>0</v>
      </c>
      <c r="AF19" s="48"/>
      <c r="AG19" s="49">
        <f t="shared" si="0"/>
        <v>4295.4409999999953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4295.4409999999953</v>
      </c>
      <c r="T20" s="48"/>
      <c r="U20" s="43"/>
      <c r="V20" s="43"/>
      <c r="W20" s="43"/>
      <c r="X20" s="43"/>
      <c r="Y20" s="43"/>
      <c r="Z20" s="48"/>
      <c r="AA20" s="302"/>
      <c r="AB20" s="291">
        <f>+Data!M308</f>
        <v>1.907</v>
      </c>
      <c r="AC20" s="48"/>
      <c r="AD20" s="303">
        <f>+Data!M299+Data!M300+Data!M301+Data!M302+Data!M307+Data!M310+Data!M311+Data!M312+Data!M313+Data!M314</f>
        <v>758.41099999999994</v>
      </c>
      <c r="AE20" s="304">
        <f>+Data!M303</f>
        <v>0</v>
      </c>
      <c r="AF20" s="63"/>
      <c r="AG20" s="49">
        <f t="shared" si="0"/>
        <v>5055.7589999999955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5055.7589999999955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5055.7589999999955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-626.053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-626.053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-Data!M235</f>
        <v>4023.2089999999998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18109.368999999999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22132.577999999998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-Data!M359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-12427.557000000004</v>
      </c>
      <c r="V25" s="43"/>
      <c r="W25" s="43"/>
      <c r="X25" s="43"/>
      <c r="Y25" s="48"/>
      <c r="Z25" s="293">
        <f>Data!M403</f>
        <v>-900.33700000000033</v>
      </c>
      <c r="AA25" s="305">
        <f>Data!M395</f>
        <v>-274.37400000000059</v>
      </c>
      <c r="AB25" s="54"/>
      <c r="AC25" s="43"/>
      <c r="AD25" s="54"/>
      <c r="AE25" s="43"/>
      <c r="AF25" s="43"/>
      <c r="AG25" s="49">
        <f t="shared" si="0"/>
        <v>-13602.268000000004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Data!M384</f>
        <v>-1654.675</v>
      </c>
      <c r="Z26" s="58"/>
      <c r="AA26" s="306"/>
      <c r="AB26" s="54"/>
      <c r="AC26" s="43"/>
      <c r="AD26" s="54"/>
      <c r="AE26" s="43"/>
      <c r="AF26" s="43"/>
      <c r="AG26" s="49">
        <f t="shared" si="0"/>
        <v>-1654.675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Data!M378</f>
        <v>-11947.592999999999</v>
      </c>
      <c r="Z27" s="308"/>
      <c r="AA27" s="311"/>
      <c r="AB27" s="312"/>
      <c r="AC27" s="313"/>
      <c r="AD27" s="54"/>
      <c r="AE27" s="43"/>
      <c r="AF27" s="43"/>
      <c r="AG27" s="49">
        <f t="shared" si="0"/>
        <v>-11947.592999999999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-(Data!M230+Data!M82)</f>
        <v>31461.381000000001</v>
      </c>
      <c r="G28" s="64"/>
      <c r="H28" s="64"/>
      <c r="I28" s="65"/>
      <c r="J28" s="65"/>
      <c r="K28" s="315">
        <f>-Data!M245</f>
        <v>15561.18</v>
      </c>
      <c r="L28" s="64"/>
      <c r="M28" s="315">
        <f>-Data!M247</f>
        <v>0</v>
      </c>
      <c r="N28" s="64"/>
      <c r="O28" s="64"/>
      <c r="P28" s="316">
        <f>-(Data!M256+Data!M83)</f>
        <v>272.72500000000002</v>
      </c>
      <c r="Q28" s="314">
        <f>-(Data!M261)</f>
        <v>12.045999999999999</v>
      </c>
      <c r="R28" s="314">
        <f>-Data!M267</f>
        <v>0</v>
      </c>
      <c r="S28" s="64"/>
      <c r="T28" s="314">
        <f>-Data!M306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14185.846999999994</v>
      </c>
      <c r="AG28" s="49">
        <f t="shared" si="0"/>
        <v>61493.178999999996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Data!M80-Data!M213</f>
        <v>-24.204999999999998</v>
      </c>
      <c r="F29" s="318">
        <f>Data!M82</f>
        <v>0</v>
      </c>
      <c r="G29" s="48"/>
      <c r="H29" s="67"/>
      <c r="I29" s="43"/>
      <c r="J29" s="43"/>
      <c r="K29" s="48"/>
      <c r="L29" s="319">
        <f>-Data!M246</f>
        <v>4511.1629999999996</v>
      </c>
      <c r="M29" s="44"/>
      <c r="N29" s="293">
        <f>-Data!M248</f>
        <v>443.34699999999998</v>
      </c>
      <c r="O29" s="48"/>
      <c r="P29" s="320">
        <f>(Data!M81+Data!M83)</f>
        <v>0</v>
      </c>
      <c r="Q29" s="321">
        <f>-Data!M262</f>
        <v>308.93200000000002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-5239.2369999999992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Data!M351+Data!M356</f>
        <v>22132.577999999998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-(Data!M309+Data!M315+Data!M316+Data!M317+Data!M318)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-21374.167000000001</v>
      </c>
      <c r="AG30" s="49">
        <f t="shared" si="0"/>
        <v>758.41099999999642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-Data!M356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-Data!M304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-754.33799999999962</v>
      </c>
      <c r="AA32" s="317">
        <f>+Y27-AA25</f>
        <v>-11673.218999999999</v>
      </c>
      <c r="AB32" s="66"/>
      <c r="AC32" s="43"/>
      <c r="AD32" s="43"/>
      <c r="AE32" s="43"/>
      <c r="AF32" s="43"/>
      <c r="AG32" s="43">
        <f>SUM(E32:AE32)</f>
        <v>-12427.556999999999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61272.99</v>
      </c>
      <c r="F33" s="46">
        <f t="shared" si="1"/>
        <v>31461.381000000001</v>
      </c>
      <c r="G33" s="46">
        <f t="shared" si="1"/>
        <v>22132.577999999998</v>
      </c>
      <c r="H33" s="68">
        <f t="shared" si="1"/>
        <v>32087.434000000001</v>
      </c>
      <c r="I33" s="68">
        <f t="shared" si="1"/>
        <v>61297.195000000007</v>
      </c>
      <c r="J33" s="68">
        <f t="shared" si="1"/>
        <v>25186.552</v>
      </c>
      <c r="K33" s="68">
        <f t="shared" si="1"/>
        <v>15561.18</v>
      </c>
      <c r="L33" s="68">
        <f t="shared" si="1"/>
        <v>4511.1629999999996</v>
      </c>
      <c r="M33" s="68">
        <f t="shared" si="1"/>
        <v>0</v>
      </c>
      <c r="N33" s="68">
        <f t="shared" si="1"/>
        <v>443.34699999999998</v>
      </c>
      <c r="O33" s="68">
        <f t="shared" si="1"/>
        <v>4670.8619999999974</v>
      </c>
      <c r="P33" s="68">
        <f t="shared" si="1"/>
        <v>4889.1439999999975</v>
      </c>
      <c r="Q33" s="68">
        <f t="shared" si="1"/>
        <v>4616.4189999999971</v>
      </c>
      <c r="R33" s="68">
        <f t="shared" si="1"/>
        <v>4295.4409999999953</v>
      </c>
      <c r="S33" s="68">
        <f t="shared" si="1"/>
        <v>4295.4409999999953</v>
      </c>
      <c r="T33" s="68">
        <f t="shared" si="1"/>
        <v>5055.7589999999955</v>
      </c>
      <c r="U33" s="68">
        <f t="shared" si="1"/>
        <v>5055.7589999999946</v>
      </c>
      <c r="V33" s="68">
        <f t="shared" si="1"/>
        <v>-626.053</v>
      </c>
      <c r="W33" s="68">
        <f t="shared" si="1"/>
        <v>22132.577999999998</v>
      </c>
      <c r="X33" s="400">
        <f t="shared" si="1"/>
        <v>0</v>
      </c>
      <c r="Y33" s="68">
        <f t="shared" si="1"/>
        <v>-13602.267999999998</v>
      </c>
      <c r="Z33" s="69">
        <f t="shared" ref="Z33:AF33" si="2">SUM(Z5:Z32)</f>
        <v>-1654.675</v>
      </c>
      <c r="AA33" s="69">
        <f t="shared" si="2"/>
        <v>-11947.592999999999</v>
      </c>
      <c r="AB33" s="69">
        <f t="shared" si="2"/>
        <v>61493.178999999996</v>
      </c>
      <c r="AC33" s="69">
        <f t="shared" si="2"/>
        <v>0</v>
      </c>
      <c r="AD33" s="69">
        <f t="shared" si="2"/>
        <v>758.41099999999813</v>
      </c>
      <c r="AE33" s="69">
        <f t="shared" si="2"/>
        <v>0</v>
      </c>
      <c r="AF33" s="69">
        <f t="shared" si="2"/>
        <v>-12427.557000000006</v>
      </c>
      <c r="AG33" s="43">
        <f>SUM(E33:AE33)</f>
        <v>343386.22400000005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1.7053025658242404E-12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4" sqref="X44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+Data!N9</f>
        <v>2018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+Data!N210</f>
        <v>0</v>
      </c>
      <c r="W5" s="289">
        <f>+Data!N212</f>
        <v>0</v>
      </c>
      <c r="X5" s="289"/>
      <c r="Y5" s="46"/>
      <c r="Z5" s="46"/>
      <c r="AA5" s="290"/>
      <c r="AB5" s="291">
        <f>Data!N208+Data!N209+Data!N211+Data!N80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-Data!N224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+Data!N322+Data!N323</f>
        <v>-214.49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-214.49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+Data!N351</f>
        <v>-62934.991999999998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-62934.991999999998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+Data!N214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-Data!N245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-Data!N246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-Data!N247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-Data!N248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+Data!N253+Data!N254+Data!N255+Data!N81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+Data!N277</f>
        <v>-80807.994999999995</v>
      </c>
      <c r="AE18" s="300"/>
      <c r="AF18" s="59"/>
      <c r="AG18" s="49">
        <f t="shared" si="0"/>
        <v>-80807.994999999995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-80807.994999999995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+Data!N283</f>
        <v>0</v>
      </c>
      <c r="AF19" s="48"/>
      <c r="AG19" s="49">
        <f t="shared" si="0"/>
        <v>-80807.994999999995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-80807.994999999995</v>
      </c>
      <c r="T20" s="48"/>
      <c r="U20" s="43"/>
      <c r="V20" s="43"/>
      <c r="W20" s="43"/>
      <c r="X20" s="43"/>
      <c r="Y20" s="43"/>
      <c r="Z20" s="48"/>
      <c r="AA20" s="302"/>
      <c r="AB20" s="291">
        <f>+Data!N308</f>
        <v>0</v>
      </c>
      <c r="AC20" s="48"/>
      <c r="AD20" s="303">
        <f>+Data!N299+Data!N300+Data!N301+Data!N302+Data!N307+Data!N310+Data!N311+Data!N312+Data!N313+Data!N314</f>
        <v>0</v>
      </c>
      <c r="AE20" s="304">
        <f>+Data!N303</f>
        <v>0</v>
      </c>
      <c r="AF20" s="63"/>
      <c r="AG20" s="49">
        <f t="shared" si="0"/>
        <v>-80807.994999999995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-80807.994999999995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-80807.994999999995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-214.49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-214.49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-Data!N235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-62934.991999999998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-62934.991999999998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-Data!N359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-17658.512999999992</v>
      </c>
      <c r="V25" s="43"/>
      <c r="W25" s="43"/>
      <c r="X25" s="43"/>
      <c r="Y25" s="48"/>
      <c r="Z25" s="293">
        <f>Data!N403</f>
        <v>-6778.4279999999999</v>
      </c>
      <c r="AA25" s="305">
        <f>Data!N395</f>
        <v>-12286.078000000001</v>
      </c>
      <c r="AB25" s="54"/>
      <c r="AC25" s="43"/>
      <c r="AD25" s="54"/>
      <c r="AE25" s="43"/>
      <c r="AF25" s="43"/>
      <c r="AG25" s="49">
        <f t="shared" si="0"/>
        <v>-36723.018999999993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Data!N384</f>
        <v>-10050.085000000001</v>
      </c>
      <c r="Z26" s="58"/>
      <c r="AA26" s="306"/>
      <c r="AB26" s="54"/>
      <c r="AC26" s="43"/>
      <c r="AD26" s="54"/>
      <c r="AE26" s="43"/>
      <c r="AF26" s="43"/>
      <c r="AG26" s="49">
        <f t="shared" si="0"/>
        <v>-10050.085000000001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Data!N378</f>
        <v>-26672.934000000001</v>
      </c>
      <c r="Z27" s="308"/>
      <c r="AA27" s="311"/>
      <c r="AB27" s="312"/>
      <c r="AC27" s="313"/>
      <c r="AD27" s="54"/>
      <c r="AE27" s="43"/>
      <c r="AF27" s="43"/>
      <c r="AG27" s="49">
        <f t="shared" si="0"/>
        <v>-26672.934000000001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-(Data!N230+Data!N82)</f>
        <v>-214.49</v>
      </c>
      <c r="G28" s="64"/>
      <c r="H28" s="64"/>
      <c r="I28" s="65"/>
      <c r="J28" s="65"/>
      <c r="K28" s="315">
        <f>-Data!N245</f>
        <v>0</v>
      </c>
      <c r="L28" s="64"/>
      <c r="M28" s="315">
        <f>-Data!N247</f>
        <v>0</v>
      </c>
      <c r="N28" s="64"/>
      <c r="O28" s="64"/>
      <c r="P28" s="316">
        <f>-(Data!N256+Data!N83)</f>
        <v>0</v>
      </c>
      <c r="Q28" s="314">
        <f>-(Data!N261)</f>
        <v>0</v>
      </c>
      <c r="R28" s="314">
        <f>-Data!N267</f>
        <v>0</v>
      </c>
      <c r="S28" s="64"/>
      <c r="T28" s="314">
        <f>-Data!N306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214.49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Data!N80-Data!N213</f>
        <v>0</v>
      </c>
      <c r="F29" s="318">
        <f>Data!N82</f>
        <v>0</v>
      </c>
      <c r="G29" s="48"/>
      <c r="H29" s="67"/>
      <c r="I29" s="43"/>
      <c r="J29" s="43"/>
      <c r="K29" s="48"/>
      <c r="L29" s="319">
        <f>-Data!N246</f>
        <v>0</v>
      </c>
      <c r="M29" s="44"/>
      <c r="N29" s="293">
        <f>-Data!N248</f>
        <v>0</v>
      </c>
      <c r="O29" s="48"/>
      <c r="P29" s="320">
        <f>(Data!N81+Data!N83)</f>
        <v>0</v>
      </c>
      <c r="Q29" s="321">
        <f>-Data!N262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Data!N351+Data!N356</f>
        <v>-62934.991999999998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-(Data!N309+Data!N315+Data!N316+Data!N317+Data!N318)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-17873.002999999997</v>
      </c>
      <c r="AG30" s="49">
        <f t="shared" si="0"/>
        <v>-80807.994999999995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-Data!N356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-Data!N304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-3271.6570000000011</v>
      </c>
      <c r="AA32" s="317">
        <f>+Y27-AA25</f>
        <v>-14386.856</v>
      </c>
      <c r="AB32" s="66"/>
      <c r="AC32" s="43"/>
      <c r="AD32" s="43"/>
      <c r="AE32" s="43"/>
      <c r="AF32" s="43"/>
      <c r="AG32" s="43">
        <f>SUM(E32:AE32)</f>
        <v>-17658.512999999999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-214.49</v>
      </c>
      <c r="G33" s="46">
        <f t="shared" si="1"/>
        <v>-62934.991999999998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-80807.994999999995</v>
      </c>
      <c r="S33" s="68">
        <f t="shared" si="1"/>
        <v>-80807.994999999995</v>
      </c>
      <c r="T33" s="68">
        <f t="shared" si="1"/>
        <v>-80807.994999999995</v>
      </c>
      <c r="U33" s="68">
        <f t="shared" si="1"/>
        <v>-80807.994999999995</v>
      </c>
      <c r="V33" s="68">
        <f t="shared" si="1"/>
        <v>-214.49</v>
      </c>
      <c r="W33" s="68">
        <f t="shared" si="1"/>
        <v>-62934.991999999998</v>
      </c>
      <c r="X33" s="400">
        <f t="shared" si="1"/>
        <v>0</v>
      </c>
      <c r="Y33" s="68">
        <f t="shared" si="1"/>
        <v>-36723.019</v>
      </c>
      <c r="Z33" s="69">
        <f t="shared" ref="Z33:AF33" si="2">SUM(Z5:Z32)</f>
        <v>-10050.085000000001</v>
      </c>
      <c r="AA33" s="69">
        <f t="shared" si="2"/>
        <v>-26672.934000000001</v>
      </c>
      <c r="AB33" s="69">
        <f t="shared" si="2"/>
        <v>0</v>
      </c>
      <c r="AC33" s="69">
        <f t="shared" si="2"/>
        <v>0</v>
      </c>
      <c r="AD33" s="69">
        <f t="shared" si="2"/>
        <v>-80807.994999999995</v>
      </c>
      <c r="AE33" s="69">
        <f t="shared" si="2"/>
        <v>0</v>
      </c>
      <c r="AF33" s="69">
        <f t="shared" si="2"/>
        <v>-17658.512999999995</v>
      </c>
      <c r="AG33" s="43">
        <f>SUM(E33:AE33)</f>
        <v>-603784.97699999996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4"/>
  <sheetViews>
    <sheetView zoomScale="120" zoomScaleNormal="120" workbookViewId="0">
      <pane xSplit="4" ySplit="4" topLeftCell="T26" activePane="bottomRight" state="frozen"/>
      <selection pane="topRight" activeCell="E1" sqref="E1"/>
      <selection pane="bottomLeft" activeCell="A5" sqref="A5"/>
      <selection pane="bottomRight" activeCell="A29" sqref="A29"/>
    </sheetView>
  </sheetViews>
  <sheetFormatPr baseColWidth="10" defaultColWidth="11.42578125" defaultRowHeight="12.75" x14ac:dyDescent="0.25"/>
  <cols>
    <col min="1" max="1" width="14.140625" style="91" customWidth="1"/>
    <col min="2" max="2" width="6" style="91" customWidth="1"/>
    <col min="3" max="3" width="5.5703125" style="91" customWidth="1"/>
    <col min="4" max="4" width="14.5703125" style="91" customWidth="1"/>
    <col min="5" max="5" width="11.85546875" style="91" customWidth="1"/>
    <col min="6" max="6" width="10.7109375" style="91" customWidth="1"/>
    <col min="7" max="7" width="11.85546875" style="91" customWidth="1"/>
    <col min="8" max="8" width="10.28515625" style="91" customWidth="1"/>
    <col min="9" max="10" width="12.28515625" style="91" customWidth="1"/>
    <col min="11" max="11" width="9.28515625" style="91" customWidth="1"/>
    <col min="12" max="12" width="11.42578125" style="91"/>
    <col min="13" max="13" width="12.28515625" style="91" customWidth="1"/>
    <col min="14" max="14" width="10.42578125" style="91" customWidth="1"/>
    <col min="15" max="15" width="10" style="91" customWidth="1"/>
    <col min="16" max="16" width="12.7109375" style="91" customWidth="1"/>
    <col min="17" max="17" width="11.7109375" style="91" customWidth="1"/>
    <col min="18" max="18" width="9.42578125" style="91" customWidth="1"/>
    <col min="19" max="19" width="8.140625" style="91" customWidth="1"/>
    <col min="20" max="20" width="10.5703125" style="91" customWidth="1"/>
    <col min="21" max="21" width="10.85546875" style="91" customWidth="1"/>
    <col min="22" max="22" width="12.28515625" style="91" customWidth="1"/>
    <col min="23" max="24" width="13.85546875" style="91" customWidth="1"/>
    <col min="25" max="25" width="13.140625" style="91" customWidth="1"/>
    <col min="26" max="26" width="13.28515625" style="91" customWidth="1"/>
    <col min="27" max="27" width="14.140625" style="91" customWidth="1"/>
    <col min="28" max="28" width="15" style="91" customWidth="1"/>
    <col min="29" max="29" width="13.5703125" style="91" customWidth="1"/>
    <col min="30" max="30" width="13.28515625" style="91" customWidth="1"/>
    <col min="31" max="31" width="13.5703125" style="91" customWidth="1"/>
    <col min="32" max="32" width="15.42578125" style="91" customWidth="1"/>
    <col min="33" max="33" width="7.28515625" style="91" customWidth="1"/>
    <col min="34" max="16384" width="11.42578125" style="91"/>
  </cols>
  <sheetData>
    <row r="1" spans="1:33" s="94" customFormat="1" ht="69" customHeight="1" x14ac:dyDescent="0.25">
      <c r="A1" s="91"/>
      <c r="B1" s="92"/>
      <c r="C1" s="92"/>
      <c r="D1" s="93"/>
      <c r="E1" s="427" t="s">
        <v>192</v>
      </c>
      <c r="F1" s="429"/>
      <c r="G1" s="429"/>
      <c r="H1" s="430"/>
      <c r="I1" s="81" t="s">
        <v>16</v>
      </c>
      <c r="J1" s="85" t="s">
        <v>197</v>
      </c>
      <c r="K1" s="431" t="s">
        <v>144</v>
      </c>
      <c r="L1" s="432"/>
      <c r="M1" s="432"/>
      <c r="N1" s="432"/>
      <c r="O1" s="433"/>
      <c r="P1" s="81" t="s">
        <v>151</v>
      </c>
      <c r="Q1" s="81" t="s">
        <v>152</v>
      </c>
      <c r="R1" s="78" t="s">
        <v>153</v>
      </c>
      <c r="S1" s="434" t="s">
        <v>154</v>
      </c>
      <c r="T1" s="435"/>
      <c r="U1" s="436"/>
      <c r="V1" s="442" t="s">
        <v>155</v>
      </c>
      <c r="W1" s="443"/>
      <c r="X1" s="443"/>
      <c r="Y1" s="444"/>
      <c r="Z1" s="427" t="s">
        <v>156</v>
      </c>
      <c r="AA1" s="428"/>
      <c r="AB1" s="394" t="s">
        <v>157</v>
      </c>
      <c r="AC1" s="393" t="s">
        <v>158</v>
      </c>
      <c r="AD1" s="390" t="s">
        <v>193</v>
      </c>
      <c r="AE1" s="393" t="s">
        <v>194</v>
      </c>
      <c r="AF1" s="81" t="s">
        <v>161</v>
      </c>
      <c r="AG1" s="70" t="s">
        <v>162</v>
      </c>
    </row>
    <row r="2" spans="1:33" s="94" customFormat="1" x14ac:dyDescent="0.25">
      <c r="A2" s="91"/>
      <c r="B2" s="92"/>
      <c r="C2" s="92"/>
      <c r="D2" s="93"/>
      <c r="E2" s="390" t="s">
        <v>0</v>
      </c>
      <c r="F2" s="437" t="s">
        <v>1</v>
      </c>
      <c r="G2" s="438"/>
      <c r="H2" s="392"/>
      <c r="I2" s="76" t="s">
        <v>2</v>
      </c>
      <c r="J2" s="71" t="s">
        <v>3</v>
      </c>
      <c r="K2" s="446" t="s">
        <v>57</v>
      </c>
      <c r="L2" s="447"/>
      <c r="M2" s="448"/>
      <c r="N2" s="72" t="s">
        <v>166</v>
      </c>
      <c r="O2" s="72" t="s">
        <v>167</v>
      </c>
      <c r="P2" s="76" t="s">
        <v>58</v>
      </c>
      <c r="Q2" s="76" t="s">
        <v>59</v>
      </c>
      <c r="R2" s="76" t="s">
        <v>45</v>
      </c>
      <c r="S2" s="81" t="s">
        <v>8</v>
      </c>
      <c r="T2" s="70" t="s">
        <v>50</v>
      </c>
      <c r="U2" s="70" t="s">
        <v>46</v>
      </c>
      <c r="V2" s="70" t="s">
        <v>4</v>
      </c>
      <c r="W2" s="70" t="s">
        <v>52</v>
      </c>
      <c r="X2" s="401" t="s">
        <v>635</v>
      </c>
      <c r="Y2" s="70" t="s">
        <v>168</v>
      </c>
      <c r="Z2" s="81" t="s">
        <v>5</v>
      </c>
      <c r="AA2" s="95" t="s">
        <v>53</v>
      </c>
      <c r="AB2" s="87" t="s">
        <v>6</v>
      </c>
      <c r="AC2" s="76" t="s">
        <v>54</v>
      </c>
      <c r="AD2" s="76" t="s">
        <v>10</v>
      </c>
      <c r="AE2" s="76" t="s">
        <v>180</v>
      </c>
      <c r="AF2" s="73" t="s">
        <v>56</v>
      </c>
      <c r="AG2" s="77" t="s">
        <v>169</v>
      </c>
    </row>
    <row r="3" spans="1:33" s="94" customFormat="1" x14ac:dyDescent="0.25">
      <c r="A3" s="91"/>
      <c r="B3" s="92"/>
      <c r="C3" s="92"/>
      <c r="D3" s="93"/>
      <c r="E3" s="81" t="s">
        <v>7</v>
      </c>
      <c r="F3" s="88" t="s">
        <v>183</v>
      </c>
      <c r="G3" s="88" t="s">
        <v>184</v>
      </c>
      <c r="H3" s="81" t="s">
        <v>173</v>
      </c>
      <c r="I3" s="76"/>
      <c r="J3" s="76"/>
      <c r="K3" s="72" t="s">
        <v>163</v>
      </c>
      <c r="L3" s="72" t="s">
        <v>164</v>
      </c>
      <c r="M3" s="72" t="s">
        <v>165</v>
      </c>
      <c r="N3" s="72"/>
      <c r="O3" s="72"/>
      <c r="P3" s="76"/>
      <c r="Q3" s="76"/>
      <c r="R3" s="76"/>
      <c r="S3" s="81"/>
      <c r="T3" s="70"/>
      <c r="U3" s="70"/>
      <c r="V3" s="81"/>
      <c r="W3" s="81"/>
      <c r="X3" s="401"/>
      <c r="Y3" s="81"/>
      <c r="Z3" s="81"/>
      <c r="AA3" s="90"/>
      <c r="AB3" s="87"/>
      <c r="AC3" s="76"/>
      <c r="AD3" s="76"/>
      <c r="AE3" s="76"/>
      <c r="AF3" s="76"/>
      <c r="AG3" s="74"/>
    </row>
    <row r="4" spans="1:33" s="94" customFormat="1" ht="63" customHeight="1" x14ac:dyDescent="0.25">
      <c r="A4" s="91"/>
      <c r="B4" s="92"/>
      <c r="C4" s="92"/>
      <c r="D4" s="93"/>
      <c r="E4" s="146" t="s">
        <v>172</v>
      </c>
      <c r="F4" s="146" t="s">
        <v>185</v>
      </c>
      <c r="G4" s="147" t="s">
        <v>186</v>
      </c>
      <c r="H4" s="147" t="s">
        <v>206</v>
      </c>
      <c r="I4" s="147" t="s">
        <v>21</v>
      </c>
      <c r="J4" s="147" t="s">
        <v>145</v>
      </c>
      <c r="K4" s="147" t="s">
        <v>149</v>
      </c>
      <c r="L4" s="147" t="s">
        <v>18</v>
      </c>
      <c r="M4" s="147" t="s">
        <v>23</v>
      </c>
      <c r="N4" s="147" t="s">
        <v>147</v>
      </c>
      <c r="O4" s="148" t="s">
        <v>148</v>
      </c>
      <c r="P4" s="147" t="s">
        <v>17</v>
      </c>
      <c r="Q4" s="147" t="s">
        <v>17</v>
      </c>
      <c r="R4" s="147" t="s">
        <v>17</v>
      </c>
      <c r="S4" s="147" t="s">
        <v>9</v>
      </c>
      <c r="T4" s="149" t="s">
        <v>141</v>
      </c>
      <c r="U4" s="149" t="s">
        <v>48</v>
      </c>
      <c r="V4" s="147" t="s">
        <v>49</v>
      </c>
      <c r="W4" s="146" t="s">
        <v>207</v>
      </c>
      <c r="X4" s="402" t="s">
        <v>636</v>
      </c>
      <c r="Y4" s="146" t="s">
        <v>51</v>
      </c>
      <c r="Z4" s="147" t="s">
        <v>20</v>
      </c>
      <c r="AA4" s="150" t="s">
        <v>41</v>
      </c>
      <c r="AB4" s="151" t="s">
        <v>651</v>
      </c>
      <c r="AC4" s="147" t="s">
        <v>39</v>
      </c>
      <c r="AD4" s="147" t="s">
        <v>650</v>
      </c>
      <c r="AE4" s="147" t="s">
        <v>39</v>
      </c>
      <c r="AF4" s="147" t="s">
        <v>55</v>
      </c>
      <c r="AG4" s="147" t="s">
        <v>40</v>
      </c>
    </row>
    <row r="5" spans="1:33" s="94" customFormat="1" ht="38.25" customHeight="1" x14ac:dyDescent="0.25">
      <c r="A5" s="439" t="s">
        <v>192</v>
      </c>
      <c r="B5" s="393" t="s">
        <v>0</v>
      </c>
      <c r="C5" s="81" t="s">
        <v>7</v>
      </c>
      <c r="D5" s="147" t="s">
        <v>172</v>
      </c>
      <c r="E5" s="81"/>
      <c r="F5" s="96"/>
      <c r="G5" s="96"/>
      <c r="H5" s="96"/>
      <c r="I5" s="97"/>
      <c r="J5" s="97"/>
      <c r="K5" s="98"/>
      <c r="L5" s="98"/>
      <c r="M5" s="96" t="s">
        <v>24</v>
      </c>
      <c r="N5" s="96"/>
      <c r="O5" s="96"/>
      <c r="P5" s="96"/>
      <c r="Q5" s="96"/>
      <c r="R5" s="96"/>
      <c r="S5" s="99"/>
      <c r="T5" s="99"/>
      <c r="U5" s="99"/>
      <c r="V5" s="106" t="s">
        <v>27</v>
      </c>
      <c r="W5" s="107" t="s">
        <v>174</v>
      </c>
      <c r="X5" s="107"/>
      <c r="Y5" s="101"/>
      <c r="Z5" s="79"/>
      <c r="AA5" s="102"/>
      <c r="AB5" s="103" t="s">
        <v>643</v>
      </c>
      <c r="AC5" s="79"/>
      <c r="AD5" s="104"/>
      <c r="AE5" s="96"/>
      <c r="AF5" s="96"/>
      <c r="AG5" s="96"/>
    </row>
    <row r="6" spans="1:33" s="94" customFormat="1" ht="51" x14ac:dyDescent="0.25">
      <c r="A6" s="449"/>
      <c r="B6" s="450" t="s">
        <v>1</v>
      </c>
      <c r="C6" s="88" t="s">
        <v>183</v>
      </c>
      <c r="D6" s="146" t="s">
        <v>185</v>
      </c>
      <c r="E6" s="81"/>
      <c r="F6" s="96"/>
      <c r="G6" s="96"/>
      <c r="H6" s="79" t="s">
        <v>644</v>
      </c>
      <c r="I6" s="97"/>
      <c r="J6" s="105"/>
      <c r="K6" s="98"/>
      <c r="L6" s="98"/>
      <c r="M6" s="96"/>
      <c r="N6" s="96"/>
      <c r="O6" s="96"/>
      <c r="P6" s="96"/>
      <c r="Q6" s="96"/>
      <c r="R6" s="96"/>
      <c r="S6" s="99"/>
      <c r="T6" s="99"/>
      <c r="U6" s="99"/>
      <c r="V6" s="106" t="s">
        <v>179</v>
      </c>
      <c r="W6" s="107"/>
      <c r="X6" s="107"/>
      <c r="Y6" s="101"/>
      <c r="Z6" s="79"/>
      <c r="AA6" s="102"/>
      <c r="AB6" s="103"/>
      <c r="AC6" s="79"/>
      <c r="AD6" s="104"/>
      <c r="AE6" s="96"/>
      <c r="AF6" s="96"/>
      <c r="AG6" s="96"/>
    </row>
    <row r="7" spans="1:33" s="94" customFormat="1" ht="38.25" x14ac:dyDescent="0.25">
      <c r="A7" s="449"/>
      <c r="B7" s="451"/>
      <c r="C7" s="88" t="s">
        <v>184</v>
      </c>
      <c r="D7" s="147" t="s">
        <v>186</v>
      </c>
      <c r="E7" s="81"/>
      <c r="F7" s="96"/>
      <c r="G7" s="96"/>
      <c r="H7" s="79"/>
      <c r="I7" s="97"/>
      <c r="J7" s="105"/>
      <c r="K7" s="98"/>
      <c r="L7" s="98"/>
      <c r="M7" s="96"/>
      <c r="N7" s="96"/>
      <c r="O7" s="96"/>
      <c r="P7" s="96"/>
      <c r="Q7" s="96"/>
      <c r="R7" s="96"/>
      <c r="S7" s="99"/>
      <c r="T7" s="99"/>
      <c r="U7" s="99"/>
      <c r="V7" s="106"/>
      <c r="W7" s="107" t="s">
        <v>175</v>
      </c>
      <c r="X7" s="107"/>
      <c r="Y7" s="101"/>
      <c r="Z7" s="79"/>
      <c r="AA7" s="102"/>
      <c r="AB7" s="103"/>
      <c r="AC7" s="79"/>
      <c r="AD7" s="108" t="s">
        <v>182</v>
      </c>
      <c r="AE7" s="96"/>
      <c r="AF7" s="96"/>
      <c r="AG7" s="96"/>
    </row>
    <row r="8" spans="1:33" s="94" customFormat="1" ht="51" x14ac:dyDescent="0.25">
      <c r="A8" s="449"/>
      <c r="B8" s="389"/>
      <c r="C8" s="81" t="s">
        <v>173</v>
      </c>
      <c r="D8" s="147" t="s">
        <v>206</v>
      </c>
      <c r="E8" s="81"/>
      <c r="F8" s="96"/>
      <c r="G8" s="96"/>
      <c r="H8" s="96"/>
      <c r="I8" s="109" t="s">
        <v>644</v>
      </c>
      <c r="J8" s="105"/>
      <c r="K8" s="98"/>
      <c r="L8" s="98"/>
      <c r="M8" s="96"/>
      <c r="N8" s="96"/>
      <c r="O8" s="96"/>
      <c r="P8" s="96"/>
      <c r="Q8" s="96"/>
      <c r="R8" s="96"/>
      <c r="S8" s="99"/>
      <c r="T8" s="99"/>
      <c r="U8" s="99"/>
      <c r="V8" s="100"/>
      <c r="W8" s="110"/>
      <c r="X8" s="101"/>
      <c r="Y8" s="101"/>
      <c r="Z8" s="79"/>
      <c r="AA8" s="102"/>
      <c r="AB8" s="103"/>
      <c r="AC8" s="79"/>
      <c r="AD8" s="79"/>
      <c r="AE8" s="96"/>
      <c r="AF8" s="96"/>
      <c r="AG8" s="96"/>
    </row>
    <row r="9" spans="1:33" s="94" customFormat="1" ht="44.25" customHeight="1" x14ac:dyDescent="0.25">
      <c r="A9" s="81" t="s">
        <v>16</v>
      </c>
      <c r="B9" s="76" t="s">
        <v>2</v>
      </c>
      <c r="C9" s="76"/>
      <c r="D9" s="147" t="s">
        <v>21</v>
      </c>
      <c r="E9" s="79" t="s">
        <v>642</v>
      </c>
      <c r="F9" s="79"/>
      <c r="G9" s="79"/>
      <c r="H9" s="104"/>
      <c r="I9" s="111"/>
      <c r="J9" s="111"/>
      <c r="K9" s="112"/>
      <c r="L9" s="112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113"/>
      <c r="AB9" s="114"/>
      <c r="AC9" s="96"/>
      <c r="AD9" s="96"/>
      <c r="AE9" s="96"/>
      <c r="AF9" s="96"/>
      <c r="AG9" s="96"/>
    </row>
    <row r="10" spans="1:33" s="94" customFormat="1" ht="25.5" x14ac:dyDescent="0.25">
      <c r="A10" s="81" t="s">
        <v>197</v>
      </c>
      <c r="B10" s="71" t="s">
        <v>3</v>
      </c>
      <c r="C10" s="76"/>
      <c r="D10" s="147" t="s">
        <v>145</v>
      </c>
      <c r="E10" s="115"/>
      <c r="F10" s="115"/>
      <c r="G10" s="115"/>
      <c r="H10" s="104"/>
      <c r="I10" s="116" t="s">
        <v>22</v>
      </c>
      <c r="J10" s="117"/>
      <c r="K10" s="112"/>
      <c r="L10" s="112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113"/>
      <c r="AB10" s="114"/>
      <c r="AC10" s="96"/>
      <c r="AD10" s="96"/>
      <c r="AE10" s="96"/>
      <c r="AF10" s="96"/>
      <c r="AG10" s="96"/>
    </row>
    <row r="11" spans="1:33" s="94" customFormat="1" ht="28.9" customHeight="1" x14ac:dyDescent="0.25">
      <c r="A11" s="452" t="s">
        <v>144</v>
      </c>
      <c r="B11" s="453" t="s">
        <v>57</v>
      </c>
      <c r="C11" s="72" t="s">
        <v>163</v>
      </c>
      <c r="D11" s="147" t="s">
        <v>149</v>
      </c>
      <c r="E11" s="81"/>
      <c r="F11" s="96"/>
      <c r="G11" s="96"/>
      <c r="H11" s="104"/>
      <c r="I11" s="118"/>
      <c r="J11" s="79" t="s">
        <v>645</v>
      </c>
      <c r="K11" s="112"/>
      <c r="L11" s="112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113"/>
      <c r="AB11" s="114"/>
      <c r="AC11" s="96"/>
      <c r="AD11" s="96"/>
      <c r="AE11" s="96"/>
      <c r="AF11" s="96"/>
      <c r="AG11" s="96"/>
    </row>
    <row r="12" spans="1:33" s="94" customFormat="1" ht="30" customHeight="1" x14ac:dyDescent="0.25">
      <c r="A12" s="452"/>
      <c r="B12" s="454"/>
      <c r="C12" s="72" t="s">
        <v>164</v>
      </c>
      <c r="D12" s="147" t="s">
        <v>146</v>
      </c>
      <c r="E12" s="81"/>
      <c r="F12" s="96"/>
      <c r="G12" s="96"/>
      <c r="H12" s="104"/>
      <c r="I12" s="118"/>
      <c r="J12" s="89" t="s">
        <v>146</v>
      </c>
      <c r="K12" s="112"/>
      <c r="L12" s="112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119"/>
      <c r="AB12" s="120"/>
      <c r="AC12" s="96"/>
      <c r="AD12" s="96"/>
      <c r="AE12" s="96"/>
      <c r="AF12" s="96"/>
      <c r="AG12" s="96"/>
    </row>
    <row r="13" spans="1:33" s="94" customFormat="1" ht="27" customHeight="1" x14ac:dyDescent="0.25">
      <c r="A13" s="452"/>
      <c r="B13" s="454"/>
      <c r="C13" s="72" t="s">
        <v>165</v>
      </c>
      <c r="D13" s="147" t="s">
        <v>23</v>
      </c>
      <c r="E13" s="81"/>
      <c r="F13" s="96"/>
      <c r="G13" s="96"/>
      <c r="H13" s="104"/>
      <c r="I13" s="118"/>
      <c r="J13" s="89" t="s">
        <v>23</v>
      </c>
      <c r="K13" s="112"/>
      <c r="L13" s="112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119"/>
      <c r="AB13" s="120"/>
      <c r="AC13" s="96"/>
      <c r="AD13" s="96"/>
      <c r="AE13" s="96"/>
      <c r="AF13" s="96"/>
      <c r="AG13" s="96"/>
    </row>
    <row r="14" spans="1:33" s="94" customFormat="1" ht="22.15" customHeight="1" x14ac:dyDescent="0.25">
      <c r="A14" s="452"/>
      <c r="B14" s="72" t="s">
        <v>166</v>
      </c>
      <c r="C14" s="72"/>
      <c r="D14" s="147" t="s">
        <v>147</v>
      </c>
      <c r="E14" s="81"/>
      <c r="F14" s="96"/>
      <c r="G14" s="96"/>
      <c r="H14" s="96"/>
      <c r="I14" s="118"/>
      <c r="J14" s="89" t="s">
        <v>147</v>
      </c>
      <c r="K14" s="80"/>
      <c r="L14" s="80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119"/>
      <c r="AB14" s="120"/>
      <c r="AC14" s="96"/>
      <c r="AD14" s="96"/>
      <c r="AE14" s="96"/>
      <c r="AF14" s="96"/>
      <c r="AG14" s="96"/>
    </row>
    <row r="15" spans="1:33" s="94" customFormat="1" ht="25.5" x14ac:dyDescent="0.25">
      <c r="A15" s="452"/>
      <c r="B15" s="72" t="s">
        <v>167</v>
      </c>
      <c r="C15" s="72"/>
      <c r="D15" s="148" t="s">
        <v>148</v>
      </c>
      <c r="E15" s="81"/>
      <c r="F15" s="96"/>
      <c r="G15" s="96"/>
      <c r="H15" s="96"/>
      <c r="I15" s="118"/>
      <c r="J15" s="109" t="s">
        <v>25</v>
      </c>
      <c r="K15" s="80"/>
      <c r="L15" s="80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119"/>
      <c r="AB15" s="120"/>
      <c r="AC15" s="96"/>
      <c r="AD15" s="96"/>
      <c r="AE15" s="96"/>
      <c r="AF15" s="96"/>
      <c r="AG15" s="96"/>
    </row>
    <row r="16" spans="1:33" s="94" customFormat="1" ht="51" x14ac:dyDescent="0.25">
      <c r="A16" s="81" t="s">
        <v>151</v>
      </c>
      <c r="B16" s="76" t="s">
        <v>58</v>
      </c>
      <c r="C16" s="76"/>
      <c r="D16" s="147" t="s">
        <v>17</v>
      </c>
      <c r="E16" s="81"/>
      <c r="F16" s="96"/>
      <c r="G16" s="96"/>
      <c r="H16" s="96"/>
      <c r="I16" s="96"/>
      <c r="J16" s="96"/>
      <c r="K16" s="96"/>
      <c r="L16" s="96"/>
      <c r="M16" s="104"/>
      <c r="N16" s="104"/>
      <c r="O16" s="121" t="s">
        <v>25</v>
      </c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119"/>
      <c r="AB16" s="122" t="s">
        <v>198</v>
      </c>
      <c r="AC16" s="123"/>
      <c r="AD16" s="104"/>
      <c r="AE16" s="104"/>
      <c r="AF16" s="96"/>
      <c r="AG16" s="96"/>
    </row>
    <row r="17" spans="1:33" s="94" customFormat="1" ht="38.25" x14ac:dyDescent="0.25">
      <c r="A17" s="81" t="s">
        <v>152</v>
      </c>
      <c r="B17" s="76" t="s">
        <v>59</v>
      </c>
      <c r="C17" s="76"/>
      <c r="D17" s="147" t="s">
        <v>17</v>
      </c>
      <c r="E17" s="81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121" t="s">
        <v>28</v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119"/>
      <c r="AB17" s="124" t="s">
        <v>187</v>
      </c>
      <c r="AC17" s="70" t="s">
        <v>188</v>
      </c>
      <c r="AD17" s="104"/>
      <c r="AE17" s="104"/>
      <c r="AF17" s="96"/>
      <c r="AG17" s="96"/>
    </row>
    <row r="18" spans="1:33" s="94" customFormat="1" ht="38.25" x14ac:dyDescent="0.25">
      <c r="A18" s="78" t="s">
        <v>153</v>
      </c>
      <c r="B18" s="76" t="s">
        <v>45</v>
      </c>
      <c r="C18" s="76"/>
      <c r="D18" s="147" t="s">
        <v>17</v>
      </c>
      <c r="E18" s="81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70"/>
      <c r="Q18" s="121" t="s">
        <v>29</v>
      </c>
      <c r="R18" s="96"/>
      <c r="S18" s="96"/>
      <c r="T18" s="96"/>
      <c r="U18" s="96"/>
      <c r="V18" s="96"/>
      <c r="W18" s="96"/>
      <c r="X18" s="96"/>
      <c r="Y18" s="96"/>
      <c r="Z18" s="96"/>
      <c r="AA18" s="113"/>
      <c r="AB18" s="125"/>
      <c r="AC18" s="104"/>
      <c r="AD18" s="79" t="s">
        <v>66</v>
      </c>
      <c r="AE18" s="79" t="s">
        <v>66</v>
      </c>
      <c r="AF18" s="118"/>
      <c r="AG18" s="96"/>
    </row>
    <row r="19" spans="1:33" s="94" customFormat="1" ht="38.25" x14ac:dyDescent="0.25">
      <c r="A19" s="441" t="s">
        <v>154</v>
      </c>
      <c r="B19" s="81" t="s">
        <v>8</v>
      </c>
      <c r="C19" s="81"/>
      <c r="D19" s="149" t="s">
        <v>9</v>
      </c>
      <c r="E19" s="81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79"/>
      <c r="Q19" s="96"/>
      <c r="R19" s="121" t="s">
        <v>30</v>
      </c>
      <c r="S19" s="70"/>
      <c r="T19" s="70"/>
      <c r="U19" s="70"/>
      <c r="V19" s="96"/>
      <c r="W19" s="96"/>
      <c r="X19" s="96"/>
      <c r="Y19" s="96"/>
      <c r="Z19" s="96"/>
      <c r="AA19" s="113"/>
      <c r="AB19" s="125"/>
      <c r="AC19" s="70"/>
      <c r="AD19" s="79" t="s">
        <v>199</v>
      </c>
      <c r="AE19" s="145" t="s">
        <v>199</v>
      </c>
      <c r="AF19" s="79"/>
      <c r="AG19" s="96"/>
    </row>
    <row r="20" spans="1:33" s="94" customFormat="1" ht="25.5" x14ac:dyDescent="0.25">
      <c r="A20" s="441"/>
      <c r="B20" s="70" t="s">
        <v>50</v>
      </c>
      <c r="C20" s="70"/>
      <c r="D20" s="152" t="s">
        <v>141</v>
      </c>
      <c r="E20" s="81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79"/>
      <c r="Q20" s="96"/>
      <c r="R20" s="70"/>
      <c r="S20" s="121" t="s">
        <v>60</v>
      </c>
      <c r="T20" s="70"/>
      <c r="U20" s="70"/>
      <c r="V20" s="96"/>
      <c r="W20" s="96"/>
      <c r="X20" s="96"/>
      <c r="Y20" s="96"/>
      <c r="Z20" s="96"/>
      <c r="AA20" s="119"/>
      <c r="AB20" s="122" t="s">
        <v>178</v>
      </c>
      <c r="AC20" s="70"/>
      <c r="AD20" s="79" t="s">
        <v>177</v>
      </c>
      <c r="AE20" s="79" t="s">
        <v>205</v>
      </c>
      <c r="AF20" s="79"/>
      <c r="AG20" s="96"/>
    </row>
    <row r="21" spans="1:33" s="94" customFormat="1" ht="38.25" x14ac:dyDescent="0.25">
      <c r="A21" s="441"/>
      <c r="B21" s="70" t="s">
        <v>46</v>
      </c>
      <c r="C21" s="70"/>
      <c r="D21" s="149" t="s">
        <v>48</v>
      </c>
      <c r="E21" s="81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79"/>
      <c r="Q21" s="96"/>
      <c r="R21" s="70"/>
      <c r="S21" s="70"/>
      <c r="T21" s="121" t="s">
        <v>142</v>
      </c>
      <c r="U21" s="70"/>
      <c r="V21" s="96"/>
      <c r="W21" s="96"/>
      <c r="X21" s="96"/>
      <c r="Y21" s="104"/>
      <c r="Z21" s="96"/>
      <c r="AA21" s="113"/>
      <c r="AB21" s="114"/>
      <c r="AC21" s="75"/>
      <c r="AD21" s="79"/>
      <c r="AE21" s="79"/>
      <c r="AF21" s="79"/>
      <c r="AG21" s="96"/>
    </row>
    <row r="22" spans="1:33" s="94" customFormat="1" ht="38.25" x14ac:dyDescent="0.25">
      <c r="A22" s="445" t="s">
        <v>155</v>
      </c>
      <c r="B22" s="70" t="s">
        <v>4</v>
      </c>
      <c r="C22" s="81"/>
      <c r="D22" s="149" t="s">
        <v>49</v>
      </c>
      <c r="E22" s="81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79"/>
      <c r="Q22" s="96"/>
      <c r="R22" s="70"/>
      <c r="S22" s="70"/>
      <c r="T22" s="70"/>
      <c r="U22" s="121" t="s">
        <v>61</v>
      </c>
      <c r="V22" s="96"/>
      <c r="W22" s="96"/>
      <c r="X22" s="96"/>
      <c r="Y22" s="96"/>
      <c r="Z22" s="96"/>
      <c r="AA22" s="119"/>
      <c r="AB22" s="120"/>
      <c r="AC22" s="75"/>
      <c r="AD22" s="79"/>
      <c r="AE22" s="79"/>
      <c r="AF22" s="79"/>
      <c r="AG22" s="96"/>
    </row>
    <row r="23" spans="1:33" s="94" customFormat="1" ht="25.5" x14ac:dyDescent="0.25">
      <c r="A23" s="445"/>
      <c r="B23" s="70" t="s">
        <v>52</v>
      </c>
      <c r="C23" s="81"/>
      <c r="D23" s="153" t="s">
        <v>207</v>
      </c>
      <c r="E23" s="81"/>
      <c r="F23" s="96"/>
      <c r="G23" s="96"/>
      <c r="H23" s="96"/>
      <c r="I23" s="79" t="s">
        <v>26</v>
      </c>
      <c r="J23" s="115"/>
      <c r="K23" s="98"/>
      <c r="L23" s="98"/>
      <c r="M23" s="96"/>
      <c r="N23" s="96"/>
      <c r="O23" s="96"/>
      <c r="P23" s="96"/>
      <c r="Q23" s="96"/>
      <c r="R23" s="96" t="s">
        <v>24</v>
      </c>
      <c r="S23" s="96"/>
      <c r="T23" s="96"/>
      <c r="U23" s="121" t="s">
        <v>31</v>
      </c>
      <c r="V23" s="118"/>
      <c r="W23" s="96"/>
      <c r="X23" s="96"/>
      <c r="Y23" s="96"/>
      <c r="Z23" s="96"/>
      <c r="AA23" s="119"/>
      <c r="AB23" s="120"/>
      <c r="AC23" s="96"/>
      <c r="AD23" s="96"/>
      <c r="AE23" s="96"/>
      <c r="AF23" s="96"/>
      <c r="AG23" s="96"/>
    </row>
    <row r="24" spans="1:33" s="94" customFormat="1" ht="38.25" x14ac:dyDescent="0.25">
      <c r="A24" s="445"/>
      <c r="B24" s="401" t="s">
        <v>635</v>
      </c>
      <c r="C24" s="401"/>
      <c r="D24" s="402" t="s">
        <v>636</v>
      </c>
      <c r="E24" s="393"/>
      <c r="F24" s="96"/>
      <c r="G24" s="96"/>
      <c r="H24" s="96"/>
      <c r="I24" s="391"/>
      <c r="J24" s="115"/>
      <c r="K24" s="98"/>
      <c r="L24" s="98"/>
      <c r="M24" s="96"/>
      <c r="N24" s="96"/>
      <c r="O24" s="96"/>
      <c r="P24" s="96"/>
      <c r="Q24" s="96"/>
      <c r="R24" s="96"/>
      <c r="S24" s="96"/>
      <c r="T24" s="96"/>
      <c r="U24" s="401" t="s">
        <v>646</v>
      </c>
      <c r="V24" s="118"/>
      <c r="W24" s="96"/>
      <c r="X24" s="96"/>
      <c r="Y24" s="96"/>
      <c r="Z24" s="96"/>
      <c r="AA24" s="119"/>
      <c r="AB24" s="120"/>
      <c r="AC24" s="96"/>
      <c r="AD24" s="96"/>
      <c r="AE24" s="96"/>
      <c r="AF24" s="401" t="s">
        <v>647</v>
      </c>
      <c r="AG24" s="96"/>
    </row>
    <row r="25" spans="1:33" s="94" customFormat="1" ht="38.25" x14ac:dyDescent="0.25">
      <c r="A25" s="445"/>
      <c r="B25" s="70" t="s">
        <v>168</v>
      </c>
      <c r="C25" s="81"/>
      <c r="D25" s="146" t="s">
        <v>51</v>
      </c>
      <c r="E25" s="81"/>
      <c r="F25" s="96"/>
      <c r="G25" s="96"/>
      <c r="H25" s="96"/>
      <c r="I25" s="79"/>
      <c r="J25" s="79"/>
      <c r="K25" s="98"/>
      <c r="L25" s="98"/>
      <c r="M25" s="96"/>
      <c r="N25" s="96"/>
      <c r="O25" s="96"/>
      <c r="P25" s="96"/>
      <c r="Q25" s="96"/>
      <c r="R25" s="96"/>
      <c r="S25" s="96"/>
      <c r="T25" s="104"/>
      <c r="U25" s="121" t="s">
        <v>200</v>
      </c>
      <c r="V25" s="96"/>
      <c r="W25" s="96"/>
      <c r="X25" s="96"/>
      <c r="Y25" s="126"/>
      <c r="Z25" s="75" t="s">
        <v>32</v>
      </c>
      <c r="AA25" s="127" t="s">
        <v>33</v>
      </c>
      <c r="AB25" s="120"/>
      <c r="AC25" s="96"/>
      <c r="AD25" s="96"/>
      <c r="AE25" s="96"/>
      <c r="AF25" s="96"/>
      <c r="AG25" s="96"/>
    </row>
    <row r="26" spans="1:33" s="94" customFormat="1" ht="25.5" x14ac:dyDescent="0.25">
      <c r="A26" s="439" t="s">
        <v>156</v>
      </c>
      <c r="B26" s="81" t="s">
        <v>5</v>
      </c>
      <c r="C26" s="81"/>
      <c r="D26" s="147" t="s">
        <v>20</v>
      </c>
      <c r="E26" s="81"/>
      <c r="F26" s="96"/>
      <c r="G26" s="96"/>
      <c r="H26" s="96"/>
      <c r="I26" s="96"/>
      <c r="J26" s="96"/>
      <c r="K26" s="98"/>
      <c r="L26" s="98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75" t="s">
        <v>34</v>
      </c>
      <c r="Z26" s="126"/>
      <c r="AA26" s="128"/>
      <c r="AB26" s="120"/>
      <c r="AC26" s="96"/>
      <c r="AD26" s="96"/>
      <c r="AE26" s="96"/>
      <c r="AF26" s="96"/>
      <c r="AG26" s="96"/>
    </row>
    <row r="27" spans="1:33" s="94" customFormat="1" ht="39" thickBot="1" x14ac:dyDescent="0.3">
      <c r="A27" s="440"/>
      <c r="B27" s="78" t="s">
        <v>53</v>
      </c>
      <c r="C27" s="83"/>
      <c r="D27" s="154" t="s">
        <v>41</v>
      </c>
      <c r="E27" s="82"/>
      <c r="F27" s="99"/>
      <c r="G27" s="99"/>
      <c r="H27" s="99"/>
      <c r="I27" s="100"/>
      <c r="J27" s="100"/>
      <c r="K27" s="100"/>
      <c r="L27" s="100"/>
      <c r="M27" s="129"/>
      <c r="N27" s="99"/>
      <c r="O27" s="129"/>
      <c r="P27" s="99"/>
      <c r="Q27" s="99"/>
      <c r="R27" s="129"/>
      <c r="S27" s="99"/>
      <c r="T27" s="99"/>
      <c r="U27" s="129"/>
      <c r="V27" s="99"/>
      <c r="W27" s="99"/>
      <c r="X27" s="99"/>
      <c r="Y27" s="130" t="s">
        <v>35</v>
      </c>
      <c r="Z27" s="131"/>
      <c r="AA27" s="132"/>
      <c r="AB27" s="120"/>
      <c r="AC27" s="96"/>
      <c r="AD27" s="96"/>
      <c r="AE27" s="96"/>
      <c r="AF27" s="96"/>
      <c r="AG27" s="96"/>
    </row>
    <row r="28" spans="1:33" s="94" customFormat="1" ht="90.75" thickTop="1" thickBot="1" x14ac:dyDescent="0.3">
      <c r="A28" s="395" t="s">
        <v>157</v>
      </c>
      <c r="B28" s="84" t="s">
        <v>6</v>
      </c>
      <c r="C28" s="86"/>
      <c r="D28" s="155" t="s">
        <v>650</v>
      </c>
      <c r="E28" s="108"/>
      <c r="F28" s="134" t="s">
        <v>648</v>
      </c>
      <c r="G28" s="134"/>
      <c r="H28" s="135"/>
      <c r="I28" s="136"/>
      <c r="J28" s="136"/>
      <c r="K28" s="134" t="s">
        <v>645</v>
      </c>
      <c r="L28" s="137"/>
      <c r="M28" s="108" t="s">
        <v>23</v>
      </c>
      <c r="N28" s="138"/>
      <c r="O28" s="133"/>
      <c r="P28" s="134" t="s">
        <v>190</v>
      </c>
      <c r="Q28" s="134" t="s">
        <v>36</v>
      </c>
      <c r="R28" s="108" t="s">
        <v>37</v>
      </c>
      <c r="S28" s="134"/>
      <c r="T28" s="139" t="s">
        <v>170</v>
      </c>
      <c r="U28" s="108"/>
      <c r="V28" s="134"/>
      <c r="W28" s="138"/>
      <c r="X28" s="138"/>
      <c r="Y28" s="138"/>
      <c r="Z28" s="133"/>
      <c r="AA28" s="138"/>
      <c r="AB28" s="104"/>
      <c r="AC28" s="104"/>
      <c r="AD28" s="140"/>
      <c r="AE28" s="96"/>
      <c r="AF28" s="109" t="s">
        <v>65</v>
      </c>
      <c r="AG28" s="96"/>
    </row>
    <row r="29" spans="1:33" s="94" customFormat="1" ht="77.25" thickTop="1" x14ac:dyDescent="0.25">
      <c r="A29" s="395" t="s">
        <v>649</v>
      </c>
      <c r="B29" s="76" t="s">
        <v>54</v>
      </c>
      <c r="C29" s="76"/>
      <c r="D29" s="147" t="s">
        <v>39</v>
      </c>
      <c r="E29" s="79" t="s">
        <v>641</v>
      </c>
      <c r="F29" s="141" t="s">
        <v>176</v>
      </c>
      <c r="G29" s="141"/>
      <c r="H29" s="118"/>
      <c r="I29" s="96"/>
      <c r="J29" s="96"/>
      <c r="K29" s="96"/>
      <c r="L29" s="70" t="s">
        <v>18</v>
      </c>
      <c r="M29" s="140"/>
      <c r="N29" s="70" t="s">
        <v>19</v>
      </c>
      <c r="O29" s="104"/>
      <c r="P29" s="141" t="s">
        <v>189</v>
      </c>
      <c r="Q29" s="70" t="s">
        <v>202</v>
      </c>
      <c r="S29" s="104"/>
      <c r="T29" s="104"/>
      <c r="U29" s="104"/>
      <c r="V29" s="96"/>
      <c r="W29" s="96"/>
      <c r="X29" s="96"/>
      <c r="Y29" s="96"/>
      <c r="Z29" s="96"/>
      <c r="AA29" s="96"/>
      <c r="AB29" s="96"/>
      <c r="AC29" s="96"/>
      <c r="AD29" s="96"/>
      <c r="AE29" s="118"/>
      <c r="AF29" s="109" t="s">
        <v>64</v>
      </c>
      <c r="AG29" s="96"/>
    </row>
    <row r="30" spans="1:33" s="94" customFormat="1" ht="67.5" customHeight="1" x14ac:dyDescent="0.25">
      <c r="A30" s="393" t="s">
        <v>193</v>
      </c>
      <c r="B30" s="76" t="s">
        <v>10</v>
      </c>
      <c r="C30" s="76"/>
      <c r="D30" s="155" t="s">
        <v>650</v>
      </c>
      <c r="E30" s="96"/>
      <c r="F30" s="96"/>
      <c r="G30" s="108" t="s">
        <v>201</v>
      </c>
      <c r="H30" s="96"/>
      <c r="I30" s="96"/>
      <c r="J30" s="96"/>
      <c r="K30" s="96"/>
      <c r="L30" s="96"/>
      <c r="M30" s="96"/>
      <c r="N30" s="96"/>
      <c r="O30" s="96"/>
      <c r="P30" s="96"/>
      <c r="Q30" s="104"/>
      <c r="R30" s="79" t="s">
        <v>67</v>
      </c>
      <c r="S30" s="79" t="s">
        <v>203</v>
      </c>
      <c r="T30" s="79" t="s">
        <v>171</v>
      </c>
      <c r="U30" s="104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109" t="s">
        <v>195</v>
      </c>
      <c r="AG30" s="96"/>
    </row>
    <row r="31" spans="1:33" s="94" customFormat="1" ht="89.25" customHeight="1" x14ac:dyDescent="0.25">
      <c r="A31" s="389" t="s">
        <v>194</v>
      </c>
      <c r="B31" s="76" t="s">
        <v>180</v>
      </c>
      <c r="C31" s="76"/>
      <c r="D31" s="147" t="s">
        <v>39</v>
      </c>
      <c r="E31" s="96"/>
      <c r="F31" s="96"/>
      <c r="G31" s="70" t="s">
        <v>181</v>
      </c>
      <c r="H31" s="96"/>
      <c r="I31" s="96"/>
      <c r="J31" s="96"/>
      <c r="K31" s="96"/>
      <c r="L31" s="96"/>
      <c r="M31" s="96"/>
      <c r="N31" s="96"/>
      <c r="O31" s="96"/>
      <c r="P31" s="96"/>
      <c r="Q31" s="104"/>
      <c r="R31" s="79" t="s">
        <v>67</v>
      </c>
      <c r="S31" s="145" t="s">
        <v>203</v>
      </c>
      <c r="T31" s="79" t="s">
        <v>204</v>
      </c>
      <c r="U31" s="104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109" t="s">
        <v>196</v>
      </c>
      <c r="AG31" s="96"/>
    </row>
    <row r="32" spans="1:33" s="94" customFormat="1" ht="38.25" x14ac:dyDescent="0.25">
      <c r="A32" s="81" t="s">
        <v>161</v>
      </c>
      <c r="B32" s="73" t="s">
        <v>56</v>
      </c>
      <c r="C32" s="76"/>
      <c r="D32" s="147" t="s">
        <v>55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104"/>
      <c r="R32" s="104"/>
      <c r="S32" s="104"/>
      <c r="T32" s="104"/>
      <c r="U32" s="104"/>
      <c r="V32" s="79"/>
      <c r="W32" s="96"/>
      <c r="X32" s="96"/>
      <c r="Y32" s="96"/>
      <c r="Z32" s="109" t="s">
        <v>62</v>
      </c>
      <c r="AA32" s="109" t="s">
        <v>63</v>
      </c>
      <c r="AB32" s="96"/>
      <c r="AC32" s="96"/>
      <c r="AD32" s="96"/>
      <c r="AE32" s="96"/>
      <c r="AF32" s="96"/>
      <c r="AG32" s="96"/>
    </row>
    <row r="33" spans="1:33" s="94" customFormat="1" x14ac:dyDescent="0.25">
      <c r="A33" s="70" t="s">
        <v>162</v>
      </c>
      <c r="B33" s="77" t="s">
        <v>169</v>
      </c>
      <c r="C33" s="74"/>
      <c r="D33" s="156" t="s">
        <v>40</v>
      </c>
      <c r="E33" s="142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</row>
    <row r="34" spans="1:33" s="94" customFormat="1" x14ac:dyDescent="0.25">
      <c r="B34" s="143"/>
      <c r="C34" s="143"/>
      <c r="D34" s="144"/>
      <c r="E34" s="144"/>
    </row>
  </sheetData>
  <sheetProtection selectLockedCells="1" selectUnlockedCells="1"/>
  <mergeCells count="14">
    <mergeCell ref="A26:A27"/>
    <mergeCell ref="A19:A21"/>
    <mergeCell ref="V1:Y1"/>
    <mergeCell ref="A22:A25"/>
    <mergeCell ref="K2:M2"/>
    <mergeCell ref="A5:A8"/>
    <mergeCell ref="B6:B7"/>
    <mergeCell ref="A11:A15"/>
    <mergeCell ref="B11:B13"/>
    <mergeCell ref="Z1:AA1"/>
    <mergeCell ref="E1:H1"/>
    <mergeCell ref="K1:O1"/>
    <mergeCell ref="S1:U1"/>
    <mergeCell ref="F2:G2"/>
  </mergeCells>
  <pageMargins left="0.25" right="0.25" top="0.75" bottom="0.75" header="0.3" footer="0.3"/>
  <pageSetup paperSize="9" scale="61" fitToWidth="2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8"/>
  <sheetViews>
    <sheetView topLeftCell="A346" zoomScale="60" zoomScaleNormal="60" workbookViewId="0">
      <selection activeCell="B359" sqref="B359"/>
    </sheetView>
  </sheetViews>
  <sheetFormatPr baseColWidth="10" defaultColWidth="114.42578125" defaultRowHeight="30" customHeight="1" x14ac:dyDescent="0.35"/>
  <cols>
    <col min="1" max="1" width="15.7109375" style="178" customWidth="1"/>
    <col min="2" max="2" width="131.85546875" style="181" customWidth="1"/>
    <col min="3" max="3" width="12" style="349" customWidth="1"/>
    <col min="4" max="4" width="21.7109375" style="181" customWidth="1"/>
    <col min="5" max="5" width="23.7109375" style="181" customWidth="1"/>
    <col min="6" max="6" width="21.85546875" style="181" customWidth="1"/>
    <col min="7" max="14" width="25.7109375" style="181" customWidth="1"/>
    <col min="15" max="19" width="8.42578125" style="177" bestFit="1" customWidth="1"/>
    <col min="20" max="20" width="11" style="177" customWidth="1"/>
    <col min="21" max="25" width="8.42578125" style="177" bestFit="1" customWidth="1"/>
    <col min="26" max="26" width="9.140625" style="177" customWidth="1"/>
    <col min="27" max="28" width="7.42578125" style="177" bestFit="1" customWidth="1"/>
    <col min="29" max="29" width="11.28515625" style="177" customWidth="1"/>
    <col min="30" max="30" width="9.140625" style="177" customWidth="1"/>
    <col min="31" max="31" width="10" style="177" customWidth="1"/>
    <col min="32" max="298" width="10.7109375" style="177" customWidth="1"/>
    <col min="299" max="16384" width="114.42578125" style="177"/>
  </cols>
  <sheetData>
    <row r="1" spans="1:28" ht="30" customHeight="1" x14ac:dyDescent="0.35">
      <c r="A1" s="223"/>
      <c r="B1" s="225" t="s">
        <v>381</v>
      </c>
      <c r="C1" s="347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</row>
    <row r="4" spans="1:28" ht="30" customHeight="1" x14ac:dyDescent="0.35">
      <c r="A4" s="175"/>
      <c r="B4" s="175" t="s">
        <v>328</v>
      </c>
      <c r="C4" s="348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</row>
    <row r="6" spans="1:28" ht="30" customHeight="1" x14ac:dyDescent="0.35">
      <c r="B6" s="179" t="s">
        <v>311</v>
      </c>
    </row>
    <row r="8" spans="1:28" ht="30" customHeight="1" thickBot="1" x14ac:dyDescent="0.4"/>
    <row r="9" spans="1:28" ht="30" customHeight="1" thickBot="1" x14ac:dyDescent="0.4">
      <c r="A9" s="182"/>
      <c r="B9" s="182" t="s">
        <v>234</v>
      </c>
      <c r="C9" s="182" t="s">
        <v>616</v>
      </c>
      <c r="D9" s="182">
        <f>+Carga_datos!D1</f>
        <v>2008</v>
      </c>
      <c r="E9" s="182">
        <f>+Carga_datos!E1</f>
        <v>2009</v>
      </c>
      <c r="F9" s="182">
        <f>+Carga_datos!F1</f>
        <v>2010</v>
      </c>
      <c r="G9" s="182">
        <f>+Carga_datos!G1</f>
        <v>2011</v>
      </c>
      <c r="H9" s="182">
        <f>+Carga_datos!H1</f>
        <v>2012</v>
      </c>
      <c r="I9" s="182">
        <f>+Carga_datos!I1</f>
        <v>2013</v>
      </c>
      <c r="J9" s="182">
        <f>+Carga_datos!J1</f>
        <v>2014</v>
      </c>
      <c r="K9" s="182">
        <f>+Carga_datos!K1</f>
        <v>2015</v>
      </c>
      <c r="L9" s="182">
        <f>+Carga_datos!L1</f>
        <v>2016</v>
      </c>
      <c r="M9" s="182">
        <f>+Carga_datos!M1</f>
        <v>2017</v>
      </c>
      <c r="N9" s="182">
        <f>+Carga_datos!N1</f>
        <v>2018</v>
      </c>
    </row>
    <row r="10" spans="1:28" ht="30" customHeight="1" thickTop="1" thickBot="1" x14ac:dyDescent="0.4">
      <c r="B10" s="183" t="s">
        <v>347</v>
      </c>
      <c r="C10" s="350"/>
      <c r="D10" s="222">
        <v>0</v>
      </c>
      <c r="E10" s="222">
        <v>0</v>
      </c>
      <c r="F10" s="222">
        <v>0</v>
      </c>
      <c r="G10" s="222">
        <v>0</v>
      </c>
      <c r="H10" s="222">
        <v>0</v>
      </c>
      <c r="I10" s="222">
        <v>0</v>
      </c>
      <c r="J10" s="222">
        <v>0</v>
      </c>
      <c r="K10" s="222">
        <v>0</v>
      </c>
      <c r="L10" s="222">
        <v>0</v>
      </c>
      <c r="M10" s="222">
        <v>0</v>
      </c>
      <c r="N10" s="222">
        <v>0</v>
      </c>
    </row>
    <row r="12" spans="1:28" ht="30" customHeight="1" thickBot="1" x14ac:dyDescent="0.4">
      <c r="O12" s="404" t="s">
        <v>613</v>
      </c>
      <c r="P12" s="404"/>
      <c r="Q12" s="404"/>
      <c r="R12" s="404"/>
      <c r="S12" s="404"/>
      <c r="T12" s="404"/>
      <c r="U12" s="404"/>
      <c r="V12" s="404"/>
      <c r="W12" s="404"/>
      <c r="X12" s="404"/>
      <c r="Y12" s="404"/>
    </row>
    <row r="13" spans="1:28" ht="30" customHeight="1" thickBot="1" x14ac:dyDescent="0.4">
      <c r="A13" s="184"/>
      <c r="B13" s="184" t="s">
        <v>366</v>
      </c>
      <c r="C13" s="185" t="str">
        <f>+C9</f>
        <v>Ref</v>
      </c>
      <c r="D13" s="184">
        <f>+D9</f>
        <v>2008</v>
      </c>
      <c r="E13" s="184">
        <f t="shared" ref="E13:G13" si="0">+E9</f>
        <v>2009</v>
      </c>
      <c r="F13" s="184">
        <f t="shared" si="0"/>
        <v>2010</v>
      </c>
      <c r="G13" s="184">
        <f t="shared" si="0"/>
        <v>2011</v>
      </c>
      <c r="H13" s="184">
        <f t="shared" ref="H13:N13" si="1">+H9</f>
        <v>2012</v>
      </c>
      <c r="I13" s="184">
        <f t="shared" si="1"/>
        <v>2013</v>
      </c>
      <c r="J13" s="184">
        <f t="shared" si="1"/>
        <v>2014</v>
      </c>
      <c r="K13" s="184">
        <f t="shared" si="1"/>
        <v>2015</v>
      </c>
      <c r="L13" s="184">
        <f t="shared" si="1"/>
        <v>2016</v>
      </c>
      <c r="M13" s="184">
        <f t="shared" si="1"/>
        <v>2017</v>
      </c>
      <c r="N13" s="184">
        <f t="shared" si="1"/>
        <v>2018</v>
      </c>
      <c r="O13" s="177">
        <f>+D13</f>
        <v>2008</v>
      </c>
      <c r="P13" s="177">
        <f t="shared" ref="P13:V13" si="2">+E13</f>
        <v>2009</v>
      </c>
      <c r="Q13" s="177">
        <f t="shared" si="2"/>
        <v>2010</v>
      </c>
      <c r="R13" s="177">
        <f t="shared" si="2"/>
        <v>2011</v>
      </c>
      <c r="S13" s="177">
        <f t="shared" si="2"/>
        <v>2012</v>
      </c>
      <c r="T13" s="177">
        <f t="shared" si="2"/>
        <v>2013</v>
      </c>
      <c r="U13" s="177">
        <f t="shared" si="2"/>
        <v>2014</v>
      </c>
      <c r="V13" s="177">
        <f t="shared" si="2"/>
        <v>2015</v>
      </c>
      <c r="W13" s="177">
        <f t="shared" ref="W13" si="3">+L13</f>
        <v>2016</v>
      </c>
      <c r="X13" s="177">
        <f t="shared" ref="X13:Y13" si="4">+M13</f>
        <v>2017</v>
      </c>
      <c r="Y13" s="177">
        <f t="shared" si="4"/>
        <v>2018</v>
      </c>
    </row>
    <row r="14" spans="1:28" ht="30" customHeight="1" thickTop="1" thickBot="1" x14ac:dyDescent="0.4">
      <c r="A14" s="286"/>
      <c r="B14" s="230" t="s">
        <v>595</v>
      </c>
      <c r="C14" s="351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</row>
    <row r="15" spans="1:28" ht="30" customHeight="1" thickTop="1" thickBot="1" x14ac:dyDescent="0.4">
      <c r="A15" s="286">
        <v>40100</v>
      </c>
      <c r="B15" s="271" t="s">
        <v>208</v>
      </c>
      <c r="C15" s="351"/>
      <c r="D15" s="229">
        <f>SUM(D16:D18)</f>
        <v>0</v>
      </c>
      <c r="E15" s="229">
        <f t="shared" ref="E15:G15" si="5">SUM(E16:E18)</f>
        <v>33542.046000000002</v>
      </c>
      <c r="F15" s="229">
        <f t="shared" si="5"/>
        <v>35978.317000000003</v>
      </c>
      <c r="G15" s="229">
        <f t="shared" si="5"/>
        <v>42427.385000000002</v>
      </c>
      <c r="H15" s="229">
        <f t="shared" ref="H15:N15" si="6">SUM(H16:H18)</f>
        <v>43558.625</v>
      </c>
      <c r="I15" s="229">
        <f t="shared" si="6"/>
        <v>49511.588000000003</v>
      </c>
      <c r="J15" s="229">
        <f t="shared" si="6"/>
        <v>23168.267</v>
      </c>
      <c r="K15" s="229">
        <f t="shared" si="6"/>
        <v>56918.077000000005</v>
      </c>
      <c r="L15" s="229">
        <f t="shared" si="6"/>
        <v>59179.966</v>
      </c>
      <c r="M15" s="229">
        <f t="shared" si="6"/>
        <v>58650.392</v>
      </c>
      <c r="N15" s="229">
        <f t="shared" si="6"/>
        <v>0</v>
      </c>
      <c r="O15" s="335">
        <f>+Carga_datos!D57-Data!D15</f>
        <v>0</v>
      </c>
      <c r="P15" s="335">
        <f>+Carga_datos!E57-Data!E15</f>
        <v>0</v>
      </c>
      <c r="Q15" s="335">
        <f>+Carga_datos!F57-Data!F15</f>
        <v>0</v>
      </c>
      <c r="R15" s="335">
        <f>+Carga_datos!G57-Data!G15</f>
        <v>0</v>
      </c>
      <c r="S15" s="335">
        <f>+Carga_datos!H57-Data!H15</f>
        <v>0</v>
      </c>
      <c r="T15" s="335">
        <f>+Carga_datos!I57-Data!I15</f>
        <v>0</v>
      </c>
      <c r="U15" s="335">
        <f>+Carga_datos!J57-Data!J15</f>
        <v>0</v>
      </c>
      <c r="V15" s="335">
        <f>+Carga_datos!K57-Data!K15</f>
        <v>0</v>
      </c>
      <c r="W15" s="335">
        <f>+Carga_datos!L57-Data!L15</f>
        <v>0</v>
      </c>
      <c r="X15" s="335">
        <f>+Carga_datos!M57-Data!M15</f>
        <v>0</v>
      </c>
      <c r="Y15" s="335">
        <f>+Carga_datos!N57-Data!N15</f>
        <v>0</v>
      </c>
      <c r="Z15" s="335"/>
      <c r="AA15" s="335"/>
      <c r="AB15" s="335"/>
    </row>
    <row r="16" spans="1:28" ht="30" customHeight="1" thickTop="1" thickBot="1" x14ac:dyDescent="0.4">
      <c r="A16" s="286">
        <v>40110</v>
      </c>
      <c r="B16" s="271" t="s">
        <v>209</v>
      </c>
      <c r="C16" s="351"/>
      <c r="D16" s="229">
        <f>+Carga_datos!D58</f>
        <v>0</v>
      </c>
      <c r="E16" s="229">
        <f>+Carga_datos!E58</f>
        <v>0</v>
      </c>
      <c r="F16" s="229">
        <f>+Carga_datos!F58</f>
        <v>0</v>
      </c>
      <c r="G16" s="229">
        <f>+Carga_datos!G58</f>
        <v>0</v>
      </c>
      <c r="H16" s="229">
        <f>+Carga_datos!H58</f>
        <v>0</v>
      </c>
      <c r="I16" s="229">
        <f>+Carga_datos!I58</f>
        <v>0</v>
      </c>
      <c r="J16" s="229">
        <f>+Carga_datos!J58</f>
        <v>1038.075</v>
      </c>
      <c r="K16" s="229">
        <f>+Carga_datos!K58</f>
        <v>2627.0160000000001</v>
      </c>
      <c r="L16" s="229">
        <f>+Carga_datos!L58</f>
        <v>2505.6210000000001</v>
      </c>
      <c r="M16" s="229">
        <f>+Carga_datos!M58</f>
        <v>0</v>
      </c>
      <c r="N16" s="229">
        <f>+Carga_datos!N58</f>
        <v>0</v>
      </c>
    </row>
    <row r="17" spans="1:28" ht="30" customHeight="1" thickTop="1" thickBot="1" x14ac:dyDescent="0.4">
      <c r="A17" s="286">
        <v>40120</v>
      </c>
      <c r="B17" s="271" t="s">
        <v>210</v>
      </c>
      <c r="C17" s="351"/>
      <c r="D17" s="229">
        <f>+Carga_datos!D59</f>
        <v>0</v>
      </c>
      <c r="E17" s="229">
        <f>+Carga_datos!E59</f>
        <v>33542.046000000002</v>
      </c>
      <c r="F17" s="229">
        <f>+Carga_datos!F59</f>
        <v>35978.317000000003</v>
      </c>
      <c r="G17" s="229">
        <f>+Carga_datos!G59</f>
        <v>42427.385000000002</v>
      </c>
      <c r="H17" s="229">
        <f>+Carga_datos!H59</f>
        <v>43558.625</v>
      </c>
      <c r="I17" s="229">
        <f>+Carga_datos!I59</f>
        <v>49511.588000000003</v>
      </c>
      <c r="J17" s="229">
        <f>+Carga_datos!J59</f>
        <v>22130.191999999999</v>
      </c>
      <c r="K17" s="229">
        <f>+Carga_datos!K59</f>
        <v>54291.061000000002</v>
      </c>
      <c r="L17" s="229">
        <f>+Carga_datos!L59</f>
        <v>56674.345000000001</v>
      </c>
      <c r="M17" s="229">
        <f>+Carga_datos!M59</f>
        <v>58650.392</v>
      </c>
      <c r="N17" s="229">
        <f>+Carga_datos!N59</f>
        <v>0</v>
      </c>
    </row>
    <row r="18" spans="1:28" ht="30" customHeight="1" thickTop="1" thickBot="1" x14ac:dyDescent="0.4">
      <c r="A18" s="286" t="s">
        <v>604</v>
      </c>
      <c r="B18" s="271" t="s">
        <v>605</v>
      </c>
      <c r="C18" s="351"/>
      <c r="D18" s="229">
        <f>+Carga_datos!D60</f>
        <v>0</v>
      </c>
      <c r="E18" s="229">
        <f>+Carga_datos!E60</f>
        <v>0</v>
      </c>
      <c r="F18" s="229">
        <f>+Carga_datos!F60</f>
        <v>0</v>
      </c>
      <c r="G18" s="229">
        <f>+Carga_datos!G60</f>
        <v>0</v>
      </c>
      <c r="H18" s="229">
        <f>+Carga_datos!H60</f>
        <v>0</v>
      </c>
      <c r="I18" s="229">
        <f>+Carga_datos!I60</f>
        <v>0</v>
      </c>
      <c r="J18" s="229">
        <f>+Carga_datos!J60</f>
        <v>0</v>
      </c>
      <c r="K18" s="229">
        <f>+Carga_datos!K60</f>
        <v>0</v>
      </c>
      <c r="L18" s="229">
        <f>+Carga_datos!L60</f>
        <v>0</v>
      </c>
      <c r="M18" s="229">
        <f>+Carga_datos!M60</f>
        <v>0</v>
      </c>
      <c r="N18" s="229">
        <f>+Carga_datos!N60</f>
        <v>0</v>
      </c>
    </row>
    <row r="19" spans="1:28" ht="24.75" thickTop="1" thickBot="1" x14ac:dyDescent="0.4">
      <c r="A19" s="286">
        <v>40200</v>
      </c>
      <c r="B19" s="271" t="s">
        <v>211</v>
      </c>
      <c r="C19" s="351"/>
      <c r="D19" s="229">
        <f>+Carga_datos!D61</f>
        <v>0</v>
      </c>
      <c r="E19" s="229">
        <f>+Carga_datos!E61</f>
        <v>0</v>
      </c>
      <c r="F19" s="229">
        <f>+Carga_datos!F61</f>
        <v>0</v>
      </c>
      <c r="G19" s="229">
        <f>+Carga_datos!G61</f>
        <v>0</v>
      </c>
      <c r="H19" s="229">
        <f>+Carga_datos!H61</f>
        <v>0</v>
      </c>
      <c r="I19" s="229">
        <f>+Carga_datos!I61</f>
        <v>0</v>
      </c>
      <c r="J19" s="229">
        <f>+Carga_datos!J61</f>
        <v>0</v>
      </c>
      <c r="K19" s="229">
        <f>+Carga_datos!K61</f>
        <v>0</v>
      </c>
      <c r="L19" s="229">
        <f>+Carga_datos!L61</f>
        <v>0</v>
      </c>
      <c r="M19" s="229">
        <f>+Carga_datos!M61</f>
        <v>0</v>
      </c>
      <c r="N19" s="229">
        <f>+Carga_datos!N61</f>
        <v>0</v>
      </c>
    </row>
    <row r="20" spans="1:28" ht="30" customHeight="1" thickTop="1" thickBot="1" x14ac:dyDescent="0.4">
      <c r="A20" s="286">
        <v>40300</v>
      </c>
      <c r="B20" s="271" t="s">
        <v>212</v>
      </c>
      <c r="C20" s="351"/>
      <c r="D20" s="229">
        <f>+Carga_datos!D62</f>
        <v>0</v>
      </c>
      <c r="E20" s="229">
        <f>+Carga_datos!E62</f>
        <v>1023.638</v>
      </c>
      <c r="F20" s="229">
        <f>+Carga_datos!F62</f>
        <v>0</v>
      </c>
      <c r="G20" s="229">
        <f>+Carga_datos!G62</f>
        <v>0</v>
      </c>
      <c r="H20" s="229">
        <f>+Carga_datos!H62</f>
        <v>0</v>
      </c>
      <c r="I20" s="229">
        <f>+Carga_datos!I62</f>
        <v>0</v>
      </c>
      <c r="J20" s="229">
        <f>+Carga_datos!J62</f>
        <v>0</v>
      </c>
      <c r="K20" s="229">
        <f>+Carga_datos!K62</f>
        <v>0</v>
      </c>
      <c r="L20" s="229">
        <f>+Carga_datos!L62</f>
        <v>0</v>
      </c>
      <c r="M20" s="229">
        <f>+Carga_datos!M62</f>
        <v>0</v>
      </c>
      <c r="N20" s="229">
        <f>+Carga_datos!N62</f>
        <v>0</v>
      </c>
    </row>
    <row r="21" spans="1:28" ht="30" customHeight="1" thickTop="1" thickBot="1" x14ac:dyDescent="0.4">
      <c r="A21" s="286">
        <v>40400</v>
      </c>
      <c r="B21" s="271" t="s">
        <v>213</v>
      </c>
      <c r="C21" s="351"/>
      <c r="D21" s="229">
        <f>SUM(D22:D25)</f>
        <v>0</v>
      </c>
      <c r="E21" s="229">
        <f t="shared" ref="E21:G21" si="7">SUM(E22:E25)</f>
        <v>-6800.5609999999997</v>
      </c>
      <c r="F21" s="229">
        <f t="shared" si="7"/>
        <v>-5909.2169999999996</v>
      </c>
      <c r="G21" s="229">
        <f t="shared" si="7"/>
        <v>-7343.1840000000002</v>
      </c>
      <c r="H21" s="229">
        <f t="shared" ref="H21:N21" si="8">SUM(H22:H25)</f>
        <v>-7574.9610000000002</v>
      </c>
      <c r="I21" s="229">
        <f t="shared" si="8"/>
        <v>-8780.7810000000009</v>
      </c>
      <c r="J21" s="229">
        <f t="shared" si="8"/>
        <v>-3709.8009999999999</v>
      </c>
      <c r="K21" s="229">
        <f t="shared" si="8"/>
        <v>-9672.6010000000006</v>
      </c>
      <c r="L21" s="229">
        <f t="shared" si="8"/>
        <v>-10236.271000000001</v>
      </c>
      <c r="M21" s="229">
        <f t="shared" si="8"/>
        <v>-10084.035</v>
      </c>
      <c r="N21" s="229">
        <f t="shared" si="8"/>
        <v>0</v>
      </c>
      <c r="O21" s="335">
        <f>+Carga_datos!D63-Data!D21</f>
        <v>0</v>
      </c>
      <c r="P21" s="335">
        <f>+Carga_datos!E63-Data!E21</f>
        <v>0</v>
      </c>
      <c r="Q21" s="335">
        <f>+Carga_datos!F63-Data!F21</f>
        <v>0</v>
      </c>
      <c r="R21" s="335">
        <f>+Carga_datos!G63-Data!G21</f>
        <v>0</v>
      </c>
      <c r="S21" s="335">
        <f>+Carga_datos!H63-Data!H21</f>
        <v>0</v>
      </c>
      <c r="T21" s="335">
        <f>+Carga_datos!I63-Data!I21</f>
        <v>0</v>
      </c>
      <c r="U21" s="335">
        <f>+Carga_datos!J63-Data!J21</f>
        <v>0</v>
      </c>
      <c r="V21" s="335">
        <f>+Carga_datos!K63-Data!K21</f>
        <v>0</v>
      </c>
      <c r="W21" s="335">
        <f>+Carga_datos!L63-Data!L21</f>
        <v>0</v>
      </c>
      <c r="X21" s="335">
        <f>+Carga_datos!M63-Data!M21</f>
        <v>0</v>
      </c>
      <c r="Y21" s="335">
        <f>+Carga_datos!N63-Data!N21</f>
        <v>0</v>
      </c>
      <c r="Z21" s="335"/>
      <c r="AA21" s="335"/>
      <c r="AB21" s="335"/>
    </row>
    <row r="22" spans="1:28" ht="30" customHeight="1" thickTop="1" thickBot="1" x14ac:dyDescent="0.4">
      <c r="A22" s="286">
        <v>40410</v>
      </c>
      <c r="B22" s="271" t="s">
        <v>214</v>
      </c>
      <c r="C22" s="351"/>
      <c r="D22" s="229">
        <f>+Carga_datos!D64</f>
        <v>0</v>
      </c>
      <c r="E22" s="229">
        <f>+Carga_datos!E64</f>
        <v>-6800.5609999999997</v>
      </c>
      <c r="F22" s="229">
        <f>+Carga_datos!F64</f>
        <v>-5909.2169999999996</v>
      </c>
      <c r="G22" s="229">
        <f>+Carga_datos!G64</f>
        <v>-7343.1840000000002</v>
      </c>
      <c r="H22" s="229">
        <f>+Carga_datos!H64</f>
        <v>-7574.9610000000002</v>
      </c>
      <c r="I22" s="229">
        <f>+Carga_datos!I64</f>
        <v>-8780.7810000000009</v>
      </c>
      <c r="J22" s="229">
        <f>+Carga_datos!J64</f>
        <v>-3709.8009999999999</v>
      </c>
      <c r="K22" s="229">
        <f>+Carga_datos!K64</f>
        <v>-9672.6010000000006</v>
      </c>
      <c r="L22" s="229">
        <f>+Carga_datos!L64</f>
        <v>-10236.271000000001</v>
      </c>
      <c r="M22" s="229">
        <f>+Carga_datos!M64</f>
        <v>-10084.035</v>
      </c>
      <c r="N22" s="229">
        <f>+Carga_datos!N64</f>
        <v>0</v>
      </c>
    </row>
    <row r="23" spans="1:28" ht="30" customHeight="1" thickTop="1" thickBot="1" x14ac:dyDescent="0.4">
      <c r="A23" s="286">
        <v>40420</v>
      </c>
      <c r="B23" s="271" t="s">
        <v>215</v>
      </c>
      <c r="C23" s="351"/>
      <c r="D23" s="229">
        <f>+Carga_datos!D65</f>
        <v>0</v>
      </c>
      <c r="E23" s="229">
        <f>+Carga_datos!E65</f>
        <v>0</v>
      </c>
      <c r="F23" s="229">
        <f>+Carga_datos!F65</f>
        <v>0</v>
      </c>
      <c r="G23" s="229">
        <f>+Carga_datos!G65</f>
        <v>0</v>
      </c>
      <c r="H23" s="229">
        <f>+Carga_datos!H65</f>
        <v>0</v>
      </c>
      <c r="I23" s="229">
        <f>+Carga_datos!I65</f>
        <v>0</v>
      </c>
      <c r="J23" s="229">
        <f>+Carga_datos!J65</f>
        <v>0</v>
      </c>
      <c r="K23" s="229">
        <f>+Carga_datos!K65</f>
        <v>0</v>
      </c>
      <c r="L23" s="229">
        <f>+Carga_datos!L65</f>
        <v>0</v>
      </c>
      <c r="M23" s="229">
        <f>+Carga_datos!M65</f>
        <v>0</v>
      </c>
      <c r="N23" s="229">
        <f>+Carga_datos!N65</f>
        <v>0</v>
      </c>
    </row>
    <row r="24" spans="1:28" ht="30" customHeight="1" thickTop="1" thickBot="1" x14ac:dyDescent="0.4">
      <c r="A24" s="286">
        <v>40430</v>
      </c>
      <c r="B24" s="271" t="s">
        <v>216</v>
      </c>
      <c r="C24" s="351"/>
      <c r="D24" s="229">
        <f>+Carga_datos!D66</f>
        <v>0</v>
      </c>
      <c r="E24" s="229">
        <f>+Carga_datos!E66</f>
        <v>0</v>
      </c>
      <c r="F24" s="229">
        <f>+Carga_datos!F66</f>
        <v>0</v>
      </c>
      <c r="G24" s="229">
        <f>+Carga_datos!G66</f>
        <v>0</v>
      </c>
      <c r="H24" s="229">
        <f>+Carga_datos!H66</f>
        <v>0</v>
      </c>
      <c r="I24" s="229">
        <f>+Carga_datos!I66</f>
        <v>0</v>
      </c>
      <c r="J24" s="229">
        <f>+Carga_datos!J66</f>
        <v>0</v>
      </c>
      <c r="K24" s="229">
        <f>+Carga_datos!K66</f>
        <v>0</v>
      </c>
      <c r="L24" s="229">
        <f>+Carga_datos!L66</f>
        <v>0</v>
      </c>
      <c r="M24" s="229">
        <f>+Carga_datos!M66</f>
        <v>0</v>
      </c>
      <c r="N24" s="229">
        <f>+Carga_datos!N66</f>
        <v>0</v>
      </c>
    </row>
    <row r="25" spans="1:28" ht="30" customHeight="1" thickTop="1" thickBot="1" x14ac:dyDescent="0.4">
      <c r="A25" s="286">
        <v>40440</v>
      </c>
      <c r="B25" s="271" t="s">
        <v>284</v>
      </c>
      <c r="C25" s="351"/>
      <c r="D25" s="229">
        <f>+Carga_datos!D67</f>
        <v>0</v>
      </c>
      <c r="E25" s="229">
        <f>+Carga_datos!E67</f>
        <v>0</v>
      </c>
      <c r="F25" s="229">
        <f>+Carga_datos!F67</f>
        <v>0</v>
      </c>
      <c r="G25" s="229">
        <f>+Carga_datos!G67</f>
        <v>0</v>
      </c>
      <c r="H25" s="229">
        <f>+Carga_datos!H67</f>
        <v>0</v>
      </c>
      <c r="I25" s="229">
        <f>+Carga_datos!I67</f>
        <v>0</v>
      </c>
      <c r="J25" s="229">
        <f>+Carga_datos!J67</f>
        <v>0</v>
      </c>
      <c r="K25" s="229">
        <f>+Carga_datos!K67</f>
        <v>0</v>
      </c>
      <c r="L25" s="229">
        <f>+Carga_datos!L67</f>
        <v>0</v>
      </c>
      <c r="M25" s="229">
        <f>+Carga_datos!M67</f>
        <v>0</v>
      </c>
      <c r="N25" s="229">
        <f>+Carga_datos!N67</f>
        <v>0</v>
      </c>
    </row>
    <row r="26" spans="1:28" ht="30" customHeight="1" thickTop="1" thickBot="1" x14ac:dyDescent="0.4">
      <c r="A26" s="286">
        <v>40500</v>
      </c>
      <c r="B26" s="271" t="s">
        <v>217</v>
      </c>
      <c r="C26" s="351"/>
      <c r="D26" s="229">
        <f>SUM(D27:D28)</f>
        <v>0</v>
      </c>
      <c r="E26" s="229">
        <f t="shared" ref="E26:G26" si="9">SUM(E27:E28)</f>
        <v>1216.021</v>
      </c>
      <c r="F26" s="229">
        <f t="shared" si="9"/>
        <v>1286.991</v>
      </c>
      <c r="G26" s="229">
        <f t="shared" si="9"/>
        <v>1543.5940000000001</v>
      </c>
      <c r="H26" s="229">
        <f t="shared" ref="H26:N26" si="10">SUM(H27:H28)</f>
        <v>1874.3409999999999</v>
      </c>
      <c r="I26" s="229">
        <f t="shared" si="10"/>
        <v>2078.386</v>
      </c>
      <c r="J26" s="229">
        <f t="shared" si="10"/>
        <v>871.82</v>
      </c>
      <c r="K26" s="229">
        <f t="shared" si="10"/>
        <v>2151.3830000000003</v>
      </c>
      <c r="L26" s="229">
        <f t="shared" si="10"/>
        <v>2633.85</v>
      </c>
      <c r="M26" s="229">
        <f t="shared" si="10"/>
        <v>2646.8029999999999</v>
      </c>
      <c r="N26" s="229">
        <f t="shared" si="10"/>
        <v>0</v>
      </c>
      <c r="O26" s="335">
        <f>+Carga_datos!D68-Data!D26</f>
        <v>0</v>
      </c>
      <c r="P26" s="335">
        <f>+Carga_datos!E68-Data!E26</f>
        <v>0</v>
      </c>
      <c r="Q26" s="335">
        <f>+Carga_datos!F68-Data!F26</f>
        <v>0</v>
      </c>
      <c r="R26" s="335">
        <f>+Carga_datos!G68-Data!G26</f>
        <v>0</v>
      </c>
      <c r="S26" s="335">
        <f>+Carga_datos!H68-Data!H26</f>
        <v>0</v>
      </c>
      <c r="T26" s="335">
        <f>+Carga_datos!I68-Data!I26</f>
        <v>0</v>
      </c>
      <c r="U26" s="335">
        <f>+Carga_datos!J68-Data!J26</f>
        <v>0</v>
      </c>
      <c r="V26" s="335">
        <f>+Carga_datos!K68-Data!K26</f>
        <v>0</v>
      </c>
      <c r="W26" s="335">
        <f>+Carga_datos!L68-Data!L26</f>
        <v>0</v>
      </c>
      <c r="X26" s="335">
        <f>+Carga_datos!M68-Data!M26</f>
        <v>0</v>
      </c>
      <c r="Y26" s="335">
        <f>+Carga_datos!N68-Data!N26</f>
        <v>0</v>
      </c>
      <c r="Z26" s="335"/>
      <c r="AA26" s="335"/>
      <c r="AB26" s="335"/>
    </row>
    <row r="27" spans="1:28" ht="30" customHeight="1" thickTop="1" thickBot="1" x14ac:dyDescent="0.4">
      <c r="A27" s="286">
        <v>40510</v>
      </c>
      <c r="B27" s="271" t="s">
        <v>285</v>
      </c>
      <c r="C27" s="351"/>
      <c r="D27" s="229">
        <f>+Carga_datos!D69</f>
        <v>0</v>
      </c>
      <c r="E27" s="229">
        <f>+Carga_datos!E69</f>
        <v>1216.021</v>
      </c>
      <c r="F27" s="229">
        <f>+Carga_datos!F69</f>
        <v>1286.991</v>
      </c>
      <c r="G27" s="229">
        <f>+Carga_datos!G69</f>
        <v>1543.5940000000001</v>
      </c>
      <c r="H27" s="229">
        <f>+Carga_datos!H69</f>
        <v>1874.3409999999999</v>
      </c>
      <c r="I27" s="229">
        <f>+Carga_datos!I69</f>
        <v>2078.386</v>
      </c>
      <c r="J27" s="229">
        <f>+Carga_datos!J69</f>
        <v>849.37</v>
      </c>
      <c r="K27" s="229">
        <f>+Carga_datos!K69</f>
        <v>2133.7080000000001</v>
      </c>
      <c r="L27" s="229">
        <f>+Carga_datos!L69</f>
        <v>2610.145</v>
      </c>
      <c r="M27" s="229">
        <f>+Carga_datos!M69</f>
        <v>2622.598</v>
      </c>
      <c r="N27" s="229">
        <f>+Carga_datos!N69</f>
        <v>0</v>
      </c>
    </row>
    <row r="28" spans="1:28" ht="30" customHeight="1" thickTop="1" thickBot="1" x14ac:dyDescent="0.4">
      <c r="A28" s="286">
        <v>40520</v>
      </c>
      <c r="B28" s="271" t="s">
        <v>218</v>
      </c>
      <c r="C28" s="351"/>
      <c r="D28" s="229">
        <f>+Carga_datos!D70</f>
        <v>0</v>
      </c>
      <c r="E28" s="229">
        <f>+Carga_datos!E70</f>
        <v>0</v>
      </c>
      <c r="F28" s="229">
        <f>+Carga_datos!F70</f>
        <v>0</v>
      </c>
      <c r="G28" s="229">
        <f>+Carga_datos!G70</f>
        <v>0</v>
      </c>
      <c r="H28" s="229">
        <f>+Carga_datos!H70</f>
        <v>0</v>
      </c>
      <c r="I28" s="229">
        <f>+Carga_datos!I70</f>
        <v>0</v>
      </c>
      <c r="J28" s="229">
        <f>+Carga_datos!J70</f>
        <v>22.45</v>
      </c>
      <c r="K28" s="229">
        <f>+Carga_datos!K70</f>
        <v>17.675000000000001</v>
      </c>
      <c r="L28" s="229">
        <f>+Carga_datos!L70</f>
        <v>23.704999999999998</v>
      </c>
      <c r="M28" s="229">
        <f>+Carga_datos!M70</f>
        <v>24.204999999999998</v>
      </c>
      <c r="N28" s="229">
        <f>+Carga_datos!N70</f>
        <v>0</v>
      </c>
    </row>
    <row r="29" spans="1:28" ht="30" customHeight="1" thickTop="1" thickBot="1" x14ac:dyDescent="0.4">
      <c r="A29" s="286">
        <v>40600</v>
      </c>
      <c r="B29" s="271" t="s">
        <v>219</v>
      </c>
      <c r="C29" s="351"/>
      <c r="D29" s="229">
        <f>SUM(D30:D32)</f>
        <v>0</v>
      </c>
      <c r="E29" s="229">
        <f t="shared" ref="E29:G29" si="11">SUM(E30:E32)</f>
        <v>-13420.743</v>
      </c>
      <c r="F29" s="229">
        <f t="shared" si="11"/>
        <v>-13592.592000000001</v>
      </c>
      <c r="G29" s="229">
        <f t="shared" si="11"/>
        <v>-15996.936</v>
      </c>
      <c r="H29" s="229">
        <f t="shared" ref="H29:N29" si="12">SUM(H30:H32)</f>
        <v>-16613.436000000002</v>
      </c>
      <c r="I29" s="229">
        <f t="shared" si="12"/>
        <v>-18355.911</v>
      </c>
      <c r="J29" s="229">
        <f t="shared" si="12"/>
        <v>-8409.4480000000003</v>
      </c>
      <c r="K29" s="229">
        <f t="shared" si="12"/>
        <v>-19761.63</v>
      </c>
      <c r="L29" s="229">
        <f t="shared" si="12"/>
        <v>-19868.825000000001</v>
      </c>
      <c r="M29" s="229">
        <f t="shared" si="12"/>
        <v>-20072.343000000001</v>
      </c>
      <c r="N29" s="229">
        <f t="shared" si="12"/>
        <v>0</v>
      </c>
      <c r="O29" s="335">
        <f>+Carga_datos!D71-Data!D29</f>
        <v>0</v>
      </c>
      <c r="P29" s="335">
        <f>+Carga_datos!E71-Data!E29</f>
        <v>0</v>
      </c>
      <c r="Q29" s="335">
        <f>+Carga_datos!F71-Data!F29</f>
        <v>0</v>
      </c>
      <c r="R29" s="335">
        <f>+Carga_datos!G71-Data!G29</f>
        <v>0</v>
      </c>
      <c r="S29" s="335">
        <f>+Carga_datos!H71-Data!H29</f>
        <v>0</v>
      </c>
      <c r="T29" s="335">
        <f>+Carga_datos!I71-Data!I29</f>
        <v>0</v>
      </c>
      <c r="U29" s="335">
        <f>+Carga_datos!J71-Data!J29</f>
        <v>0</v>
      </c>
      <c r="V29" s="335">
        <f>+Carga_datos!K71-Data!K29</f>
        <v>0</v>
      </c>
      <c r="W29" s="335">
        <f>+Carga_datos!L71-Data!L29</f>
        <v>0</v>
      </c>
      <c r="X29" s="335">
        <f>+Carga_datos!M71-Data!M29</f>
        <v>0</v>
      </c>
      <c r="Y29" s="335">
        <f>+Carga_datos!N71-Data!N29</f>
        <v>0</v>
      </c>
      <c r="Z29" s="335"/>
      <c r="AA29" s="335"/>
      <c r="AB29" s="335"/>
    </row>
    <row r="30" spans="1:28" ht="30" customHeight="1" thickTop="1" thickBot="1" x14ac:dyDescent="0.4">
      <c r="A30" s="286">
        <v>40610</v>
      </c>
      <c r="B30" s="271" t="s">
        <v>286</v>
      </c>
      <c r="C30" s="351"/>
      <c r="D30" s="229">
        <f>+Carga_datos!D72</f>
        <v>0</v>
      </c>
      <c r="E30" s="229">
        <f>+Carga_datos!E72</f>
        <v>-10422.412</v>
      </c>
      <c r="F30" s="229">
        <f>+Carga_datos!F72</f>
        <v>-10452.298000000001</v>
      </c>
      <c r="G30" s="229">
        <f>+Carga_datos!G72</f>
        <v>-12363.418</v>
      </c>
      <c r="H30" s="229">
        <f>+Carga_datos!H72</f>
        <v>-12663.687</v>
      </c>
      <c r="I30" s="229">
        <f>+Carga_datos!I72</f>
        <v>-13850.338</v>
      </c>
      <c r="J30" s="229">
        <f>+Carga_datos!J72</f>
        <v>-6515.6189999999997</v>
      </c>
      <c r="K30" s="229">
        <f>+Carga_datos!K72</f>
        <v>-15395.686</v>
      </c>
      <c r="L30" s="229">
        <f>+Carga_datos!L72</f>
        <v>-15318.769</v>
      </c>
      <c r="M30" s="229">
        <f>+Carga_datos!M72</f>
        <v>-15561.18</v>
      </c>
      <c r="N30" s="229">
        <f>+Carga_datos!N72</f>
        <v>0</v>
      </c>
    </row>
    <row r="31" spans="1:28" ht="30" customHeight="1" thickTop="1" thickBot="1" x14ac:dyDescent="0.4">
      <c r="A31" s="286">
        <v>40620</v>
      </c>
      <c r="B31" s="271" t="s">
        <v>220</v>
      </c>
      <c r="C31" s="351"/>
      <c r="D31" s="229">
        <f>+Carga_datos!D73</f>
        <v>0</v>
      </c>
      <c r="E31" s="229">
        <f>+Carga_datos!E73</f>
        <v>-2998.3310000000001</v>
      </c>
      <c r="F31" s="229">
        <f>+Carga_datos!F73</f>
        <v>-3140.2939999999999</v>
      </c>
      <c r="G31" s="229">
        <f>+Carga_datos!G73</f>
        <v>-3633.518</v>
      </c>
      <c r="H31" s="229">
        <f>+Carga_datos!H73</f>
        <v>-3949.7489999999998</v>
      </c>
      <c r="I31" s="229">
        <f>+Carga_datos!I73</f>
        <v>-4505.5730000000003</v>
      </c>
      <c r="J31" s="229">
        <f>+Carga_datos!J73</f>
        <v>-1893.829</v>
      </c>
      <c r="K31" s="229">
        <f>+Carga_datos!K73</f>
        <v>-4365.9440000000004</v>
      </c>
      <c r="L31" s="229">
        <f>+Carga_datos!L73</f>
        <v>-4550.0559999999996</v>
      </c>
      <c r="M31" s="229">
        <f>+Carga_datos!M73</f>
        <v>-4511.1629999999996</v>
      </c>
      <c r="N31" s="229">
        <f>+Carga_datos!N73</f>
        <v>0</v>
      </c>
    </row>
    <row r="32" spans="1:28" ht="30" customHeight="1" thickTop="1" thickBot="1" x14ac:dyDescent="0.4">
      <c r="A32" s="286">
        <v>40630</v>
      </c>
      <c r="B32" s="271" t="s">
        <v>221</v>
      </c>
      <c r="C32" s="351"/>
      <c r="D32" s="229">
        <f>+Carga_datos!D74</f>
        <v>0</v>
      </c>
      <c r="E32" s="229">
        <f>+Carga_datos!E74</f>
        <v>0</v>
      </c>
      <c r="F32" s="229">
        <f>+Carga_datos!F74</f>
        <v>0</v>
      </c>
      <c r="G32" s="229">
        <f>+Carga_datos!G74</f>
        <v>0</v>
      </c>
      <c r="H32" s="229">
        <f>+Carga_datos!H74</f>
        <v>0</v>
      </c>
      <c r="I32" s="229">
        <f>+Carga_datos!I74</f>
        <v>0</v>
      </c>
      <c r="J32" s="229">
        <f>+Carga_datos!J74</f>
        <v>0</v>
      </c>
      <c r="K32" s="229">
        <f>+Carga_datos!K74</f>
        <v>0</v>
      </c>
      <c r="L32" s="229">
        <f>+Carga_datos!L74</f>
        <v>0</v>
      </c>
      <c r="M32" s="229">
        <f>+Carga_datos!M74</f>
        <v>0</v>
      </c>
      <c r="N32" s="229">
        <f>+Carga_datos!N74</f>
        <v>0</v>
      </c>
    </row>
    <row r="33" spans="1:28" ht="30" customHeight="1" thickTop="1" thickBot="1" x14ac:dyDescent="0.4">
      <c r="A33" s="286">
        <v>40700</v>
      </c>
      <c r="B33" s="271" t="s">
        <v>222</v>
      </c>
      <c r="C33" s="351"/>
      <c r="D33" s="229">
        <f>SUM(D34:D38)</f>
        <v>0</v>
      </c>
      <c r="E33" s="229">
        <f t="shared" ref="E33:G33" si="13">SUM(E34:E38)</f>
        <v>-14755.214</v>
      </c>
      <c r="F33" s="229">
        <f t="shared" si="13"/>
        <v>-14817.666000000001</v>
      </c>
      <c r="G33" s="229">
        <f t="shared" si="13"/>
        <v>-17069.967999999997</v>
      </c>
      <c r="H33" s="229">
        <f t="shared" ref="H33:N33" si="14">SUM(H34:H38)</f>
        <v>-18696.078000000001</v>
      </c>
      <c r="I33" s="229">
        <f t="shared" si="14"/>
        <v>-21165.655999999999</v>
      </c>
      <c r="J33" s="229">
        <f t="shared" si="14"/>
        <v>-10317.618</v>
      </c>
      <c r="K33" s="229">
        <f t="shared" si="14"/>
        <v>-22180.224999999999</v>
      </c>
      <c r="L33" s="229">
        <f t="shared" si="14"/>
        <v>-21887.352999999999</v>
      </c>
      <c r="M33" s="229">
        <f t="shared" si="14"/>
        <v>-22446.746000000003</v>
      </c>
      <c r="N33" s="229">
        <f t="shared" si="14"/>
        <v>0</v>
      </c>
      <c r="O33" s="335">
        <f>+Carga_datos!D75-Data!D33</f>
        <v>0</v>
      </c>
      <c r="P33" s="335">
        <f>+Carga_datos!E75-Data!E33</f>
        <v>0</v>
      </c>
      <c r="Q33" s="335">
        <f>+Carga_datos!F75-Data!F33</f>
        <v>0</v>
      </c>
      <c r="R33" s="335">
        <f>+Carga_datos!G75-Data!G33</f>
        <v>0</v>
      </c>
      <c r="S33" s="335">
        <f>+Carga_datos!H75-Data!H33</f>
        <v>0</v>
      </c>
      <c r="T33" s="335">
        <f>+Carga_datos!I75-Data!I33</f>
        <v>0</v>
      </c>
      <c r="U33" s="335">
        <f>+Carga_datos!J75-Data!J33</f>
        <v>0</v>
      </c>
      <c r="V33" s="335">
        <f>+Carga_datos!K75-Data!K33</f>
        <v>0</v>
      </c>
      <c r="W33" s="335">
        <f>+Carga_datos!L75-Data!L33</f>
        <v>0</v>
      </c>
      <c r="X33" s="335">
        <f>+Carga_datos!M75-Data!M33</f>
        <v>0</v>
      </c>
      <c r="Y33" s="335">
        <f>+Carga_datos!N75-Data!N33</f>
        <v>0</v>
      </c>
      <c r="Z33" s="335"/>
      <c r="AA33" s="335"/>
      <c r="AB33" s="335"/>
    </row>
    <row r="34" spans="1:28" ht="30" customHeight="1" thickTop="1" thickBot="1" x14ac:dyDescent="0.4">
      <c r="A34" s="286">
        <v>40710</v>
      </c>
      <c r="B34" s="271" t="s">
        <v>223</v>
      </c>
      <c r="C34" s="351"/>
      <c r="D34" s="229">
        <f>+Carga_datos!D76</f>
        <v>0</v>
      </c>
      <c r="E34" s="229">
        <f>+Carga_datos!E76</f>
        <v>-14422.972</v>
      </c>
      <c r="F34" s="229">
        <f>+Carga_datos!F76</f>
        <v>-14339.904</v>
      </c>
      <c r="G34" s="229">
        <f>+Carga_datos!G76</f>
        <v>-16615.404999999999</v>
      </c>
      <c r="H34" s="229">
        <f>+Carga_datos!H76</f>
        <v>-18409.037</v>
      </c>
      <c r="I34" s="229">
        <f>+Carga_datos!I76</f>
        <v>-20907.387999999999</v>
      </c>
      <c r="J34" s="229">
        <f>+Carga_datos!J76</f>
        <v>-10134.454</v>
      </c>
      <c r="K34" s="229">
        <f>+Carga_datos!K76</f>
        <v>-21759.463</v>
      </c>
      <c r="L34" s="229">
        <f>+Carga_datos!L76</f>
        <v>-21479.277999999998</v>
      </c>
      <c r="M34" s="229">
        <f>+Carga_datos!M76</f>
        <v>-22003.399000000001</v>
      </c>
      <c r="N34" s="229">
        <f>+Carga_datos!N76</f>
        <v>0</v>
      </c>
    </row>
    <row r="35" spans="1:28" ht="30" customHeight="1" thickTop="1" thickBot="1" x14ac:dyDescent="0.4">
      <c r="A35" s="286">
        <v>40720</v>
      </c>
      <c r="B35" s="271" t="s">
        <v>224</v>
      </c>
      <c r="C35" s="351"/>
      <c r="D35" s="229">
        <f>+Carga_datos!D77</f>
        <v>0</v>
      </c>
      <c r="E35" s="229">
        <f>+Carga_datos!E77</f>
        <v>-332.24200000000002</v>
      </c>
      <c r="F35" s="229">
        <f>+Carga_datos!F77</f>
        <v>-477.762</v>
      </c>
      <c r="G35" s="229">
        <f>+Carga_datos!G77</f>
        <v>-341.351</v>
      </c>
      <c r="H35" s="229">
        <f>+Carga_datos!H77</f>
        <v>-307.25299999999999</v>
      </c>
      <c r="I35" s="229">
        <f>+Carga_datos!I77</f>
        <v>-342.23599999999999</v>
      </c>
      <c r="J35" s="229">
        <f>+Carga_datos!J77</f>
        <v>-183.16399999999999</v>
      </c>
      <c r="K35" s="229">
        <f>+Carga_datos!K77</f>
        <v>-420.762</v>
      </c>
      <c r="L35" s="229">
        <f>+Carga_datos!L77</f>
        <v>-408.07499999999999</v>
      </c>
      <c r="M35" s="229">
        <f>+Carga_datos!M77</f>
        <v>-443.34699999999998</v>
      </c>
      <c r="N35" s="229">
        <f>+Carga_datos!N77</f>
        <v>0</v>
      </c>
    </row>
    <row r="36" spans="1:28" ht="30" customHeight="1" thickTop="1" thickBot="1" x14ac:dyDescent="0.4">
      <c r="A36" s="286">
        <v>40730</v>
      </c>
      <c r="B36" s="271" t="s">
        <v>279</v>
      </c>
      <c r="C36" s="351"/>
      <c r="D36" s="229">
        <f>+Carga_datos!D78</f>
        <v>0</v>
      </c>
      <c r="E36" s="229">
        <f>+Carga_datos!E78</f>
        <v>0</v>
      </c>
      <c r="F36" s="229">
        <f>+Carga_datos!F78</f>
        <v>0</v>
      </c>
      <c r="G36" s="229">
        <f>+Carga_datos!G78</f>
        <v>-113.212</v>
      </c>
      <c r="H36" s="229">
        <f>+Carga_datos!H78</f>
        <v>20.212</v>
      </c>
      <c r="I36" s="229">
        <f>+Carga_datos!I78</f>
        <v>83.968000000000004</v>
      </c>
      <c r="J36" s="229">
        <f>+Carga_datos!J78</f>
        <v>0</v>
      </c>
      <c r="K36" s="229">
        <f>+Carga_datos!K78</f>
        <v>0</v>
      </c>
      <c r="L36" s="229">
        <f>+Carga_datos!L78</f>
        <v>0</v>
      </c>
      <c r="M36" s="229">
        <f>+Carga_datos!M78</f>
        <v>0</v>
      </c>
      <c r="N36" s="229">
        <f>+Carga_datos!N78</f>
        <v>0</v>
      </c>
    </row>
    <row r="37" spans="1:28" ht="30" customHeight="1" thickTop="1" thickBot="1" x14ac:dyDescent="0.4">
      <c r="A37" s="286">
        <v>40740</v>
      </c>
      <c r="B37" s="271" t="s">
        <v>225</v>
      </c>
      <c r="C37" s="351"/>
      <c r="D37" s="229">
        <f>+Carga_datos!D79</f>
        <v>0</v>
      </c>
      <c r="E37" s="229">
        <f>+Carga_datos!E79</f>
        <v>0</v>
      </c>
      <c r="F37" s="229">
        <f>+Carga_datos!F79</f>
        <v>0</v>
      </c>
      <c r="G37" s="229">
        <f>+Carga_datos!G79</f>
        <v>0</v>
      </c>
      <c r="H37" s="229">
        <f>+Carga_datos!H79</f>
        <v>0</v>
      </c>
      <c r="I37" s="229">
        <f>+Carga_datos!I79</f>
        <v>0</v>
      </c>
      <c r="J37" s="229">
        <f>+Carga_datos!J79</f>
        <v>0</v>
      </c>
      <c r="K37" s="229">
        <f>+Carga_datos!K79</f>
        <v>0</v>
      </c>
      <c r="L37" s="229">
        <f>+Carga_datos!L79</f>
        <v>0</v>
      </c>
      <c r="M37" s="229">
        <f>+Carga_datos!M79</f>
        <v>0</v>
      </c>
      <c r="N37" s="229">
        <f>+Carga_datos!N79</f>
        <v>0</v>
      </c>
    </row>
    <row r="38" spans="1:28" ht="30" customHeight="1" thickTop="1" thickBot="1" x14ac:dyDescent="0.4">
      <c r="A38" s="286" t="s">
        <v>468</v>
      </c>
      <c r="B38" s="271" t="s">
        <v>588</v>
      </c>
      <c r="C38" s="351"/>
      <c r="D38" s="229">
        <f>+Carga_datos!D80</f>
        <v>0</v>
      </c>
      <c r="E38" s="229">
        <f>+Carga_datos!E80</f>
        <v>0</v>
      </c>
      <c r="F38" s="229">
        <f>+Carga_datos!F80</f>
        <v>0</v>
      </c>
      <c r="G38" s="229">
        <f>+Carga_datos!G80</f>
        <v>0</v>
      </c>
      <c r="H38" s="229">
        <f>+Carga_datos!H80</f>
        <v>0</v>
      </c>
      <c r="I38" s="229">
        <f>+Carga_datos!I80</f>
        <v>0</v>
      </c>
      <c r="J38" s="229">
        <f>+Carga_datos!J80</f>
        <v>0</v>
      </c>
      <c r="K38" s="229">
        <f>+Carga_datos!K80</f>
        <v>0</v>
      </c>
      <c r="L38" s="229">
        <f>+Carga_datos!L80</f>
        <v>0</v>
      </c>
      <c r="M38" s="229">
        <f>+Carga_datos!M80</f>
        <v>0</v>
      </c>
      <c r="N38" s="229">
        <f>+Carga_datos!N80</f>
        <v>0</v>
      </c>
    </row>
    <row r="39" spans="1:28" ht="30" customHeight="1" thickTop="1" thickBot="1" x14ac:dyDescent="0.4">
      <c r="A39" s="286">
        <v>40800</v>
      </c>
      <c r="B39" s="271" t="s">
        <v>280</v>
      </c>
      <c r="C39" s="351"/>
      <c r="D39" s="229">
        <f>+Carga_datos!D81</f>
        <v>0</v>
      </c>
      <c r="E39" s="229">
        <f>+Carga_datos!E81</f>
        <v>-1750.528</v>
      </c>
      <c r="F39" s="229">
        <f>+Carga_datos!F81</f>
        <v>-1684.134</v>
      </c>
      <c r="G39" s="229">
        <f>+Carga_datos!G81</f>
        <v>-1877.9970000000001</v>
      </c>
      <c r="H39" s="229">
        <f>+Carga_datos!H81</f>
        <v>-2024.2249999999999</v>
      </c>
      <c r="I39" s="229">
        <f>+Carga_datos!I81</f>
        <v>-2412.0030000000002</v>
      </c>
      <c r="J39" s="229">
        <f>+Carga_datos!J81</f>
        <v>-1520.498</v>
      </c>
      <c r="K39" s="229">
        <f>+Carga_datos!K81</f>
        <v>-3616.82</v>
      </c>
      <c r="L39" s="229">
        <f>+Carga_datos!L81</f>
        <v>-4067.7689999999998</v>
      </c>
      <c r="M39" s="229">
        <f>+Carga_datos!M81</f>
        <v>-4023.2089999999998</v>
      </c>
      <c r="N39" s="229">
        <f>+Carga_datos!N81</f>
        <v>0</v>
      </c>
    </row>
    <row r="40" spans="1:28" ht="30" customHeight="1" thickTop="1" thickBot="1" x14ac:dyDescent="0.4">
      <c r="A40" s="286">
        <v>40900</v>
      </c>
      <c r="B40" s="271" t="s">
        <v>281</v>
      </c>
      <c r="C40" s="351"/>
      <c r="D40" s="229">
        <f>+Carga_datos!D82</f>
        <v>0</v>
      </c>
      <c r="E40" s="229">
        <f>+Carga_datos!E82</f>
        <v>0</v>
      </c>
      <c r="F40" s="229">
        <f>+Carga_datos!F82</f>
        <v>0</v>
      </c>
      <c r="G40" s="229">
        <f>+Carga_datos!G82</f>
        <v>0</v>
      </c>
      <c r="H40" s="229">
        <f>+Carga_datos!H82</f>
        <v>0</v>
      </c>
      <c r="I40" s="229">
        <f>+Carga_datos!I82</f>
        <v>0</v>
      </c>
      <c r="J40" s="229">
        <f>+Carga_datos!J82</f>
        <v>0</v>
      </c>
      <c r="K40" s="229">
        <f>+Carga_datos!K82</f>
        <v>0</v>
      </c>
      <c r="L40" s="229">
        <f>+Carga_datos!L82</f>
        <v>0</v>
      </c>
      <c r="M40" s="229">
        <f>+Carga_datos!M82</f>
        <v>0</v>
      </c>
      <c r="N40" s="229">
        <f>+Carga_datos!N82</f>
        <v>0</v>
      </c>
    </row>
    <row r="41" spans="1:28" ht="30" customHeight="1" thickTop="1" thickBot="1" x14ac:dyDescent="0.4">
      <c r="A41" s="286" t="s">
        <v>83</v>
      </c>
      <c r="B41" s="271" t="s">
        <v>226</v>
      </c>
      <c r="C41" s="351"/>
      <c r="D41" s="229">
        <f>+Carga_datos!D83</f>
        <v>0</v>
      </c>
      <c r="E41" s="229">
        <f>+Carga_datos!E83</f>
        <v>0</v>
      </c>
      <c r="F41" s="229">
        <f>+Carga_datos!F83</f>
        <v>138.32</v>
      </c>
      <c r="G41" s="229">
        <f>+Carga_datos!G83</f>
        <v>341.30399999999997</v>
      </c>
      <c r="H41" s="229">
        <f>+Carga_datos!H83</f>
        <v>54.78</v>
      </c>
      <c r="I41" s="229">
        <f>+Carga_datos!I83</f>
        <v>0</v>
      </c>
      <c r="J41" s="229">
        <f>+Carga_datos!J83</f>
        <v>0</v>
      </c>
      <c r="K41" s="229">
        <f>+Carga_datos!K83</f>
        <v>0</v>
      </c>
      <c r="L41" s="229">
        <f>+Carga_datos!L83</f>
        <v>0</v>
      </c>
      <c r="M41" s="229">
        <f>+Carga_datos!M83</f>
        <v>0</v>
      </c>
      <c r="N41" s="229">
        <f>+Carga_datos!N83</f>
        <v>0</v>
      </c>
    </row>
    <row r="42" spans="1:28" ht="30" customHeight="1" thickTop="1" thickBot="1" x14ac:dyDescent="0.4">
      <c r="A42" s="286">
        <v>41100</v>
      </c>
      <c r="B42" s="271" t="s">
        <v>282</v>
      </c>
      <c r="C42" s="351"/>
      <c r="D42" s="229">
        <f>SUM(D43:D44)</f>
        <v>0</v>
      </c>
      <c r="E42" s="229">
        <f t="shared" ref="E42:G42" si="15">SUM(E43:E44)</f>
        <v>-23.957000000000001</v>
      </c>
      <c r="F42" s="229">
        <f t="shared" si="15"/>
        <v>-42.414000000000001</v>
      </c>
      <c r="G42" s="229">
        <f t="shared" si="15"/>
        <v>-13.638999999999999</v>
      </c>
      <c r="H42" s="229">
        <f t="shared" ref="H42:N42" si="16">SUM(H43:H44)</f>
        <v>-1264.4680000000001</v>
      </c>
      <c r="I42" s="229">
        <f t="shared" si="16"/>
        <v>-55.954999999999998</v>
      </c>
      <c r="J42" s="229">
        <f t="shared" si="16"/>
        <v>-6.8070000000000004</v>
      </c>
      <c r="K42" s="229">
        <f t="shared" si="16"/>
        <v>-4.9269999999999996</v>
      </c>
      <c r="L42" s="229">
        <f t="shared" si="16"/>
        <v>-18.562000000000001</v>
      </c>
      <c r="M42" s="229">
        <f t="shared" si="16"/>
        <v>758.41099999999994</v>
      </c>
      <c r="N42" s="229">
        <f t="shared" si="16"/>
        <v>0</v>
      </c>
      <c r="O42" s="335">
        <f>+Carga_datos!D84-Data!D42</f>
        <v>0</v>
      </c>
      <c r="P42" s="335">
        <f>+Carga_datos!E84-Data!E42</f>
        <v>0</v>
      </c>
      <c r="Q42" s="335">
        <f>+Carga_datos!F84-Data!F42</f>
        <v>0</v>
      </c>
      <c r="R42" s="335">
        <f>+Carga_datos!G84-Data!G42</f>
        <v>0</v>
      </c>
      <c r="S42" s="335">
        <f>+Carga_datos!H84-Data!H42</f>
        <v>0</v>
      </c>
      <c r="T42" s="335">
        <f>+Carga_datos!I84-Data!I42</f>
        <v>0</v>
      </c>
      <c r="U42" s="335">
        <f>+Carga_datos!J84-Data!J42</f>
        <v>0</v>
      </c>
      <c r="V42" s="335">
        <f>+Carga_datos!K84-Data!K42</f>
        <v>0</v>
      </c>
      <c r="W42" s="335">
        <f>+Carga_datos!L84-Data!L42</f>
        <v>0</v>
      </c>
      <c r="X42" s="335">
        <f>+Carga_datos!M84-Data!M42</f>
        <v>0</v>
      </c>
      <c r="Y42" s="335">
        <f>+Carga_datos!N84-Data!N42</f>
        <v>0</v>
      </c>
      <c r="Z42" s="335"/>
      <c r="AA42" s="335"/>
      <c r="AB42" s="335"/>
    </row>
    <row r="43" spans="1:28" ht="30" customHeight="1" thickTop="1" thickBot="1" x14ac:dyDescent="0.4">
      <c r="A43" s="286">
        <v>41110</v>
      </c>
      <c r="B43" s="271" t="s">
        <v>283</v>
      </c>
      <c r="C43" s="351"/>
      <c r="D43" s="229">
        <f>+Carga_datos!D85</f>
        <v>0</v>
      </c>
      <c r="E43" s="229">
        <f>+Carga_datos!E85</f>
        <v>0</v>
      </c>
      <c r="F43" s="229">
        <f>+Carga_datos!F85</f>
        <v>0</v>
      </c>
      <c r="G43" s="229">
        <f>+Carga_datos!G85</f>
        <v>0</v>
      </c>
      <c r="H43" s="229">
        <f>+Carga_datos!H85</f>
        <v>0</v>
      </c>
      <c r="I43" s="229">
        <f>+Carga_datos!I85</f>
        <v>0</v>
      </c>
      <c r="J43" s="229">
        <f>+Carga_datos!J85</f>
        <v>0</v>
      </c>
      <c r="K43" s="229">
        <f>+Carga_datos!K85</f>
        <v>0</v>
      </c>
      <c r="L43" s="229">
        <f>+Carga_datos!L85</f>
        <v>0</v>
      </c>
      <c r="M43" s="229">
        <f>+Carga_datos!M85</f>
        <v>0</v>
      </c>
      <c r="N43" s="229">
        <f>+Carga_datos!N85</f>
        <v>0</v>
      </c>
    </row>
    <row r="44" spans="1:28" ht="30" customHeight="1" thickTop="1" thickBot="1" x14ac:dyDescent="0.4">
      <c r="A44" s="286">
        <v>41120</v>
      </c>
      <c r="B44" s="271" t="s">
        <v>287</v>
      </c>
      <c r="C44" s="351"/>
      <c r="D44" s="229">
        <f>+Carga_datos!D86</f>
        <v>0</v>
      </c>
      <c r="E44" s="229">
        <f>+Carga_datos!E86</f>
        <v>-23.957000000000001</v>
      </c>
      <c r="F44" s="229">
        <f>+Carga_datos!F86</f>
        <v>-42.414000000000001</v>
      </c>
      <c r="G44" s="229">
        <f>+Carga_datos!G86</f>
        <v>-13.638999999999999</v>
      </c>
      <c r="H44" s="229">
        <f>+Carga_datos!H86</f>
        <v>-1264.4680000000001</v>
      </c>
      <c r="I44" s="229">
        <f>+Carga_datos!I86</f>
        <v>-55.954999999999998</v>
      </c>
      <c r="J44" s="229">
        <f>+Carga_datos!J86</f>
        <v>-6.8070000000000004</v>
      </c>
      <c r="K44" s="229">
        <f>+Carga_datos!K86</f>
        <v>-4.9269999999999996</v>
      </c>
      <c r="L44" s="229">
        <f>+Carga_datos!L86</f>
        <v>-18.562000000000001</v>
      </c>
      <c r="M44" s="229">
        <f>+Carga_datos!M86</f>
        <v>758.41099999999994</v>
      </c>
      <c r="N44" s="229">
        <f>+Carga_datos!N86</f>
        <v>0</v>
      </c>
    </row>
    <row r="45" spans="1:28" ht="30" customHeight="1" thickTop="1" thickBot="1" x14ac:dyDescent="0.4">
      <c r="A45" s="286" t="s">
        <v>92</v>
      </c>
      <c r="B45" s="271" t="s">
        <v>227</v>
      </c>
      <c r="C45" s="351"/>
      <c r="D45" s="229">
        <f>+Carga_datos!D87</f>
        <v>0</v>
      </c>
      <c r="E45" s="229">
        <f>+Carga_datos!E87</f>
        <v>0</v>
      </c>
      <c r="F45" s="229">
        <f>+Carga_datos!F87</f>
        <v>0</v>
      </c>
      <c r="G45" s="229">
        <f>+Carga_datos!G87</f>
        <v>0</v>
      </c>
      <c r="H45" s="229">
        <f>+Carga_datos!H87</f>
        <v>0</v>
      </c>
      <c r="I45" s="229">
        <f>+Carga_datos!I87</f>
        <v>0</v>
      </c>
      <c r="J45" s="229">
        <f>+Carga_datos!J87</f>
        <v>0</v>
      </c>
      <c r="K45" s="229">
        <f>+Carga_datos!K87</f>
        <v>0</v>
      </c>
      <c r="L45" s="229">
        <f>+Carga_datos!L87</f>
        <v>0</v>
      </c>
      <c r="M45" s="229">
        <f>+Carga_datos!M87</f>
        <v>0</v>
      </c>
      <c r="N45" s="229">
        <f>+Carga_datos!N87</f>
        <v>0</v>
      </c>
    </row>
    <row r="46" spans="1:28" ht="30" customHeight="1" thickTop="1" thickBot="1" x14ac:dyDescent="0.4">
      <c r="A46" s="286">
        <v>41300</v>
      </c>
      <c r="B46" s="271" t="s">
        <v>228</v>
      </c>
      <c r="C46" s="351"/>
      <c r="D46" s="229">
        <f>+Carga_datos!D88</f>
        <v>0</v>
      </c>
      <c r="E46" s="229">
        <f>+Carga_datos!E88</f>
        <v>-107.657</v>
      </c>
      <c r="F46" s="229">
        <f>+Carga_datos!F88</f>
        <v>-111.83199999999999</v>
      </c>
      <c r="G46" s="229">
        <f>+Carga_datos!G88</f>
        <v>-18.045999999999999</v>
      </c>
      <c r="H46" s="229">
        <f>+Carga_datos!H88</f>
        <v>-18.111000000000001</v>
      </c>
      <c r="I46" s="229">
        <f>+Carga_datos!I88</f>
        <v>15.361000000000001</v>
      </c>
      <c r="J46" s="229">
        <f>+Carga_datos!J88</f>
        <v>-5.3239999999999998</v>
      </c>
      <c r="K46" s="229">
        <f>+Carga_datos!K88</f>
        <v>6.8810000000000002</v>
      </c>
      <c r="L46" s="229">
        <f>+Carga_datos!L88</f>
        <v>-8.1630000000000003</v>
      </c>
      <c r="M46" s="229">
        <f>+Carga_datos!M88</f>
        <v>-12.045999999999999</v>
      </c>
      <c r="N46" s="229">
        <f>+Carga_datos!N88</f>
        <v>0</v>
      </c>
    </row>
    <row r="47" spans="1:28" ht="30" customHeight="1" thickBot="1" x14ac:dyDescent="0.4">
      <c r="A47" s="270">
        <v>49100</v>
      </c>
      <c r="B47" s="230" t="s">
        <v>603</v>
      </c>
      <c r="C47" s="352"/>
      <c r="D47" s="231">
        <f>+D15+D19+D20+D21+D26+D29+D33+D39+D40+D41+D42+D45+D46</f>
        <v>0</v>
      </c>
      <c r="E47" s="231">
        <f t="shared" ref="E47:G47" si="17">+E15+E19+E20+E21+E26+E29+E33+E39+E40+E41+E42+E45+E46</f>
        <v>-1076.9550000000002</v>
      </c>
      <c r="F47" s="231">
        <f t="shared" si="17"/>
        <v>1245.7729999999988</v>
      </c>
      <c r="G47" s="231">
        <f t="shared" si="17"/>
        <v>1992.5129999999995</v>
      </c>
      <c r="H47" s="231">
        <f t="shared" ref="H47:N47" si="18">+H15+H19+H20+H21+H26+H29+H33+H39+H40+H41+H42+H45+H46</f>
        <v>-703.53300000000547</v>
      </c>
      <c r="I47" s="231">
        <f t="shared" si="18"/>
        <v>835.029</v>
      </c>
      <c r="J47" s="231">
        <f t="shared" si="18"/>
        <v>70.590999999999298</v>
      </c>
      <c r="K47" s="231">
        <f t="shared" si="18"/>
        <v>3840.138000000004</v>
      </c>
      <c r="L47" s="231">
        <f t="shared" si="18"/>
        <v>5726.8729999999987</v>
      </c>
      <c r="M47" s="231">
        <f t="shared" si="18"/>
        <v>5417.2269999999999</v>
      </c>
      <c r="N47" s="231">
        <f t="shared" si="18"/>
        <v>0</v>
      </c>
      <c r="O47" s="335">
        <f>+Carga_datos!D89-Data!D47</f>
        <v>0</v>
      </c>
      <c r="P47" s="335">
        <f>+Carga_datos!E89-Data!E47</f>
        <v>0</v>
      </c>
      <c r="Q47" s="335">
        <f>+Carga_datos!F89-Data!F47</f>
        <v>0</v>
      </c>
      <c r="R47" s="335">
        <f>+Carga_datos!G89-Data!G47</f>
        <v>0</v>
      </c>
      <c r="S47" s="335">
        <f>+Carga_datos!H89-Data!H47</f>
        <v>5.4569682106375694E-12</v>
      </c>
      <c r="T47" s="335">
        <f>+Carga_datos!I89-Data!I47</f>
        <v>0</v>
      </c>
      <c r="U47" s="335">
        <f>+Carga_datos!J89-Data!J47</f>
        <v>6.9633188104489818E-13</v>
      </c>
      <c r="V47" s="335">
        <f>+Carga_datos!K89-Data!K47</f>
        <v>-4.0927261579781771E-12</v>
      </c>
      <c r="W47" s="335">
        <f>+Carga_datos!L89-Data!L47</f>
        <v>0</v>
      </c>
      <c r="X47" s="335">
        <f>+Carga_datos!M89-Data!M47</f>
        <v>0</v>
      </c>
      <c r="Y47" s="335">
        <f>+Carga_datos!N89-Data!N47</f>
        <v>0</v>
      </c>
      <c r="Z47" s="335"/>
      <c r="AA47" s="335"/>
      <c r="AB47" s="335"/>
    </row>
    <row r="48" spans="1:28" ht="30" customHeight="1" thickTop="1" thickBot="1" x14ac:dyDescent="0.4">
      <c r="A48" s="286">
        <v>41400</v>
      </c>
      <c r="B48" s="271" t="s">
        <v>229</v>
      </c>
      <c r="C48" s="351"/>
      <c r="D48" s="229">
        <f>+Carga_datos!D90</f>
        <v>0</v>
      </c>
      <c r="E48" s="229">
        <f>+Carga_datos!E90</f>
        <v>2529.721</v>
      </c>
      <c r="F48" s="229">
        <f>+Carga_datos!F90</f>
        <v>558.38099999999997</v>
      </c>
      <c r="G48" s="229">
        <f>+Carga_datos!G90</f>
        <v>826.73900000000003</v>
      </c>
      <c r="H48" s="229">
        <f>+Carga_datos!H90</f>
        <v>1208.337</v>
      </c>
      <c r="I48" s="229">
        <f>+Carga_datos!I90</f>
        <v>409.10700000000003</v>
      </c>
      <c r="J48" s="229">
        <f>+Carga_datos!J90</f>
        <v>148.321</v>
      </c>
      <c r="K48" s="229">
        <f>+Carga_datos!K90</f>
        <v>261.863</v>
      </c>
      <c r="L48" s="229">
        <f>+Carga_datos!L90</f>
        <v>167.33</v>
      </c>
      <c r="M48" s="229">
        <f>+Carga_datos!M90</f>
        <v>218.28200000000001</v>
      </c>
      <c r="N48" s="229">
        <f>+Carga_datos!N90</f>
        <v>0</v>
      </c>
    </row>
    <row r="49" spans="1:28" ht="30" customHeight="1" thickTop="1" thickBot="1" x14ac:dyDescent="0.4">
      <c r="A49" s="286">
        <v>41500</v>
      </c>
      <c r="B49" s="271" t="s">
        <v>230</v>
      </c>
      <c r="C49" s="351"/>
      <c r="D49" s="229">
        <f>+Carga_datos!D91</f>
        <v>0</v>
      </c>
      <c r="E49" s="229">
        <f>+Carga_datos!E91</f>
        <v>-63.25</v>
      </c>
      <c r="F49" s="229">
        <f>+Carga_datos!F91</f>
        <v>-50.192</v>
      </c>
      <c r="G49" s="229">
        <f>+Carga_datos!G91</f>
        <v>-29.699000000000002</v>
      </c>
      <c r="H49" s="229">
        <f>+Carga_datos!H91</f>
        <v>-254.37899999999999</v>
      </c>
      <c r="I49" s="229">
        <f>+Carga_datos!I91</f>
        <v>-11.945</v>
      </c>
      <c r="J49" s="229">
        <f>+Carga_datos!J91</f>
        <v>-0.68899999999999995</v>
      </c>
      <c r="K49" s="229">
        <f>+Carga_datos!K91</f>
        <v>-250.61199999999999</v>
      </c>
      <c r="L49" s="229">
        <f>+Carga_datos!L91</f>
        <v>-282.08999999999997</v>
      </c>
      <c r="M49" s="229">
        <f>+Carga_datos!M91</f>
        <v>-272.72500000000002</v>
      </c>
      <c r="N49" s="229">
        <f>+Carga_datos!N91</f>
        <v>0</v>
      </c>
    </row>
    <row r="50" spans="1:28" ht="30" customHeight="1" thickTop="1" thickBot="1" x14ac:dyDescent="0.4">
      <c r="A50" s="286" t="s">
        <v>78</v>
      </c>
      <c r="B50" s="271" t="s">
        <v>231</v>
      </c>
      <c r="C50" s="351"/>
      <c r="D50" s="229">
        <f>+Carga_datos!D92</f>
        <v>0</v>
      </c>
      <c r="E50" s="229">
        <f>+Carga_datos!E92</f>
        <v>0</v>
      </c>
      <c r="F50" s="229">
        <f>+Carga_datos!F92</f>
        <v>0</v>
      </c>
      <c r="G50" s="229">
        <f>+Carga_datos!G92</f>
        <v>0</v>
      </c>
      <c r="H50" s="229">
        <f>+Carga_datos!H92</f>
        <v>0</v>
      </c>
      <c r="I50" s="229">
        <f>+Carga_datos!I92</f>
        <v>0</v>
      </c>
      <c r="J50" s="229">
        <f>+Carga_datos!J92</f>
        <v>0</v>
      </c>
      <c r="K50" s="229">
        <f>+Carga_datos!K92</f>
        <v>0</v>
      </c>
      <c r="L50" s="229">
        <f>+Carga_datos!L92</f>
        <v>0</v>
      </c>
      <c r="M50" s="229">
        <f>+Carga_datos!M92</f>
        <v>0</v>
      </c>
      <c r="N50" s="229">
        <f>+Carga_datos!N92</f>
        <v>0</v>
      </c>
    </row>
    <row r="51" spans="1:28" ht="30" customHeight="1" thickTop="1" thickBot="1" x14ac:dyDescent="0.4">
      <c r="A51" s="286" t="s">
        <v>79</v>
      </c>
      <c r="B51" s="271" t="s">
        <v>232</v>
      </c>
      <c r="C51" s="351"/>
      <c r="D51" s="229">
        <f>+Carga_datos!D93</f>
        <v>0</v>
      </c>
      <c r="E51" s="229">
        <f>+Carga_datos!E93</f>
        <v>21.288</v>
      </c>
      <c r="F51" s="229">
        <f>+Carga_datos!F93</f>
        <v>-11.858000000000001</v>
      </c>
      <c r="G51" s="229">
        <f>+Carga_datos!G93</f>
        <v>-1E-3</v>
      </c>
      <c r="H51" s="229">
        <f>+Carga_datos!H93</f>
        <v>-27</v>
      </c>
      <c r="I51" s="229">
        <f>+Carga_datos!I93</f>
        <v>28.92</v>
      </c>
      <c r="J51" s="229">
        <f>+Carga_datos!J93</f>
        <v>4.952</v>
      </c>
      <c r="K51" s="229">
        <f>+Carga_datos!K93</f>
        <v>17.661000000000001</v>
      </c>
      <c r="L51" s="229">
        <f>+Carga_datos!L93</f>
        <v>7.4589999999999996</v>
      </c>
      <c r="M51" s="229">
        <f>+Carga_datos!M93</f>
        <v>1.907</v>
      </c>
      <c r="N51" s="229">
        <f>+Carga_datos!N93</f>
        <v>0</v>
      </c>
    </row>
    <row r="52" spans="1:28" ht="30" customHeight="1" thickTop="1" thickBot="1" x14ac:dyDescent="0.4">
      <c r="A52" s="286" t="s">
        <v>80</v>
      </c>
      <c r="B52" s="271" t="s">
        <v>288</v>
      </c>
      <c r="C52" s="351"/>
      <c r="D52" s="229">
        <f>SUM(D53:D54)</f>
        <v>0</v>
      </c>
      <c r="E52" s="229">
        <f t="shared" ref="E52:G52" si="19">SUM(E53:E54)</f>
        <v>475.76600000000002</v>
      </c>
      <c r="F52" s="229">
        <f t="shared" si="19"/>
        <v>0</v>
      </c>
      <c r="G52" s="229">
        <f t="shared" si="19"/>
        <v>0</v>
      </c>
      <c r="H52" s="229">
        <f t="shared" ref="H52:N52" si="20">SUM(H53:H54)</f>
        <v>0</v>
      </c>
      <c r="I52" s="229">
        <f t="shared" si="20"/>
        <v>0</v>
      </c>
      <c r="J52" s="229">
        <f t="shared" si="20"/>
        <v>0</v>
      </c>
      <c r="K52" s="229">
        <f t="shared" si="20"/>
        <v>0</v>
      </c>
      <c r="L52" s="229">
        <f t="shared" si="20"/>
        <v>0</v>
      </c>
      <c r="M52" s="229">
        <f t="shared" si="20"/>
        <v>0</v>
      </c>
      <c r="N52" s="229">
        <f t="shared" si="20"/>
        <v>0</v>
      </c>
      <c r="O52" s="335">
        <f>+Carga_datos!D94-Data!D52</f>
        <v>0</v>
      </c>
      <c r="P52" s="335">
        <f>+Carga_datos!E94-Data!E52</f>
        <v>0</v>
      </c>
      <c r="Q52" s="335">
        <f>+Carga_datos!F94-Data!F52</f>
        <v>0</v>
      </c>
      <c r="R52" s="335">
        <f>+Carga_datos!G94-Data!G52</f>
        <v>0</v>
      </c>
      <c r="S52" s="335">
        <f>+Carga_datos!H94-Data!H52</f>
        <v>0</v>
      </c>
      <c r="T52" s="335">
        <f>+Carga_datos!I94-Data!I52</f>
        <v>0</v>
      </c>
      <c r="U52" s="335">
        <f>+Carga_datos!J94-Data!J52</f>
        <v>0</v>
      </c>
      <c r="V52" s="335">
        <f>+Carga_datos!K94-Data!K52</f>
        <v>0</v>
      </c>
      <c r="W52" s="335">
        <f>+Carga_datos!L94-Data!L52</f>
        <v>0</v>
      </c>
      <c r="X52" s="335">
        <f>+Carga_datos!M94-Data!M52</f>
        <v>0</v>
      </c>
      <c r="Y52" s="335">
        <f>+Carga_datos!N94-Data!N52</f>
        <v>0</v>
      </c>
      <c r="Z52" s="335"/>
      <c r="AA52" s="335"/>
      <c r="AB52" s="335"/>
    </row>
    <row r="53" spans="1:28" ht="30" customHeight="1" thickTop="1" thickBot="1" x14ac:dyDescent="0.4">
      <c r="A53" s="286" t="s">
        <v>102</v>
      </c>
      <c r="B53" s="271" t="s">
        <v>283</v>
      </c>
      <c r="C53" s="351"/>
      <c r="D53" s="229">
        <f>+Carga_datos!D95</f>
        <v>0</v>
      </c>
      <c r="E53" s="229">
        <f>+Carga_datos!E95</f>
        <v>0</v>
      </c>
      <c r="F53" s="229">
        <f>+Carga_datos!F95</f>
        <v>0</v>
      </c>
      <c r="G53" s="229">
        <f>+Carga_datos!G95</f>
        <v>0</v>
      </c>
      <c r="H53" s="229">
        <f>+Carga_datos!H95</f>
        <v>0</v>
      </c>
      <c r="I53" s="229">
        <f>+Carga_datos!I95</f>
        <v>0</v>
      </c>
      <c r="J53" s="229">
        <f>+Carga_datos!J95</f>
        <v>0</v>
      </c>
      <c r="K53" s="229">
        <f>+Carga_datos!K95</f>
        <v>0</v>
      </c>
      <c r="L53" s="229">
        <f>+Carga_datos!L95</f>
        <v>0</v>
      </c>
      <c r="M53" s="229">
        <f>+Carga_datos!M95</f>
        <v>0</v>
      </c>
      <c r="N53" s="229">
        <f>+Carga_datos!N95</f>
        <v>0</v>
      </c>
    </row>
    <row r="54" spans="1:28" ht="30" customHeight="1" thickTop="1" thickBot="1" x14ac:dyDescent="0.4">
      <c r="A54" s="286" t="s">
        <v>103</v>
      </c>
      <c r="B54" s="271" t="s">
        <v>287</v>
      </c>
      <c r="C54" s="351"/>
      <c r="D54" s="229">
        <f>+Carga_datos!D96</f>
        <v>0</v>
      </c>
      <c r="E54" s="229">
        <f>+Carga_datos!E96</f>
        <v>475.76600000000002</v>
      </c>
      <c r="F54" s="229">
        <f>+Carga_datos!F96</f>
        <v>0</v>
      </c>
      <c r="G54" s="229">
        <f>+Carga_datos!G96</f>
        <v>0</v>
      </c>
      <c r="H54" s="229">
        <f>+Carga_datos!H96</f>
        <v>0</v>
      </c>
      <c r="I54" s="229">
        <f>+Carga_datos!I96</f>
        <v>0</v>
      </c>
      <c r="J54" s="229">
        <f>+Carga_datos!J96</f>
        <v>0</v>
      </c>
      <c r="K54" s="229">
        <f>+Carga_datos!K96</f>
        <v>0</v>
      </c>
      <c r="L54" s="229">
        <f>+Carga_datos!L96</f>
        <v>0</v>
      </c>
      <c r="M54" s="229">
        <f>+Carga_datos!M96</f>
        <v>0</v>
      </c>
      <c r="N54" s="229">
        <f>+Carga_datos!N96</f>
        <v>0</v>
      </c>
    </row>
    <row r="55" spans="1:28" ht="30" customHeight="1" thickTop="1" thickBot="1" x14ac:dyDescent="0.4">
      <c r="A55" s="286" t="s">
        <v>464</v>
      </c>
      <c r="B55" s="271" t="s">
        <v>589</v>
      </c>
      <c r="C55" s="351"/>
      <c r="D55" s="229">
        <f>SUM(D56:D58)</f>
        <v>0</v>
      </c>
      <c r="E55" s="229">
        <f t="shared" ref="E55:G55" si="21">SUM(E56:E58)</f>
        <v>0</v>
      </c>
      <c r="F55" s="229">
        <f t="shared" si="21"/>
        <v>0</v>
      </c>
      <c r="G55" s="229">
        <f t="shared" si="21"/>
        <v>0</v>
      </c>
      <c r="H55" s="229">
        <f t="shared" ref="H55:N55" si="22">SUM(H56:H58)</f>
        <v>0</v>
      </c>
      <c r="I55" s="229">
        <f t="shared" si="22"/>
        <v>0</v>
      </c>
      <c r="J55" s="229">
        <f t="shared" si="22"/>
        <v>0</v>
      </c>
      <c r="K55" s="229">
        <f t="shared" si="22"/>
        <v>0</v>
      </c>
      <c r="L55" s="229">
        <f t="shared" si="22"/>
        <v>0</v>
      </c>
      <c r="M55" s="229">
        <f t="shared" si="22"/>
        <v>0</v>
      </c>
      <c r="N55" s="229">
        <f t="shared" si="22"/>
        <v>0</v>
      </c>
      <c r="O55" s="335">
        <f>Carga_datos!D97-Data!D55</f>
        <v>0</v>
      </c>
      <c r="P55" s="335">
        <f>Carga_datos!E97-Data!E55</f>
        <v>0</v>
      </c>
      <c r="Q55" s="335">
        <f>Carga_datos!F97-Data!F55</f>
        <v>0</v>
      </c>
      <c r="R55" s="335">
        <f>Carga_datos!G97-Data!G55</f>
        <v>0</v>
      </c>
      <c r="S55" s="335">
        <f>Carga_datos!H97-Data!H55</f>
        <v>0</v>
      </c>
      <c r="T55" s="335">
        <f>Carga_datos!I97-Data!I55</f>
        <v>0</v>
      </c>
      <c r="U55" s="335">
        <f>Carga_datos!J97-Data!J55</f>
        <v>0</v>
      </c>
      <c r="V55" s="335">
        <f>Carga_datos!K97-Data!K55</f>
        <v>0</v>
      </c>
      <c r="W55" s="335">
        <f>Carga_datos!L97-Data!L55</f>
        <v>0</v>
      </c>
      <c r="X55" s="335">
        <f>Carga_datos!M97-Data!M55</f>
        <v>0</v>
      </c>
      <c r="Y55" s="335">
        <f>Carga_datos!N97-Data!N55</f>
        <v>0</v>
      </c>
      <c r="Z55" s="335"/>
      <c r="AA55" s="335"/>
      <c r="AB55" s="335"/>
    </row>
    <row r="56" spans="1:28" ht="30" customHeight="1" thickTop="1" thickBot="1" x14ac:dyDescent="0.4">
      <c r="A56" s="286" t="s">
        <v>465</v>
      </c>
      <c r="B56" s="271" t="s">
        <v>590</v>
      </c>
      <c r="C56" s="351"/>
      <c r="D56" s="229">
        <f>+Carga_datos!D98</f>
        <v>0</v>
      </c>
      <c r="E56" s="229">
        <f>+Carga_datos!E98</f>
        <v>0</v>
      </c>
      <c r="F56" s="229">
        <f>+Carga_datos!F98</f>
        <v>0</v>
      </c>
      <c r="G56" s="229">
        <f>+Carga_datos!G98</f>
        <v>0</v>
      </c>
      <c r="H56" s="229">
        <f>+Carga_datos!H98</f>
        <v>0</v>
      </c>
      <c r="I56" s="229">
        <f>+Carga_datos!I98</f>
        <v>0</v>
      </c>
      <c r="J56" s="229">
        <f>+Carga_datos!J98</f>
        <v>0</v>
      </c>
      <c r="K56" s="229">
        <f>+Carga_datos!K98</f>
        <v>0</v>
      </c>
      <c r="L56" s="229">
        <f>+Carga_datos!L98</f>
        <v>0</v>
      </c>
      <c r="M56" s="229">
        <f>+Carga_datos!M98</f>
        <v>0</v>
      </c>
      <c r="N56" s="229">
        <f>+Carga_datos!N98</f>
        <v>0</v>
      </c>
    </row>
    <row r="57" spans="1:28" ht="30" customHeight="1" thickTop="1" thickBot="1" x14ac:dyDescent="0.4">
      <c r="A57" s="286" t="s">
        <v>466</v>
      </c>
      <c r="B57" s="271" t="s">
        <v>591</v>
      </c>
      <c r="C57" s="351"/>
      <c r="D57" s="229">
        <f>+Carga_datos!D99</f>
        <v>0</v>
      </c>
      <c r="E57" s="229">
        <f>+Carga_datos!E99</f>
        <v>0</v>
      </c>
      <c r="F57" s="229">
        <f>+Carga_datos!F99</f>
        <v>0</v>
      </c>
      <c r="G57" s="229">
        <f>+Carga_datos!G99</f>
        <v>0</v>
      </c>
      <c r="H57" s="229">
        <f>+Carga_datos!H99</f>
        <v>0</v>
      </c>
      <c r="I57" s="229">
        <f>+Carga_datos!I99</f>
        <v>0</v>
      </c>
      <c r="J57" s="229">
        <f>+Carga_datos!J99</f>
        <v>0</v>
      </c>
      <c r="K57" s="229">
        <f>+Carga_datos!K99</f>
        <v>0</v>
      </c>
      <c r="L57" s="229">
        <f>+Carga_datos!L99</f>
        <v>0</v>
      </c>
      <c r="M57" s="229">
        <f>+Carga_datos!M99</f>
        <v>0</v>
      </c>
      <c r="N57" s="229">
        <f>+Carga_datos!N99</f>
        <v>0</v>
      </c>
    </row>
    <row r="58" spans="1:28" ht="30" customHeight="1" thickTop="1" thickBot="1" x14ac:dyDescent="0.4">
      <c r="A58" s="286" t="s">
        <v>467</v>
      </c>
      <c r="B58" s="271" t="s">
        <v>592</v>
      </c>
      <c r="C58" s="351"/>
      <c r="D58" s="229">
        <f>+Carga_datos!D100</f>
        <v>0</v>
      </c>
      <c r="E58" s="229">
        <f>+Carga_datos!E100</f>
        <v>0</v>
      </c>
      <c r="F58" s="229">
        <f>+Carga_datos!F100</f>
        <v>0</v>
      </c>
      <c r="G58" s="229">
        <f>+Carga_datos!G100</f>
        <v>0</v>
      </c>
      <c r="H58" s="229">
        <f>+Carga_datos!H100</f>
        <v>0</v>
      </c>
      <c r="I58" s="229">
        <f>+Carga_datos!I100</f>
        <v>0</v>
      </c>
      <c r="J58" s="229">
        <f>+Carga_datos!J100</f>
        <v>0</v>
      </c>
      <c r="K58" s="229">
        <f>+Carga_datos!K100</f>
        <v>0</v>
      </c>
      <c r="L58" s="229">
        <f>+Carga_datos!L100</f>
        <v>0</v>
      </c>
      <c r="M58" s="229">
        <f>+Carga_datos!M100</f>
        <v>0</v>
      </c>
      <c r="N58" s="229">
        <f>+Carga_datos!N100</f>
        <v>0</v>
      </c>
    </row>
    <row r="59" spans="1:28" ht="30" customHeight="1" thickTop="1" thickBot="1" x14ac:dyDescent="0.4">
      <c r="A59" s="285">
        <v>49200</v>
      </c>
      <c r="B59" s="230" t="s">
        <v>602</v>
      </c>
      <c r="C59" s="352"/>
      <c r="D59" s="231">
        <f>+D48+D49+D50+D51+D52+D55</f>
        <v>0</v>
      </c>
      <c r="E59" s="231">
        <f>+E48+E49+E50+E51+E52+E55</f>
        <v>2963.5250000000001</v>
      </c>
      <c r="F59" s="231">
        <f t="shared" ref="F59:G59" si="23">+F48+F49+F50+F51+F52+F55</f>
        <v>496.33099999999996</v>
      </c>
      <c r="G59" s="231">
        <f t="shared" si="23"/>
        <v>797.0390000000001</v>
      </c>
      <c r="H59" s="231">
        <f t="shared" ref="H59:N59" si="24">+H48+H49+H50+H51+H52+H55</f>
        <v>926.95799999999997</v>
      </c>
      <c r="I59" s="231">
        <f t="shared" si="24"/>
        <v>426.08200000000005</v>
      </c>
      <c r="J59" s="231">
        <f t="shared" si="24"/>
        <v>152.584</v>
      </c>
      <c r="K59" s="231">
        <f t="shared" si="24"/>
        <v>28.912000000000006</v>
      </c>
      <c r="L59" s="231">
        <f t="shared" si="24"/>
        <v>-107.30099999999996</v>
      </c>
      <c r="M59" s="231">
        <f t="shared" si="24"/>
        <v>-52.536000000000016</v>
      </c>
      <c r="N59" s="231">
        <f t="shared" si="24"/>
        <v>0</v>
      </c>
      <c r="O59" s="335">
        <f>Carga_datos!D101-Data!D59</f>
        <v>0</v>
      </c>
      <c r="P59" s="335">
        <f>Carga_datos!E101-Data!E59</f>
        <v>0</v>
      </c>
      <c r="Q59" s="335">
        <f>Carga_datos!F101-Data!F59</f>
        <v>0</v>
      </c>
      <c r="R59" s="335">
        <f>Carga_datos!G101-Data!G59</f>
        <v>0</v>
      </c>
      <c r="S59" s="335">
        <f>Carga_datos!H101-Data!H59</f>
        <v>0</v>
      </c>
      <c r="T59" s="335">
        <f>Carga_datos!I101-Data!I59</f>
        <v>0</v>
      </c>
      <c r="U59" s="335">
        <f>Carga_datos!J101-Data!J59</f>
        <v>0</v>
      </c>
      <c r="V59" s="335">
        <f>Carga_datos!K101-Data!K59</f>
        <v>0</v>
      </c>
      <c r="W59" s="335">
        <f>Carga_datos!L101-Data!L59</f>
        <v>0</v>
      </c>
      <c r="X59" s="335">
        <f>Carga_datos!M101-Data!M59</f>
        <v>0</v>
      </c>
      <c r="Y59" s="335">
        <f>Carga_datos!N101-Data!N59</f>
        <v>0</v>
      </c>
      <c r="Z59" s="335"/>
      <c r="AA59" s="335"/>
      <c r="AB59" s="335"/>
    </row>
    <row r="60" spans="1:28" ht="30" customHeight="1" thickTop="1" thickBot="1" x14ac:dyDescent="0.4">
      <c r="A60" s="285">
        <v>49300</v>
      </c>
      <c r="B60" s="230" t="s">
        <v>601</v>
      </c>
      <c r="C60" s="352"/>
      <c r="D60" s="231">
        <f>+D47+D59</f>
        <v>0</v>
      </c>
      <c r="E60" s="231">
        <f t="shared" ref="E60:G60" si="25">+E47+E59</f>
        <v>1886.57</v>
      </c>
      <c r="F60" s="231">
        <f t="shared" si="25"/>
        <v>1742.1039999999987</v>
      </c>
      <c r="G60" s="231">
        <f t="shared" si="25"/>
        <v>2789.5519999999997</v>
      </c>
      <c r="H60" s="231">
        <f t="shared" ref="H60:N60" si="26">+H47+H59</f>
        <v>223.4249999999945</v>
      </c>
      <c r="I60" s="231">
        <f t="shared" si="26"/>
        <v>1261.1110000000001</v>
      </c>
      <c r="J60" s="231">
        <f t="shared" si="26"/>
        <v>223.1749999999993</v>
      </c>
      <c r="K60" s="231">
        <f t="shared" si="26"/>
        <v>3869.0500000000038</v>
      </c>
      <c r="L60" s="231">
        <f t="shared" si="26"/>
        <v>5619.5719999999983</v>
      </c>
      <c r="M60" s="231">
        <f t="shared" si="26"/>
        <v>5364.6909999999998</v>
      </c>
      <c r="N60" s="231">
        <f t="shared" si="26"/>
        <v>0</v>
      </c>
      <c r="O60" s="335">
        <f>+Carga_datos!D102-Data!D60</f>
        <v>0</v>
      </c>
      <c r="P60" s="335">
        <f>+Carga_datos!E102-Data!E60</f>
        <v>0</v>
      </c>
      <c r="Q60" s="335">
        <f>+Carga_datos!F102-Data!F60</f>
        <v>0</v>
      </c>
      <c r="R60" s="335">
        <f>+Carga_datos!G102-Data!G60</f>
        <v>0</v>
      </c>
      <c r="S60" s="335">
        <f>+Carga_datos!H102-Data!H60</f>
        <v>5.5138116294983774E-12</v>
      </c>
      <c r="T60" s="335">
        <f>+Carga_datos!I102-Data!I60</f>
        <v>0</v>
      </c>
      <c r="U60" s="335">
        <f>+Carga_datos!J102-Data!J60</f>
        <v>7.1054273576010019E-13</v>
      </c>
      <c r="V60" s="335">
        <f>+Carga_datos!K102-Data!K60</f>
        <v>-3.637978807091713E-12</v>
      </c>
      <c r="W60" s="335">
        <f>+Carga_datos!L102-Data!L60</f>
        <v>0</v>
      </c>
      <c r="X60" s="335">
        <f>+Carga_datos!M102-Data!M60</f>
        <v>0</v>
      </c>
      <c r="Y60" s="335">
        <f>+Carga_datos!N102-Data!N60</f>
        <v>0</v>
      </c>
      <c r="Z60" s="335"/>
      <c r="AA60" s="335"/>
      <c r="AB60" s="335"/>
    </row>
    <row r="61" spans="1:28" ht="30" customHeight="1" thickTop="1" thickBot="1" x14ac:dyDescent="0.4">
      <c r="A61" s="285" t="s">
        <v>77</v>
      </c>
      <c r="B61" s="271" t="s">
        <v>233</v>
      </c>
      <c r="C61" s="351"/>
      <c r="D61" s="229">
        <f>+Carga_datos!D103</f>
        <v>0</v>
      </c>
      <c r="E61" s="229">
        <f>+Carga_datos!E103</f>
        <v>-39.450000000000003</v>
      </c>
      <c r="F61" s="229">
        <f>+Carga_datos!F103</f>
        <v>-755.952</v>
      </c>
      <c r="G61" s="229">
        <f>+Carga_datos!G103</f>
        <v>-733.66300000000001</v>
      </c>
      <c r="H61" s="229">
        <f>+Carga_datos!H103</f>
        <v>-189.21899999999999</v>
      </c>
      <c r="I61" s="229">
        <f>+Carga_datos!I103</f>
        <v>-415.09</v>
      </c>
      <c r="J61" s="229">
        <f>+Carga_datos!J103</f>
        <v>-95.402000000000001</v>
      </c>
      <c r="K61" s="229">
        <f>+Carga_datos!K103</f>
        <v>-1054.2560000000001</v>
      </c>
      <c r="L61" s="229">
        <f>+Carga_datos!L103</f>
        <v>-710</v>
      </c>
      <c r="M61" s="229">
        <f>+Carga_datos!M103</f>
        <v>-308.93200000000002</v>
      </c>
      <c r="N61" s="229">
        <f>+Carga_datos!N103</f>
        <v>0</v>
      </c>
    </row>
    <row r="62" spans="1:28" ht="30" customHeight="1" thickTop="1" thickBot="1" x14ac:dyDescent="0.4">
      <c r="A62" s="285" t="s">
        <v>76</v>
      </c>
      <c r="B62" s="230" t="s">
        <v>600</v>
      </c>
      <c r="C62" s="351"/>
      <c r="D62" s="231">
        <f>+D60+D61</f>
        <v>0</v>
      </c>
      <c r="E62" s="231">
        <f t="shared" ref="E62:G62" si="27">+E60+E61</f>
        <v>1847.12</v>
      </c>
      <c r="F62" s="231">
        <f t="shared" si="27"/>
        <v>986.15199999999868</v>
      </c>
      <c r="G62" s="231">
        <f t="shared" si="27"/>
        <v>2055.8889999999997</v>
      </c>
      <c r="H62" s="231">
        <f t="shared" ref="H62:N62" si="28">+H60+H61</f>
        <v>34.205999999994503</v>
      </c>
      <c r="I62" s="231">
        <f t="shared" si="28"/>
        <v>846.02100000000019</v>
      </c>
      <c r="J62" s="231">
        <f t="shared" si="28"/>
        <v>127.7729999999993</v>
      </c>
      <c r="K62" s="231">
        <f t="shared" si="28"/>
        <v>2814.7940000000035</v>
      </c>
      <c r="L62" s="231">
        <f t="shared" si="28"/>
        <v>4909.5719999999983</v>
      </c>
      <c r="M62" s="231">
        <f t="shared" si="28"/>
        <v>5055.759</v>
      </c>
      <c r="N62" s="231">
        <f t="shared" si="28"/>
        <v>0</v>
      </c>
      <c r="O62" s="335">
        <f>Carga_datos!D104-Data!D62</f>
        <v>0</v>
      </c>
      <c r="P62" s="335">
        <f>Carga_datos!E104-Data!E62</f>
        <v>0</v>
      </c>
      <c r="Q62" s="335">
        <f>Carga_datos!F104-Data!F62</f>
        <v>1.3642420526593924E-12</v>
      </c>
      <c r="R62" s="335">
        <f>Carga_datos!G104-Data!G62</f>
        <v>0</v>
      </c>
      <c r="S62" s="335">
        <f>Carga_datos!H104-Data!H62</f>
        <v>5.4996007747831754E-12</v>
      </c>
      <c r="T62" s="335">
        <f>Carga_datos!I104-Data!I62</f>
        <v>0</v>
      </c>
      <c r="U62" s="335">
        <f>Carga_datos!J104-Data!J62</f>
        <v>6.9633188104489818E-13</v>
      </c>
      <c r="V62" s="335">
        <f>Carga_datos!K104-Data!K62</f>
        <v>-3.637978807091713E-12</v>
      </c>
      <c r="W62" s="335">
        <f>Carga_datos!L104-Data!L62</f>
        <v>0</v>
      </c>
      <c r="X62" s="335">
        <f>Carga_datos!M104-Data!M62</f>
        <v>0</v>
      </c>
      <c r="Y62" s="335">
        <f>Carga_datos!N104-Data!N62</f>
        <v>0</v>
      </c>
      <c r="Z62" s="335"/>
      <c r="AA62" s="335"/>
      <c r="AB62" s="335"/>
    </row>
    <row r="63" spans="1:28" ht="30" customHeight="1" thickTop="1" thickBot="1" x14ac:dyDescent="0.4">
      <c r="A63" s="285"/>
      <c r="B63" s="230" t="s">
        <v>596</v>
      </c>
      <c r="C63" s="351"/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N63" s="231"/>
    </row>
    <row r="64" spans="1:28" ht="30" customHeight="1" thickTop="1" thickBot="1" x14ac:dyDescent="0.4">
      <c r="A64" s="285" t="s">
        <v>597</v>
      </c>
      <c r="B64" s="230" t="s">
        <v>598</v>
      </c>
      <c r="C64" s="351"/>
      <c r="D64" s="231">
        <f>+Carga_datos!D105</f>
        <v>0</v>
      </c>
      <c r="E64" s="231">
        <f>+Carga_datos!E105</f>
        <v>0</v>
      </c>
      <c r="F64" s="231">
        <f>+Carga_datos!F105</f>
        <v>0</v>
      </c>
      <c r="G64" s="231">
        <f>+Carga_datos!G105</f>
        <v>0</v>
      </c>
      <c r="H64" s="231">
        <f>+Carga_datos!H105</f>
        <v>0</v>
      </c>
      <c r="I64" s="231">
        <f>+Carga_datos!I105</f>
        <v>0</v>
      </c>
      <c r="J64" s="231">
        <f>+Carga_datos!J105</f>
        <v>0</v>
      </c>
      <c r="K64" s="231">
        <f>+Carga_datos!K105</f>
        <v>0</v>
      </c>
      <c r="L64" s="231">
        <f>+Carga_datos!L105</f>
        <v>0</v>
      </c>
      <c r="M64" s="231">
        <f>+Carga_datos!M105</f>
        <v>0</v>
      </c>
      <c r="N64" s="231">
        <f>+Carga_datos!N105</f>
        <v>0</v>
      </c>
    </row>
    <row r="65" spans="1:28" ht="30" customHeight="1" thickTop="1" thickBot="1" x14ac:dyDescent="0.4">
      <c r="A65" s="285" t="s">
        <v>594</v>
      </c>
      <c r="B65" s="230" t="s">
        <v>599</v>
      </c>
      <c r="C65" s="352"/>
      <c r="D65" s="231">
        <f>+D62+D64</f>
        <v>0</v>
      </c>
      <c r="E65" s="231">
        <f t="shared" ref="E65:G65" si="29">+E62+E64</f>
        <v>1847.12</v>
      </c>
      <c r="F65" s="231">
        <f t="shared" si="29"/>
        <v>986.15199999999868</v>
      </c>
      <c r="G65" s="231">
        <f t="shared" si="29"/>
        <v>2055.8889999999997</v>
      </c>
      <c r="H65" s="231">
        <f t="shared" ref="H65:N65" si="30">+H62+H64</f>
        <v>34.205999999994503</v>
      </c>
      <c r="I65" s="231">
        <f t="shared" si="30"/>
        <v>846.02100000000019</v>
      </c>
      <c r="J65" s="231">
        <f t="shared" si="30"/>
        <v>127.7729999999993</v>
      </c>
      <c r="K65" s="231">
        <f t="shared" si="30"/>
        <v>2814.7940000000035</v>
      </c>
      <c r="L65" s="231">
        <f t="shared" si="30"/>
        <v>4909.5719999999983</v>
      </c>
      <c r="M65" s="231">
        <f t="shared" si="30"/>
        <v>5055.759</v>
      </c>
      <c r="N65" s="231">
        <f t="shared" si="30"/>
        <v>0</v>
      </c>
      <c r="O65" s="335">
        <f>+Carga_datos!D106-Data!D65</f>
        <v>0</v>
      </c>
      <c r="P65" s="335">
        <f>+Carga_datos!E106-Data!E65</f>
        <v>0</v>
      </c>
      <c r="Q65" s="335">
        <f>+Carga_datos!F106-Data!F65</f>
        <v>1.3642420526593924E-12</v>
      </c>
      <c r="R65" s="335">
        <f>+Carga_datos!G106-Data!G65</f>
        <v>0</v>
      </c>
      <c r="S65" s="335">
        <f>+Carga_datos!H106-Data!H65</f>
        <v>5.4996007747831754E-12</v>
      </c>
      <c r="T65" s="335">
        <f>+Carga_datos!I106-Data!I65</f>
        <v>0</v>
      </c>
      <c r="U65" s="335">
        <f>+Carga_datos!J106-Data!J65</f>
        <v>6.9633188104489818E-13</v>
      </c>
      <c r="V65" s="335">
        <f>+Carga_datos!K106-Data!K65</f>
        <v>-3.637978807091713E-12</v>
      </c>
      <c r="W65" s="335">
        <f>+Carga_datos!L106-Data!L65</f>
        <v>0</v>
      </c>
      <c r="X65" s="335">
        <f>+Carga_datos!M106-Data!M65</f>
        <v>0</v>
      </c>
      <c r="Y65" s="335">
        <f>+Carga_datos!N106-Data!N65</f>
        <v>0</v>
      </c>
      <c r="Z65" s="335"/>
      <c r="AA65" s="335"/>
      <c r="AB65" s="335"/>
    </row>
    <row r="66" spans="1:28" ht="30" customHeight="1" x14ac:dyDescent="0.35"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</row>
    <row r="67" spans="1:28" ht="30" customHeight="1" thickBot="1" x14ac:dyDescent="0.4"/>
    <row r="68" spans="1:28" ht="30" customHeight="1" x14ac:dyDescent="0.35">
      <c r="A68" s="234"/>
      <c r="B68" s="234" t="s">
        <v>367</v>
      </c>
      <c r="C68" s="234" t="str">
        <f>+C9</f>
        <v>Ref</v>
      </c>
      <c r="D68" s="234">
        <f>+D9</f>
        <v>2008</v>
      </c>
      <c r="E68" s="234">
        <f t="shared" ref="E68:G68" si="31">+E9</f>
        <v>2009</v>
      </c>
      <c r="F68" s="234">
        <f t="shared" si="31"/>
        <v>2010</v>
      </c>
      <c r="G68" s="234">
        <f t="shared" si="31"/>
        <v>2011</v>
      </c>
      <c r="H68" s="234">
        <f t="shared" ref="H68:N68" si="32">+H9</f>
        <v>2012</v>
      </c>
      <c r="I68" s="234">
        <f t="shared" si="32"/>
        <v>2013</v>
      </c>
      <c r="J68" s="234">
        <f t="shared" si="32"/>
        <v>2014</v>
      </c>
      <c r="K68" s="234">
        <f t="shared" si="32"/>
        <v>2015</v>
      </c>
      <c r="L68" s="234">
        <f t="shared" si="32"/>
        <v>2016</v>
      </c>
      <c r="M68" s="234">
        <f t="shared" si="32"/>
        <v>2017</v>
      </c>
      <c r="N68" s="234">
        <f t="shared" si="32"/>
        <v>2018</v>
      </c>
    </row>
    <row r="69" spans="1:28" ht="30" customHeight="1" thickBot="1" x14ac:dyDescent="0.4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</row>
    <row r="70" spans="1:28" ht="30" customHeight="1" thickTop="1" thickBot="1" x14ac:dyDescent="0.4">
      <c r="A70" s="284"/>
      <c r="B70" s="266" t="s">
        <v>383</v>
      </c>
      <c r="C70" s="353"/>
      <c r="D70" s="273"/>
      <c r="E70" s="267"/>
      <c r="F70" s="267"/>
      <c r="G70" s="267"/>
      <c r="H70" s="267"/>
      <c r="I70" s="267"/>
      <c r="J70" s="267"/>
      <c r="K70" s="267"/>
      <c r="L70" s="267"/>
      <c r="M70" s="267"/>
      <c r="N70" s="267"/>
    </row>
    <row r="71" spans="1:28" ht="30" customHeight="1" thickTop="1" thickBot="1" x14ac:dyDescent="0.4">
      <c r="A71" s="284" t="s">
        <v>388</v>
      </c>
      <c r="B71" s="275" t="s">
        <v>382</v>
      </c>
      <c r="C71" s="354"/>
      <c r="D71" s="276"/>
      <c r="E71" s="267">
        <f t="shared" ref="E71:G74" si="33">+E22</f>
        <v>-6800.5609999999997</v>
      </c>
      <c r="F71" s="267">
        <f t="shared" si="33"/>
        <v>-5909.2169999999996</v>
      </c>
      <c r="G71" s="267">
        <f t="shared" si="33"/>
        <v>-7343.1840000000002</v>
      </c>
      <c r="H71" s="267">
        <f t="shared" ref="H71:N71" si="34">+H22</f>
        <v>-7574.9610000000002</v>
      </c>
      <c r="I71" s="267">
        <f t="shared" si="34"/>
        <v>-8780.7810000000009</v>
      </c>
      <c r="J71" s="267">
        <f t="shared" si="34"/>
        <v>-3709.8009999999999</v>
      </c>
      <c r="K71" s="267">
        <f t="shared" si="34"/>
        <v>-9672.6010000000006</v>
      </c>
      <c r="L71" s="267">
        <f t="shared" si="34"/>
        <v>-10236.271000000001</v>
      </c>
      <c r="M71" s="267">
        <f t="shared" si="34"/>
        <v>-10084.035</v>
      </c>
      <c r="N71" s="267">
        <f t="shared" si="34"/>
        <v>0</v>
      </c>
    </row>
    <row r="72" spans="1:28" ht="30" customHeight="1" thickTop="1" thickBot="1" x14ac:dyDescent="0.4">
      <c r="A72" s="284" t="s">
        <v>392</v>
      </c>
      <c r="B72" s="276" t="s">
        <v>389</v>
      </c>
      <c r="C72" s="354"/>
      <c r="D72" s="276"/>
      <c r="E72" s="267">
        <f t="shared" si="33"/>
        <v>0</v>
      </c>
      <c r="F72" s="267">
        <f t="shared" si="33"/>
        <v>0</v>
      </c>
      <c r="G72" s="267">
        <f t="shared" si="33"/>
        <v>0</v>
      </c>
      <c r="H72" s="267">
        <f t="shared" ref="H72:N72" si="35">+H23</f>
        <v>0</v>
      </c>
      <c r="I72" s="267">
        <f t="shared" si="35"/>
        <v>0</v>
      </c>
      <c r="J72" s="267">
        <f t="shared" si="35"/>
        <v>0</v>
      </c>
      <c r="K72" s="267">
        <f t="shared" si="35"/>
        <v>0</v>
      </c>
      <c r="L72" s="267">
        <f t="shared" si="35"/>
        <v>0</v>
      </c>
      <c r="M72" s="267">
        <f t="shared" si="35"/>
        <v>0</v>
      </c>
      <c r="N72" s="267">
        <f t="shared" si="35"/>
        <v>0</v>
      </c>
    </row>
    <row r="73" spans="1:28" ht="30" customHeight="1" thickTop="1" thickBot="1" x14ac:dyDescent="0.4">
      <c r="A73" s="284" t="s">
        <v>391</v>
      </c>
      <c r="B73" s="276" t="s">
        <v>390</v>
      </c>
      <c r="C73" s="354"/>
      <c r="D73" s="276"/>
      <c r="E73" s="267">
        <f t="shared" si="33"/>
        <v>0</v>
      </c>
      <c r="F73" s="267">
        <f t="shared" si="33"/>
        <v>0</v>
      </c>
      <c r="G73" s="267">
        <f t="shared" si="33"/>
        <v>0</v>
      </c>
      <c r="H73" s="267">
        <f t="shared" ref="H73:N73" si="36">+H24</f>
        <v>0</v>
      </c>
      <c r="I73" s="267">
        <f t="shared" si="36"/>
        <v>0</v>
      </c>
      <c r="J73" s="267">
        <f t="shared" si="36"/>
        <v>0</v>
      </c>
      <c r="K73" s="267">
        <f t="shared" si="36"/>
        <v>0</v>
      </c>
      <c r="L73" s="267">
        <f t="shared" si="36"/>
        <v>0</v>
      </c>
      <c r="M73" s="267">
        <f t="shared" si="36"/>
        <v>0</v>
      </c>
      <c r="N73" s="267">
        <f t="shared" si="36"/>
        <v>0</v>
      </c>
    </row>
    <row r="74" spans="1:28" ht="30" customHeight="1" thickTop="1" thickBot="1" x14ac:dyDescent="0.4">
      <c r="A74" s="284" t="s">
        <v>395</v>
      </c>
      <c r="B74" s="276" t="s">
        <v>394</v>
      </c>
      <c r="C74" s="354"/>
      <c r="D74" s="276"/>
      <c r="E74" s="267">
        <f t="shared" si="33"/>
        <v>0</v>
      </c>
      <c r="F74" s="267">
        <f t="shared" si="33"/>
        <v>0</v>
      </c>
      <c r="G74" s="267">
        <f t="shared" si="33"/>
        <v>0</v>
      </c>
      <c r="H74" s="267">
        <f t="shared" ref="H74:N74" si="37">+H25</f>
        <v>0</v>
      </c>
      <c r="I74" s="267">
        <f t="shared" si="37"/>
        <v>0</v>
      </c>
      <c r="J74" s="267">
        <f t="shared" si="37"/>
        <v>0</v>
      </c>
      <c r="K74" s="267">
        <f t="shared" si="37"/>
        <v>0</v>
      </c>
      <c r="L74" s="267">
        <f t="shared" si="37"/>
        <v>0</v>
      </c>
      <c r="M74" s="267">
        <f t="shared" si="37"/>
        <v>0</v>
      </c>
      <c r="N74" s="267">
        <f t="shared" si="37"/>
        <v>0</v>
      </c>
    </row>
    <row r="75" spans="1:28" ht="30" customHeight="1" thickTop="1" thickBot="1" x14ac:dyDescent="0.4">
      <c r="A75" s="284" t="s">
        <v>95</v>
      </c>
      <c r="B75" s="271" t="s">
        <v>385</v>
      </c>
      <c r="C75" s="353"/>
      <c r="D75" s="273"/>
      <c r="E75" s="267">
        <f>-(E101-D101)</f>
        <v>-377.291</v>
      </c>
      <c r="F75" s="267">
        <f t="shared" ref="F75:G75" si="38">-(F101-E101)</f>
        <v>-329.63799999999998</v>
      </c>
      <c r="G75" s="267">
        <f t="shared" si="38"/>
        <v>11.588999999999942</v>
      </c>
      <c r="H75" s="267">
        <f t="shared" ref="H75:H76" si="39">-(H101-G101)</f>
        <v>62.307000000000016</v>
      </c>
      <c r="I75" s="267">
        <f t="shared" ref="I75:I76" si="40">-(I101-H101)</f>
        <v>1.8120000000000118</v>
      </c>
      <c r="J75" s="267">
        <f t="shared" ref="J75:J76" si="41">-(J101-I101)</f>
        <v>-18.256999999999948</v>
      </c>
      <c r="K75" s="267">
        <f t="shared" ref="K75:K76" si="42">-(K101-J101)</f>
        <v>-61.23700000000008</v>
      </c>
      <c r="L75" s="267">
        <f t="shared" ref="L75:L76" si="43">-(L101-K101)</f>
        <v>45.979000000000042</v>
      </c>
      <c r="M75" s="267">
        <f t="shared" ref="M75:M76" si="44">-(M101-L101)</f>
        <v>516.26599999999996</v>
      </c>
      <c r="N75" s="267">
        <f t="shared" ref="N75:N76" si="45">-(N101-M101)</f>
        <v>148.47</v>
      </c>
    </row>
    <row r="76" spans="1:28" ht="30" customHeight="1" thickTop="1" thickBot="1" x14ac:dyDescent="0.4">
      <c r="A76" s="284" t="s">
        <v>105</v>
      </c>
      <c r="B76" s="271" t="s">
        <v>386</v>
      </c>
      <c r="C76" s="353"/>
      <c r="D76" s="273"/>
      <c r="E76" s="267">
        <f>-(E102-D102)</f>
        <v>-231.911</v>
      </c>
      <c r="F76" s="267">
        <f t="shared" ref="F76:G76" si="46">-(F102-E102)</f>
        <v>231.911</v>
      </c>
      <c r="G76" s="267">
        <f t="shared" si="46"/>
        <v>0</v>
      </c>
      <c r="H76" s="267">
        <f t="shared" si="39"/>
        <v>-155.92099999999999</v>
      </c>
      <c r="I76" s="267">
        <f t="shared" si="40"/>
        <v>-7.8449999999999989</v>
      </c>
      <c r="J76" s="267">
        <f t="shared" si="41"/>
        <v>-16.209000000000003</v>
      </c>
      <c r="K76" s="267">
        <f t="shared" si="42"/>
        <v>26.329999999999984</v>
      </c>
      <c r="L76" s="267">
        <f t="shared" si="43"/>
        <v>-22.161999999999978</v>
      </c>
      <c r="M76" s="267">
        <f t="shared" si="44"/>
        <v>109.78699999999999</v>
      </c>
      <c r="N76" s="267">
        <f t="shared" si="45"/>
        <v>66.02</v>
      </c>
    </row>
    <row r="77" spans="1:28" ht="30" customHeight="1" thickTop="1" thickBot="1" x14ac:dyDescent="0.4">
      <c r="A77" s="284" t="s">
        <v>82</v>
      </c>
      <c r="B77" s="271" t="s">
        <v>608</v>
      </c>
      <c r="C77" s="353"/>
      <c r="D77" s="273"/>
      <c r="E77" s="267">
        <f>+E34</f>
        <v>-14422.972</v>
      </c>
      <c r="F77" s="267">
        <f t="shared" ref="F77:G77" si="47">+F34</f>
        <v>-14339.904</v>
      </c>
      <c r="G77" s="267">
        <f t="shared" si="47"/>
        <v>-16615.404999999999</v>
      </c>
      <c r="H77" s="267">
        <f t="shared" ref="H77:N77" si="48">+H34</f>
        <v>-18409.037</v>
      </c>
      <c r="I77" s="267">
        <f t="shared" si="48"/>
        <v>-20907.387999999999</v>
      </c>
      <c r="J77" s="267">
        <f t="shared" si="48"/>
        <v>-10134.454</v>
      </c>
      <c r="K77" s="267">
        <f t="shared" si="48"/>
        <v>-21759.463</v>
      </c>
      <c r="L77" s="267">
        <f t="shared" si="48"/>
        <v>-21479.277999999998</v>
      </c>
      <c r="M77" s="267">
        <f t="shared" si="48"/>
        <v>-22003.399000000001</v>
      </c>
      <c r="N77" s="267">
        <f t="shared" si="48"/>
        <v>0</v>
      </c>
    </row>
    <row r="78" spans="1:28" ht="30" customHeight="1" thickTop="1" thickBot="1" x14ac:dyDescent="0.4">
      <c r="A78" s="287" t="s">
        <v>498</v>
      </c>
      <c r="B78" s="274" t="s">
        <v>460</v>
      </c>
      <c r="C78" s="353"/>
      <c r="D78" s="273"/>
      <c r="E78" s="267">
        <f>SUM(E71:E77)</f>
        <v>-21832.735000000001</v>
      </c>
      <c r="F78" s="267">
        <f t="shared" ref="F78:G78" si="49">SUM(F71:F77)</f>
        <v>-20346.847999999998</v>
      </c>
      <c r="G78" s="267">
        <f t="shared" si="49"/>
        <v>-23947</v>
      </c>
      <c r="H78" s="267">
        <f t="shared" ref="H78:N78" si="50">SUM(H71:H77)</f>
        <v>-26077.612000000001</v>
      </c>
      <c r="I78" s="267">
        <f t="shared" si="50"/>
        <v>-29694.201999999997</v>
      </c>
      <c r="J78" s="267">
        <f t="shared" si="50"/>
        <v>-13878.721</v>
      </c>
      <c r="K78" s="267">
        <f t="shared" si="50"/>
        <v>-31466.970999999998</v>
      </c>
      <c r="L78" s="267">
        <f t="shared" si="50"/>
        <v>-31691.732</v>
      </c>
      <c r="M78" s="267">
        <f t="shared" si="50"/>
        <v>-31461.381000000001</v>
      </c>
      <c r="N78" s="267">
        <f t="shared" si="50"/>
        <v>214.49</v>
      </c>
    </row>
    <row r="79" spans="1:28" ht="30" customHeight="1" thickBot="1" x14ac:dyDescent="0.4">
      <c r="A79" s="235"/>
      <c r="B79" s="235"/>
      <c r="C79" s="235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</row>
    <row r="80" spans="1:28" ht="30" customHeight="1" thickBot="1" x14ac:dyDescent="0.4">
      <c r="A80" s="226"/>
      <c r="B80" s="227" t="s">
        <v>416</v>
      </c>
      <c r="C80" s="355"/>
      <c r="D80" s="236"/>
      <c r="E80" s="236">
        <f>ROUND(E10*(E15+E27),0)</f>
        <v>0</v>
      </c>
      <c r="F80" s="236">
        <f>ROUND(F10*(F15+F27),0)</f>
        <v>0</v>
      </c>
      <c r="G80" s="236">
        <f>ROUND(G10*(G15+G27),0)</f>
        <v>0</v>
      </c>
      <c r="H80" s="236">
        <f t="shared" ref="H80:N80" si="51">ROUND(H10*(H15+H27),0)</f>
        <v>0</v>
      </c>
      <c r="I80" s="236">
        <f t="shared" si="51"/>
        <v>0</v>
      </c>
      <c r="J80" s="236">
        <f t="shared" si="51"/>
        <v>0</v>
      </c>
      <c r="K80" s="236">
        <f t="shared" si="51"/>
        <v>0</v>
      </c>
      <c r="L80" s="236">
        <f t="shared" si="51"/>
        <v>0</v>
      </c>
      <c r="M80" s="236">
        <f t="shared" si="51"/>
        <v>0</v>
      </c>
      <c r="N80" s="236">
        <f t="shared" si="51"/>
        <v>0</v>
      </c>
    </row>
    <row r="81" spans="1:28" ht="30" customHeight="1" thickBot="1" x14ac:dyDescent="0.4">
      <c r="A81" s="226"/>
      <c r="B81" s="227" t="s">
        <v>408</v>
      </c>
      <c r="C81" s="356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28"/>
    </row>
    <row r="82" spans="1:28" ht="24" thickBot="1" x14ac:dyDescent="0.4">
      <c r="A82" s="226"/>
      <c r="B82" s="227" t="s">
        <v>609</v>
      </c>
      <c r="C82" s="356"/>
      <c r="D82" s="228"/>
      <c r="E82" s="228">
        <f>ROUND(E10*E78,0)</f>
        <v>0</v>
      </c>
      <c r="F82" s="228">
        <f>ROUND(F10*F78,0)</f>
        <v>0</v>
      </c>
      <c r="G82" s="228">
        <f>ROUND(G10*G78,0)</f>
        <v>0</v>
      </c>
      <c r="H82" s="228">
        <f t="shared" ref="H82:N82" si="52">ROUND(H10*H78,0)</f>
        <v>0</v>
      </c>
      <c r="I82" s="228">
        <f t="shared" si="52"/>
        <v>0</v>
      </c>
      <c r="J82" s="228">
        <f t="shared" si="52"/>
        <v>0</v>
      </c>
      <c r="K82" s="228">
        <f t="shared" si="52"/>
        <v>0</v>
      </c>
      <c r="L82" s="228">
        <f t="shared" si="52"/>
        <v>0</v>
      </c>
      <c r="M82" s="228">
        <f t="shared" si="52"/>
        <v>0</v>
      </c>
      <c r="N82" s="228">
        <f t="shared" si="52"/>
        <v>0</v>
      </c>
    </row>
    <row r="83" spans="1:28" ht="24" thickBot="1" x14ac:dyDescent="0.4">
      <c r="A83" s="226"/>
      <c r="B83" s="227" t="s">
        <v>415</v>
      </c>
      <c r="C83" s="357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28"/>
    </row>
    <row r="85" spans="1:28" ht="30" customHeight="1" thickBot="1" x14ac:dyDescent="0.4"/>
    <row r="86" spans="1:28" ht="30" customHeight="1" thickBot="1" x14ac:dyDescent="0.4">
      <c r="A86" s="182"/>
      <c r="B86" s="182" t="s">
        <v>378</v>
      </c>
      <c r="C86" s="182" t="str">
        <f>+C9</f>
        <v>Ref</v>
      </c>
      <c r="D86" s="182">
        <f>+D9</f>
        <v>2008</v>
      </c>
      <c r="E86" s="182">
        <f t="shared" ref="E86:G86" si="53">+E9</f>
        <v>2009</v>
      </c>
      <c r="F86" s="182">
        <f t="shared" si="53"/>
        <v>2010</v>
      </c>
      <c r="G86" s="182">
        <f t="shared" si="53"/>
        <v>2011</v>
      </c>
      <c r="H86" s="182">
        <f t="shared" ref="H86:N86" si="54">+H9</f>
        <v>2012</v>
      </c>
      <c r="I86" s="182">
        <f t="shared" si="54"/>
        <v>2013</v>
      </c>
      <c r="J86" s="182">
        <f t="shared" si="54"/>
        <v>2014</v>
      </c>
      <c r="K86" s="182">
        <f t="shared" si="54"/>
        <v>2015</v>
      </c>
      <c r="L86" s="182">
        <f t="shared" si="54"/>
        <v>2016</v>
      </c>
      <c r="M86" s="182">
        <f t="shared" si="54"/>
        <v>2017</v>
      </c>
      <c r="N86" s="182">
        <f t="shared" si="54"/>
        <v>2018</v>
      </c>
    </row>
    <row r="87" spans="1:28" ht="30" customHeight="1" thickTop="1" thickBot="1" x14ac:dyDescent="0.4"/>
    <row r="88" spans="1:28" ht="30" customHeight="1" thickBot="1" x14ac:dyDescent="0.4">
      <c r="A88" s="182"/>
      <c r="B88" s="182" t="s">
        <v>379</v>
      </c>
      <c r="C88" s="182" t="str">
        <f>+C9</f>
        <v>Ref</v>
      </c>
      <c r="D88" s="182">
        <f>+D9</f>
        <v>2008</v>
      </c>
      <c r="E88" s="182">
        <f t="shared" ref="E88:G88" si="55">+E9</f>
        <v>2009</v>
      </c>
      <c r="F88" s="182">
        <f t="shared" si="55"/>
        <v>2010</v>
      </c>
      <c r="G88" s="182">
        <f t="shared" si="55"/>
        <v>2011</v>
      </c>
      <c r="H88" s="182">
        <f t="shared" ref="H88:N88" si="56">+H9</f>
        <v>2012</v>
      </c>
      <c r="I88" s="182">
        <f t="shared" si="56"/>
        <v>2013</v>
      </c>
      <c r="J88" s="182">
        <f t="shared" si="56"/>
        <v>2014</v>
      </c>
      <c r="K88" s="182">
        <f t="shared" si="56"/>
        <v>2015</v>
      </c>
      <c r="L88" s="182">
        <f t="shared" si="56"/>
        <v>2016</v>
      </c>
      <c r="M88" s="182">
        <f t="shared" si="56"/>
        <v>2017</v>
      </c>
      <c r="N88" s="182">
        <f t="shared" si="56"/>
        <v>2018</v>
      </c>
    </row>
    <row r="89" spans="1:28" ht="30" customHeight="1" thickTop="1" thickBot="1" x14ac:dyDescent="0.4"/>
    <row r="90" spans="1:28" ht="30" customHeight="1" thickTop="1" thickBot="1" x14ac:dyDescent="0.4">
      <c r="A90" s="284" t="s">
        <v>84</v>
      </c>
      <c r="B90" s="268" t="s">
        <v>237</v>
      </c>
      <c r="C90" s="358"/>
      <c r="D90" s="269">
        <f>SUM(D91:D97)</f>
        <v>0</v>
      </c>
      <c r="E90" s="269">
        <f t="shared" ref="E90:G90" si="57">SUM(E91:E97)</f>
        <v>26790.949000000001</v>
      </c>
      <c r="F90" s="269">
        <f t="shared" si="57"/>
        <v>24935.656999999999</v>
      </c>
      <c r="G90" s="269">
        <f t="shared" si="57"/>
        <v>23211.760999999999</v>
      </c>
      <c r="H90" s="269">
        <f t="shared" ref="H90:N90" si="58">SUM(H91:H97)</f>
        <v>27178.653999999999</v>
      </c>
      <c r="I90" s="269">
        <f t="shared" si="58"/>
        <v>29054.423999999999</v>
      </c>
      <c r="J90" s="269">
        <f t="shared" si="58"/>
        <v>31241.482000000004</v>
      </c>
      <c r="K90" s="269">
        <f t="shared" si="58"/>
        <v>55700.009999999995</v>
      </c>
      <c r="L90" s="269">
        <f t="shared" si="58"/>
        <v>58865.881000000001</v>
      </c>
      <c r="M90" s="269">
        <f t="shared" si="58"/>
        <v>20589.547000000002</v>
      </c>
      <c r="N90" s="269">
        <f t="shared" si="58"/>
        <v>0</v>
      </c>
      <c r="O90" s="335">
        <f>+Carga_datos!D2-Data!D90</f>
        <v>0</v>
      </c>
      <c r="P90" s="335">
        <f>+Carga_datos!E2-Data!E90</f>
        <v>0</v>
      </c>
      <c r="Q90" s="335">
        <f>+Carga_datos!F2-Data!F90</f>
        <v>0</v>
      </c>
      <c r="R90" s="335">
        <f>+Carga_datos!G2-Data!G90</f>
        <v>0</v>
      </c>
      <c r="S90" s="335">
        <f>+Carga_datos!H2-Data!H90</f>
        <v>0</v>
      </c>
      <c r="T90" s="335">
        <f>+Carga_datos!I2-Data!I90</f>
        <v>0</v>
      </c>
      <c r="U90" s="335">
        <f>+Carga_datos!J2-Data!J90</f>
        <v>0</v>
      </c>
      <c r="V90" s="335">
        <f>+Carga_datos!K2-Data!K90</f>
        <v>0</v>
      </c>
      <c r="W90" s="335">
        <f>+Carga_datos!L2-Data!L90</f>
        <v>0</v>
      </c>
      <c r="X90" s="335">
        <f>+Carga_datos!M2-Data!M90</f>
        <v>0</v>
      </c>
      <c r="Y90" s="335">
        <f>+Carga_datos!N2-Data!N90</f>
        <v>0</v>
      </c>
      <c r="Z90" s="335"/>
      <c r="AA90" s="335"/>
      <c r="AB90" s="335"/>
    </row>
    <row r="91" spans="1:28" ht="30" customHeight="1" thickTop="1" thickBot="1" x14ac:dyDescent="0.4">
      <c r="A91" s="284" t="s">
        <v>85</v>
      </c>
      <c r="B91" s="271" t="s">
        <v>238</v>
      </c>
      <c r="C91" s="351"/>
      <c r="D91" s="284">
        <f>+Carga_datos!D3</f>
        <v>0</v>
      </c>
      <c r="E91" s="284">
        <f>+Carga_datos!E3</f>
        <v>50.893000000000001</v>
      </c>
      <c r="F91" s="284">
        <f>+Carga_datos!F3</f>
        <v>49.994</v>
      </c>
      <c r="G91" s="284">
        <f>+Carga_datos!G3</f>
        <v>49.098999999999997</v>
      </c>
      <c r="H91" s="284">
        <f>+Carga_datos!H3</f>
        <v>48.256999999999998</v>
      </c>
      <c r="I91" s="284">
        <f>+Carga_datos!I3</f>
        <v>85.247</v>
      </c>
      <c r="J91" s="284">
        <f>+Carga_datos!J3</f>
        <v>83.983000000000004</v>
      </c>
      <c r="K91" s="284">
        <f>+Carga_datos!K3</f>
        <v>27.460999999999999</v>
      </c>
      <c r="L91" s="284">
        <f>+Carga_datos!L3</f>
        <v>4.4340000000000002</v>
      </c>
      <c r="M91" s="284">
        <f>+Carga_datos!M3</f>
        <v>0.112</v>
      </c>
      <c r="N91" s="284">
        <f>+Carga_datos!N3</f>
        <v>0</v>
      </c>
    </row>
    <row r="92" spans="1:28" ht="30" customHeight="1" thickTop="1" thickBot="1" x14ac:dyDescent="0.4">
      <c r="A92" s="284" t="s">
        <v>86</v>
      </c>
      <c r="B92" s="271" t="s">
        <v>239</v>
      </c>
      <c r="C92" s="351"/>
      <c r="D92" s="284">
        <f>+Carga_datos!D4</f>
        <v>0</v>
      </c>
      <c r="E92" s="284">
        <f>+Carga_datos!E4</f>
        <v>21011.741000000002</v>
      </c>
      <c r="F92" s="284">
        <f>+Carga_datos!F4</f>
        <v>19557.330000000002</v>
      </c>
      <c r="G92" s="284">
        <f>+Carga_datos!G4</f>
        <v>18322.728999999999</v>
      </c>
      <c r="H92" s="284">
        <f>+Carga_datos!H4</f>
        <v>20134.849999999999</v>
      </c>
      <c r="I92" s="284">
        <f>+Carga_datos!I4</f>
        <v>20465.962</v>
      </c>
      <c r="J92" s="284">
        <f>+Carga_datos!J4</f>
        <v>21643.685000000001</v>
      </c>
      <c r="K92" s="284">
        <f>+Carga_datos!K4</f>
        <v>19775.772000000001</v>
      </c>
      <c r="L92" s="284">
        <f>+Carga_datos!L4</f>
        <v>18156.238000000001</v>
      </c>
      <c r="M92" s="284">
        <f>+Carga_datos!M4</f>
        <v>14428.880999999999</v>
      </c>
      <c r="N92" s="284">
        <f>+Carga_datos!N4</f>
        <v>0</v>
      </c>
    </row>
    <row r="93" spans="1:28" ht="30" customHeight="1" thickTop="1" thickBot="1" x14ac:dyDescent="0.4">
      <c r="A93" s="284" t="s">
        <v>87</v>
      </c>
      <c r="B93" s="271" t="s">
        <v>240</v>
      </c>
      <c r="C93" s="351"/>
      <c r="D93" s="284">
        <f>+Carga_datos!D5</f>
        <v>0</v>
      </c>
      <c r="E93" s="284">
        <f>+Carga_datos!E5</f>
        <v>0</v>
      </c>
      <c r="F93" s="284">
        <f>+Carga_datos!F5</f>
        <v>0</v>
      </c>
      <c r="G93" s="284">
        <f>+Carga_datos!G5</f>
        <v>0</v>
      </c>
      <c r="H93" s="284">
        <f>+Carga_datos!H5</f>
        <v>0</v>
      </c>
      <c r="I93" s="284">
        <f>+Carga_datos!I5</f>
        <v>0</v>
      </c>
      <c r="J93" s="284">
        <f>+Carga_datos!J5</f>
        <v>0</v>
      </c>
      <c r="K93" s="284">
        <f>+Carga_datos!K5</f>
        <v>26972.746999999999</v>
      </c>
      <c r="L93" s="284">
        <f>+Carga_datos!L5</f>
        <v>26664.951000000001</v>
      </c>
      <c r="M93" s="284">
        <f>+Carga_datos!M5</f>
        <v>0</v>
      </c>
      <c r="N93" s="284">
        <f>+Carga_datos!N5</f>
        <v>0</v>
      </c>
    </row>
    <row r="94" spans="1:28" ht="30" customHeight="1" thickTop="1" thickBot="1" x14ac:dyDescent="0.4">
      <c r="A94" s="284" t="s">
        <v>88</v>
      </c>
      <c r="B94" s="271" t="s">
        <v>241</v>
      </c>
      <c r="C94" s="351"/>
      <c r="D94" s="284">
        <f>+Carga_datos!D6</f>
        <v>0</v>
      </c>
      <c r="E94" s="284">
        <f>+Carga_datos!E6</f>
        <v>0</v>
      </c>
      <c r="F94" s="284">
        <f>+Carga_datos!F6</f>
        <v>0</v>
      </c>
      <c r="G94" s="284">
        <f>+Carga_datos!G6</f>
        <v>0</v>
      </c>
      <c r="H94" s="284">
        <f>+Carga_datos!H6</f>
        <v>3</v>
      </c>
      <c r="I94" s="284">
        <f>+Carga_datos!I6</f>
        <v>3</v>
      </c>
      <c r="J94" s="284">
        <f>+Carga_datos!J6</f>
        <v>3</v>
      </c>
      <c r="K94" s="284">
        <f>+Carga_datos!K6</f>
        <v>0</v>
      </c>
      <c r="L94" s="284">
        <f>+Carga_datos!L6</f>
        <v>6117.2269999999999</v>
      </c>
      <c r="M94" s="284">
        <f>+Carga_datos!M6</f>
        <v>5882.5280000000002</v>
      </c>
      <c r="N94" s="284">
        <f>+Carga_datos!N6</f>
        <v>0</v>
      </c>
    </row>
    <row r="95" spans="1:28" ht="30" customHeight="1" thickTop="1" thickBot="1" x14ac:dyDescent="0.4">
      <c r="A95" s="284" t="s">
        <v>89</v>
      </c>
      <c r="B95" s="271" t="s">
        <v>242</v>
      </c>
      <c r="C95" s="351"/>
      <c r="D95" s="284">
        <f>+Carga_datos!D7</f>
        <v>0</v>
      </c>
      <c r="E95" s="284">
        <f>+Carga_datos!E7</f>
        <v>5701.2690000000002</v>
      </c>
      <c r="F95" s="284">
        <f>+Carga_datos!F7</f>
        <v>5301.2870000000003</v>
      </c>
      <c r="G95" s="284">
        <f>+Carga_datos!G7</f>
        <v>4839.933</v>
      </c>
      <c r="H95" s="284">
        <f>+Carga_datos!H7</f>
        <v>6958.5839999999998</v>
      </c>
      <c r="I95" s="284">
        <f>+Carga_datos!I7</f>
        <v>8472.3150000000005</v>
      </c>
      <c r="J95" s="284">
        <f>+Carga_datos!J7</f>
        <v>9140.1129999999994</v>
      </c>
      <c r="K95" s="284">
        <f>+Carga_datos!K7</f>
        <v>8584.2209999999995</v>
      </c>
      <c r="L95" s="284">
        <f>+Carga_datos!L7</f>
        <v>7614.1130000000003</v>
      </c>
      <c r="M95" s="284">
        <f>+Carga_datos!M7</f>
        <v>0</v>
      </c>
      <c r="N95" s="284">
        <f>+Carga_datos!N7</f>
        <v>0</v>
      </c>
    </row>
    <row r="96" spans="1:28" ht="30" customHeight="1" thickTop="1" thickBot="1" x14ac:dyDescent="0.4">
      <c r="A96" s="284" t="s">
        <v>90</v>
      </c>
      <c r="B96" s="272" t="s">
        <v>243</v>
      </c>
      <c r="C96" s="359"/>
      <c r="D96" s="284">
        <f>+Carga_datos!D8</f>
        <v>0</v>
      </c>
      <c r="E96" s="284">
        <f>+Carga_datos!E8</f>
        <v>27.045999999999999</v>
      </c>
      <c r="F96" s="284">
        <f>+Carga_datos!F8</f>
        <v>27.045999999999999</v>
      </c>
      <c r="G96" s="284">
        <f>+Carga_datos!G8</f>
        <v>0</v>
      </c>
      <c r="H96" s="284">
        <f>+Carga_datos!H8</f>
        <v>33.963000000000001</v>
      </c>
      <c r="I96" s="284">
        <f>+Carga_datos!I8</f>
        <v>27.9</v>
      </c>
      <c r="J96" s="284">
        <f>+Carga_datos!J8</f>
        <v>370.70100000000002</v>
      </c>
      <c r="K96" s="284">
        <f>+Carga_datos!K8</f>
        <v>339.80900000000003</v>
      </c>
      <c r="L96" s="284">
        <f>+Carga_datos!L8</f>
        <v>308.91800000000001</v>
      </c>
      <c r="M96" s="284">
        <f>+Carga_datos!M8</f>
        <v>278.02600000000001</v>
      </c>
      <c r="N96" s="284">
        <f>+Carga_datos!N8</f>
        <v>0</v>
      </c>
    </row>
    <row r="97" spans="1:28" ht="30" customHeight="1" thickTop="1" thickBot="1" x14ac:dyDescent="0.4">
      <c r="A97" s="284" t="s">
        <v>91</v>
      </c>
      <c r="B97" s="272" t="s">
        <v>244</v>
      </c>
      <c r="C97" s="359"/>
      <c r="D97" s="284">
        <f>+Carga_datos!D9</f>
        <v>0</v>
      </c>
      <c r="E97" s="284">
        <f>+Carga_datos!E9</f>
        <v>0</v>
      </c>
      <c r="F97" s="284">
        <f>+Carga_datos!F9</f>
        <v>0</v>
      </c>
      <c r="G97" s="284">
        <f>+Carga_datos!G9</f>
        <v>0</v>
      </c>
      <c r="H97" s="284">
        <f>+Carga_datos!H9</f>
        <v>0</v>
      </c>
      <c r="I97" s="284">
        <f>+Carga_datos!I9</f>
        <v>0</v>
      </c>
      <c r="J97" s="284">
        <f>+Carga_datos!J9</f>
        <v>0</v>
      </c>
      <c r="K97" s="284">
        <f>+Carga_datos!K9</f>
        <v>0</v>
      </c>
      <c r="L97" s="284">
        <f>+Carga_datos!L9</f>
        <v>0</v>
      </c>
      <c r="M97" s="284">
        <f>+Carga_datos!M9</f>
        <v>0</v>
      </c>
      <c r="N97" s="284">
        <f>+Carga_datos!N9</f>
        <v>0</v>
      </c>
    </row>
    <row r="98" spans="1:28" ht="30" customHeight="1" thickTop="1" thickBot="1" x14ac:dyDescent="0.4">
      <c r="A98" s="284" t="s">
        <v>94</v>
      </c>
      <c r="B98" s="268" t="s">
        <v>245</v>
      </c>
      <c r="C98" s="358"/>
      <c r="D98" s="269">
        <f>D99+D100+D107+D108+D109+D110+D111</f>
        <v>0</v>
      </c>
      <c r="E98" s="269">
        <f t="shared" ref="E98:G98" si="59">E99+E100+E107+E108+E109+E110+E111</f>
        <v>60003.220999999998</v>
      </c>
      <c r="F98" s="269">
        <f t="shared" si="59"/>
        <v>62928.303</v>
      </c>
      <c r="G98" s="269">
        <f t="shared" si="59"/>
        <v>68321.698999999993</v>
      </c>
      <c r="H98" s="269">
        <f t="shared" ref="H98:N98" si="60">H99+H100+H107+H108+H109+H110+H111</f>
        <v>48903.740000000005</v>
      </c>
      <c r="I98" s="269">
        <f t="shared" si="60"/>
        <v>46231.735000000001</v>
      </c>
      <c r="J98" s="269">
        <f t="shared" si="60"/>
        <v>46554.635999999999</v>
      </c>
      <c r="K98" s="269">
        <f t="shared" si="60"/>
        <v>35735.474999999999</v>
      </c>
      <c r="L98" s="269">
        <f t="shared" si="60"/>
        <v>37125.572</v>
      </c>
      <c r="M98" s="269">
        <f t="shared" si="60"/>
        <v>79282.954000000012</v>
      </c>
      <c r="N98" s="269">
        <f t="shared" si="60"/>
        <v>0</v>
      </c>
      <c r="O98" s="335">
        <f>Carga_datos!D10-Data!D98</f>
        <v>0</v>
      </c>
      <c r="P98" s="335">
        <f>Carga_datos!E10-Data!E98</f>
        <v>0</v>
      </c>
      <c r="Q98" s="335">
        <f>Carga_datos!F10-Data!F98</f>
        <v>0</v>
      </c>
      <c r="R98" s="335">
        <f>Carga_datos!G10-Data!G98</f>
        <v>0</v>
      </c>
      <c r="S98" s="335">
        <f>Carga_datos!H10-Data!H98</f>
        <v>0</v>
      </c>
      <c r="T98" s="335">
        <f>Carga_datos!I10-Data!I98</f>
        <v>0</v>
      </c>
      <c r="U98" s="335">
        <f>Carga_datos!J10-Data!J98</f>
        <v>0</v>
      </c>
      <c r="V98" s="335">
        <f>Carga_datos!K10-Data!K98</f>
        <v>0</v>
      </c>
      <c r="W98" s="335">
        <f>Carga_datos!L10-Data!L98</f>
        <v>0</v>
      </c>
      <c r="X98" s="335">
        <f>Carga_datos!M10-Data!M98</f>
        <v>0</v>
      </c>
      <c r="Y98" s="335">
        <f>Carga_datos!N10-Data!N98</f>
        <v>0</v>
      </c>
      <c r="Z98" s="335"/>
      <c r="AA98" s="335"/>
      <c r="AB98" s="335"/>
    </row>
    <row r="99" spans="1:28" ht="30" customHeight="1" thickTop="1" thickBot="1" x14ac:dyDescent="0.4">
      <c r="A99" s="284" t="s">
        <v>93</v>
      </c>
      <c r="B99" s="271" t="s">
        <v>246</v>
      </c>
      <c r="C99" s="351"/>
      <c r="D99" s="284">
        <f>+Carga_datos!D11</f>
        <v>0</v>
      </c>
      <c r="E99" s="284">
        <f>+Carga_datos!E11</f>
        <v>0</v>
      </c>
      <c r="F99" s="284">
        <f>+Carga_datos!F11</f>
        <v>0</v>
      </c>
      <c r="G99" s="284">
        <f>+Carga_datos!G11</f>
        <v>0</v>
      </c>
      <c r="H99" s="284">
        <f>+Carga_datos!H11</f>
        <v>0</v>
      </c>
      <c r="I99" s="284">
        <f>+Carga_datos!I11</f>
        <v>0</v>
      </c>
      <c r="J99" s="284">
        <f>+Carga_datos!J11</f>
        <v>0</v>
      </c>
      <c r="K99" s="284">
        <f>+Carga_datos!K11</f>
        <v>0</v>
      </c>
      <c r="L99" s="284">
        <f>+Carga_datos!L11</f>
        <v>0</v>
      </c>
      <c r="M99" s="284">
        <f>+Carga_datos!M11</f>
        <v>48505.999000000003</v>
      </c>
      <c r="N99" s="284">
        <f>+Carga_datos!N11</f>
        <v>0</v>
      </c>
    </row>
    <row r="100" spans="1:28" ht="30" customHeight="1" thickTop="1" thickBot="1" x14ac:dyDescent="0.4">
      <c r="A100" s="284" t="s">
        <v>95</v>
      </c>
      <c r="B100" s="271" t="s">
        <v>307</v>
      </c>
      <c r="C100" s="351"/>
      <c r="D100" s="284">
        <f>SUM(D101:D106)</f>
        <v>0</v>
      </c>
      <c r="E100" s="284">
        <f t="shared" ref="E100:G100" si="61">SUM(E101:E106)</f>
        <v>609.202</v>
      </c>
      <c r="F100" s="284">
        <f t="shared" si="61"/>
        <v>706.92899999999997</v>
      </c>
      <c r="G100" s="284">
        <f t="shared" si="61"/>
        <v>695.34</v>
      </c>
      <c r="H100" s="284">
        <f t="shared" ref="H100:N100" si="62">SUM(H101:H106)</f>
        <v>845.87299999999993</v>
      </c>
      <c r="I100" s="284">
        <f t="shared" si="62"/>
        <v>794.98699999999997</v>
      </c>
      <c r="J100" s="284">
        <f t="shared" si="62"/>
        <v>905.9</v>
      </c>
      <c r="K100" s="284">
        <f t="shared" si="62"/>
        <v>952.20100000000002</v>
      </c>
      <c r="L100" s="284">
        <f t="shared" si="62"/>
        <v>1324.117</v>
      </c>
      <c r="M100" s="284">
        <f t="shared" si="62"/>
        <v>228.745</v>
      </c>
      <c r="N100" s="284">
        <f t="shared" si="62"/>
        <v>0</v>
      </c>
      <c r="O100" s="335">
        <f>Carga_datos!D12-Data!D100</f>
        <v>0</v>
      </c>
      <c r="P100" s="335">
        <f>Carga_datos!E12-Data!E100</f>
        <v>0</v>
      </c>
      <c r="Q100" s="335">
        <f>Carga_datos!F12-Data!F100</f>
        <v>0</v>
      </c>
      <c r="R100" s="335">
        <f>Carga_datos!G12-Data!G100</f>
        <v>0</v>
      </c>
      <c r="S100" s="335">
        <f>Carga_datos!H12-Data!H100</f>
        <v>0</v>
      </c>
      <c r="T100" s="335">
        <f>Carga_datos!I12-Data!I100</f>
        <v>0</v>
      </c>
      <c r="U100" s="335">
        <f>Carga_datos!J12-Data!J100</f>
        <v>0</v>
      </c>
      <c r="V100" s="335">
        <f>Carga_datos!K12-Data!K100</f>
        <v>0</v>
      </c>
      <c r="W100" s="335">
        <f>Carga_datos!L12-Data!L100</f>
        <v>0</v>
      </c>
      <c r="X100" s="335">
        <f>Carga_datos!M12-Data!M100</f>
        <v>0</v>
      </c>
      <c r="Y100" s="335">
        <f>Carga_datos!N12-Data!N100</f>
        <v>0</v>
      </c>
      <c r="Z100" s="335"/>
      <c r="AA100" s="335"/>
      <c r="AB100" s="335"/>
    </row>
    <row r="101" spans="1:28" ht="30" customHeight="1" thickTop="1" thickBot="1" x14ac:dyDescent="0.4">
      <c r="A101" s="284" t="s">
        <v>104</v>
      </c>
      <c r="B101" s="271" t="s">
        <v>247</v>
      </c>
      <c r="C101" s="351"/>
      <c r="D101" s="284">
        <f>+Carga_datos!D13</f>
        <v>0</v>
      </c>
      <c r="E101" s="284">
        <f>+Carga_datos!E13</f>
        <v>377.291</v>
      </c>
      <c r="F101" s="284">
        <f>+Carga_datos!F13</f>
        <v>706.92899999999997</v>
      </c>
      <c r="G101" s="284">
        <f>+Carga_datos!G13</f>
        <v>695.34</v>
      </c>
      <c r="H101" s="284">
        <f>+Carga_datos!H13</f>
        <v>633.03300000000002</v>
      </c>
      <c r="I101" s="284">
        <f>+Carga_datos!I13</f>
        <v>631.221</v>
      </c>
      <c r="J101" s="284">
        <f>+Carga_datos!J13</f>
        <v>649.47799999999995</v>
      </c>
      <c r="K101" s="284">
        <f>+Carga_datos!K13</f>
        <v>710.71500000000003</v>
      </c>
      <c r="L101" s="284">
        <f>+Carga_datos!L13</f>
        <v>664.73599999999999</v>
      </c>
      <c r="M101" s="284">
        <f>+Carga_datos!M13</f>
        <v>148.47</v>
      </c>
      <c r="N101" s="284">
        <f>+Carga_datos!N13</f>
        <v>0</v>
      </c>
    </row>
    <row r="102" spans="1:28" ht="30" customHeight="1" thickTop="1" thickBot="1" x14ac:dyDescent="0.4">
      <c r="A102" s="284" t="s">
        <v>105</v>
      </c>
      <c r="B102" s="271" t="s">
        <v>290</v>
      </c>
      <c r="C102" s="351"/>
      <c r="D102" s="284">
        <f>+Carga_datos!D14</f>
        <v>0</v>
      </c>
      <c r="E102" s="284">
        <f>+Carga_datos!E14</f>
        <v>231.911</v>
      </c>
      <c r="F102" s="284">
        <f>+Carga_datos!F14</f>
        <v>0</v>
      </c>
      <c r="G102" s="284">
        <f>+Carga_datos!G14</f>
        <v>0</v>
      </c>
      <c r="H102" s="284">
        <f>+Carga_datos!H14</f>
        <v>155.92099999999999</v>
      </c>
      <c r="I102" s="284">
        <f>+Carga_datos!I14</f>
        <v>163.76599999999999</v>
      </c>
      <c r="J102" s="284">
        <f>+Carga_datos!J14</f>
        <v>179.97499999999999</v>
      </c>
      <c r="K102" s="284">
        <f>+Carga_datos!K14</f>
        <v>153.64500000000001</v>
      </c>
      <c r="L102" s="284">
        <f>+Carga_datos!L14</f>
        <v>175.80699999999999</v>
      </c>
      <c r="M102" s="284">
        <f>+Carga_datos!M14</f>
        <v>66.02</v>
      </c>
      <c r="N102" s="284">
        <f>+Carga_datos!N14</f>
        <v>0</v>
      </c>
    </row>
    <row r="103" spans="1:28" ht="30" customHeight="1" thickTop="1" thickBot="1" x14ac:dyDescent="0.4">
      <c r="A103" s="284" t="s">
        <v>106</v>
      </c>
      <c r="B103" s="271" t="s">
        <v>248</v>
      </c>
      <c r="C103" s="351"/>
      <c r="D103" s="284">
        <f>+Carga_datos!D15</f>
        <v>0</v>
      </c>
      <c r="E103" s="284">
        <f>+Carga_datos!E15</f>
        <v>0</v>
      </c>
      <c r="F103" s="284">
        <f>+Carga_datos!F15</f>
        <v>0</v>
      </c>
      <c r="G103" s="284">
        <f>+Carga_datos!G15</f>
        <v>0</v>
      </c>
      <c r="H103" s="284">
        <f>+Carga_datos!H15</f>
        <v>0</v>
      </c>
      <c r="I103" s="284">
        <f>+Carga_datos!I15</f>
        <v>0</v>
      </c>
      <c r="J103" s="284">
        <f>+Carga_datos!J15</f>
        <v>0</v>
      </c>
      <c r="K103" s="284">
        <f>+Carga_datos!K15</f>
        <v>0</v>
      </c>
      <c r="L103" s="284">
        <f>+Carga_datos!L15</f>
        <v>0</v>
      </c>
      <c r="M103" s="284">
        <f>+Carga_datos!M15</f>
        <v>0</v>
      </c>
      <c r="N103" s="284">
        <f>+Carga_datos!N15</f>
        <v>0</v>
      </c>
    </row>
    <row r="104" spans="1:28" ht="30" customHeight="1" thickTop="1" thickBot="1" x14ac:dyDescent="0.4">
      <c r="A104" s="284" t="s">
        <v>107</v>
      </c>
      <c r="B104" s="271" t="s">
        <v>249</v>
      </c>
      <c r="C104" s="351"/>
      <c r="D104" s="284">
        <f>+Carga_datos!D16</f>
        <v>0</v>
      </c>
      <c r="E104" s="284">
        <f>+Carga_datos!E16</f>
        <v>0</v>
      </c>
      <c r="F104" s="284">
        <f>+Carga_datos!F16</f>
        <v>0</v>
      </c>
      <c r="G104" s="284">
        <f>+Carga_datos!G16</f>
        <v>0</v>
      </c>
      <c r="H104" s="284">
        <f>+Carga_datos!H16</f>
        <v>0</v>
      </c>
      <c r="I104" s="284">
        <f>+Carga_datos!I16</f>
        <v>0</v>
      </c>
      <c r="J104" s="284">
        <f>+Carga_datos!J16</f>
        <v>0</v>
      </c>
      <c r="K104" s="284">
        <f>+Carga_datos!K16</f>
        <v>0</v>
      </c>
      <c r="L104" s="284">
        <f>+Carga_datos!L16</f>
        <v>0</v>
      </c>
      <c r="M104" s="284">
        <f>+Carga_datos!M16</f>
        <v>0</v>
      </c>
      <c r="N104" s="284">
        <f>+Carga_datos!N16</f>
        <v>0</v>
      </c>
    </row>
    <row r="105" spans="1:28" ht="30" customHeight="1" thickTop="1" thickBot="1" x14ac:dyDescent="0.4">
      <c r="A105" s="284" t="s">
        <v>108</v>
      </c>
      <c r="B105" s="271" t="s">
        <v>291</v>
      </c>
      <c r="C105" s="351"/>
      <c r="D105" s="284">
        <f>+Carga_datos!D17</f>
        <v>0</v>
      </c>
      <c r="E105" s="284">
        <f>+Carga_datos!E17</f>
        <v>0</v>
      </c>
      <c r="F105" s="284">
        <f>+Carga_datos!F17</f>
        <v>0</v>
      </c>
      <c r="G105" s="284">
        <f>+Carga_datos!G17</f>
        <v>0</v>
      </c>
      <c r="H105" s="284">
        <f>+Carga_datos!H17</f>
        <v>0</v>
      </c>
      <c r="I105" s="284">
        <f>+Carga_datos!I17</f>
        <v>0</v>
      </c>
      <c r="J105" s="284">
        <f>+Carga_datos!J17</f>
        <v>0</v>
      </c>
      <c r="K105" s="284">
        <f>+Carga_datos!K17</f>
        <v>0</v>
      </c>
      <c r="L105" s="284">
        <f>+Carga_datos!L17</f>
        <v>0</v>
      </c>
      <c r="M105" s="284">
        <f>+Carga_datos!M17</f>
        <v>0</v>
      </c>
      <c r="N105" s="284">
        <f>+Carga_datos!N17</f>
        <v>0</v>
      </c>
    </row>
    <row r="106" spans="1:28" ht="30" customHeight="1" thickTop="1" thickBot="1" x14ac:dyDescent="0.4">
      <c r="A106" s="284" t="s">
        <v>109</v>
      </c>
      <c r="B106" s="271" t="s">
        <v>250</v>
      </c>
      <c r="C106" s="351"/>
      <c r="D106" s="284">
        <f>+Carga_datos!D18</f>
        <v>0</v>
      </c>
      <c r="E106" s="284">
        <f>+Carga_datos!E18</f>
        <v>0</v>
      </c>
      <c r="F106" s="284">
        <f>+Carga_datos!F18</f>
        <v>0</v>
      </c>
      <c r="G106" s="284">
        <f>+Carga_datos!G18</f>
        <v>0</v>
      </c>
      <c r="H106" s="284">
        <f>+Carga_datos!H18</f>
        <v>56.918999999999997</v>
      </c>
      <c r="I106" s="284">
        <f>+Carga_datos!I18</f>
        <v>0</v>
      </c>
      <c r="J106" s="284">
        <f>+Carga_datos!J18</f>
        <v>76.447000000000003</v>
      </c>
      <c r="K106" s="284">
        <f>+Carga_datos!K18</f>
        <v>87.840999999999994</v>
      </c>
      <c r="L106" s="284">
        <f>+Carga_datos!L18</f>
        <v>483.57400000000001</v>
      </c>
      <c r="M106" s="284">
        <f>+Carga_datos!M18</f>
        <v>14.255000000000001</v>
      </c>
      <c r="N106" s="284">
        <f>+Carga_datos!N18</f>
        <v>0</v>
      </c>
    </row>
    <row r="107" spans="1:28" ht="30" customHeight="1" thickTop="1" thickBot="1" x14ac:dyDescent="0.4">
      <c r="A107" s="284" t="s">
        <v>96</v>
      </c>
      <c r="B107" s="271" t="s">
        <v>292</v>
      </c>
      <c r="C107" s="351"/>
      <c r="D107" s="284">
        <f>+Carga_datos!D19</f>
        <v>0</v>
      </c>
      <c r="E107" s="284">
        <f>+Carga_datos!E19</f>
        <v>5214.9620000000004</v>
      </c>
      <c r="F107" s="284">
        <f>+Carga_datos!F19</f>
        <v>8079.585</v>
      </c>
      <c r="G107" s="284">
        <f>+Carga_datos!G19</f>
        <v>8700.232</v>
      </c>
      <c r="H107" s="284">
        <f>+Carga_datos!H19</f>
        <v>8347.2340000000004</v>
      </c>
      <c r="I107" s="284">
        <f>+Carga_datos!I19</f>
        <v>10006.594999999999</v>
      </c>
      <c r="J107" s="284">
        <f>+Carga_datos!J19</f>
        <v>6840.3130000000001</v>
      </c>
      <c r="K107" s="284">
        <f>+Carga_datos!K19</f>
        <v>7832.4759999999997</v>
      </c>
      <c r="L107" s="284">
        <f>+Carga_datos!L19</f>
        <v>8364.2649999999994</v>
      </c>
      <c r="M107" s="284">
        <f>+Carga_datos!M19</f>
        <v>9684.5239999999994</v>
      </c>
      <c r="N107" s="284">
        <f>+Carga_datos!N19</f>
        <v>0</v>
      </c>
    </row>
    <row r="108" spans="1:28" ht="30" customHeight="1" thickTop="1" thickBot="1" x14ac:dyDescent="0.4">
      <c r="A108" s="284" t="s">
        <v>97</v>
      </c>
      <c r="B108" s="271" t="s">
        <v>293</v>
      </c>
      <c r="C108" s="351"/>
      <c r="D108" s="284">
        <f>+Carga_datos!D20</f>
        <v>0</v>
      </c>
      <c r="E108" s="284">
        <f>+Carga_datos!E20</f>
        <v>50296.476000000002</v>
      </c>
      <c r="F108" s="284">
        <f>+Carga_datos!F20</f>
        <v>51445.502</v>
      </c>
      <c r="G108" s="284">
        <f>+Carga_datos!G20</f>
        <v>56804.695</v>
      </c>
      <c r="H108" s="284">
        <f>+Carga_datos!H20</f>
        <v>37286.095000000001</v>
      </c>
      <c r="I108" s="284">
        <f>+Carga_datos!I20</f>
        <v>32405.85</v>
      </c>
      <c r="J108" s="284">
        <f>+Carga_datos!J20</f>
        <v>33419.177000000003</v>
      </c>
      <c r="K108" s="284">
        <f>+Carga_datos!K20</f>
        <v>20539.348999999998</v>
      </c>
      <c r="L108" s="284">
        <f>+Carga_datos!L20</f>
        <v>21379.982</v>
      </c>
      <c r="M108" s="284">
        <f>+Carga_datos!M20</f>
        <v>19731.644</v>
      </c>
      <c r="N108" s="284">
        <f>+Carga_datos!N20</f>
        <v>0</v>
      </c>
    </row>
    <row r="109" spans="1:28" ht="30" customHeight="1" thickTop="1" thickBot="1" x14ac:dyDescent="0.4">
      <c r="A109" s="284" t="s">
        <v>98</v>
      </c>
      <c r="B109" s="271" t="s">
        <v>251</v>
      </c>
      <c r="C109" s="351"/>
      <c r="D109" s="284">
        <f>+Carga_datos!D21</f>
        <v>0</v>
      </c>
      <c r="E109" s="284">
        <f>+Carga_datos!E21</f>
        <v>1972.492</v>
      </c>
      <c r="F109" s="284">
        <f>+Carga_datos!F21</f>
        <v>269.51299999999998</v>
      </c>
      <c r="G109" s="284">
        <f>+Carga_datos!G21</f>
        <v>423.88200000000001</v>
      </c>
      <c r="H109" s="284">
        <f>+Carga_datos!H21</f>
        <v>619.34500000000003</v>
      </c>
      <c r="I109" s="284">
        <f>+Carga_datos!I21</f>
        <v>440.447</v>
      </c>
      <c r="J109" s="284">
        <f>+Carga_datos!J21</f>
        <v>547.73500000000001</v>
      </c>
      <c r="K109" s="284">
        <f>+Carga_datos!K21</f>
        <v>1912.961</v>
      </c>
      <c r="L109" s="284">
        <f>+Carga_datos!L21</f>
        <v>2321.8339999999998</v>
      </c>
      <c r="M109" s="284">
        <f>+Carga_datos!M21</f>
        <v>198.83</v>
      </c>
      <c r="N109" s="284">
        <f>+Carga_datos!N21</f>
        <v>0</v>
      </c>
    </row>
    <row r="110" spans="1:28" ht="30" customHeight="1" thickTop="1" thickBot="1" x14ac:dyDescent="0.4">
      <c r="A110" s="284" t="s">
        <v>99</v>
      </c>
      <c r="B110" s="271" t="s">
        <v>252</v>
      </c>
      <c r="C110" s="351"/>
      <c r="D110" s="284">
        <f>+Carga_datos!D22</f>
        <v>0</v>
      </c>
      <c r="E110" s="284">
        <f>+Carga_datos!E22</f>
        <v>1557.367</v>
      </c>
      <c r="F110" s="284">
        <f>+Carga_datos!F22</f>
        <v>1314.72</v>
      </c>
      <c r="G110" s="284">
        <f>+Carga_datos!G22</f>
        <v>1382.4290000000001</v>
      </c>
      <c r="H110" s="284">
        <f>+Carga_datos!H22</f>
        <v>1323.7170000000001</v>
      </c>
      <c r="I110" s="284">
        <f>+Carga_datos!I22</f>
        <v>2032.7809999999999</v>
      </c>
      <c r="J110" s="284">
        <f>+Carga_datos!J22</f>
        <v>2606.0709999999999</v>
      </c>
      <c r="K110" s="284">
        <f>+Carga_datos!K22</f>
        <v>2401.6370000000002</v>
      </c>
      <c r="L110" s="284">
        <f>+Carga_datos!L22</f>
        <v>2548.0030000000002</v>
      </c>
      <c r="M110" s="284">
        <f>+Carga_datos!M22</f>
        <v>73.28</v>
      </c>
      <c r="N110" s="284">
        <f>+Carga_datos!N22</f>
        <v>0</v>
      </c>
    </row>
    <row r="111" spans="1:28" ht="30" customHeight="1" thickTop="1" thickBot="1" x14ac:dyDescent="0.4">
      <c r="A111" s="284" t="s">
        <v>100</v>
      </c>
      <c r="B111" s="271" t="s">
        <v>294</v>
      </c>
      <c r="C111" s="351"/>
      <c r="D111" s="284">
        <f>+Carga_datos!D23</f>
        <v>0</v>
      </c>
      <c r="E111" s="284">
        <f>+Carga_datos!E23</f>
        <v>352.72199999999998</v>
      </c>
      <c r="F111" s="284">
        <f>+Carga_datos!F23</f>
        <v>1112.0540000000001</v>
      </c>
      <c r="G111" s="284">
        <f>+Carga_datos!G23</f>
        <v>315.12099999999998</v>
      </c>
      <c r="H111" s="284">
        <f>+Carga_datos!H23</f>
        <v>481.476</v>
      </c>
      <c r="I111" s="284">
        <f>+Carga_datos!I23</f>
        <v>551.07500000000005</v>
      </c>
      <c r="J111" s="284">
        <f>+Carga_datos!J23</f>
        <v>2235.44</v>
      </c>
      <c r="K111" s="284">
        <f>+Carga_datos!K23</f>
        <v>2096.8510000000001</v>
      </c>
      <c r="L111" s="284">
        <f>+Carga_datos!L23</f>
        <v>1187.3710000000001</v>
      </c>
      <c r="M111" s="284">
        <f>+Carga_datos!M23</f>
        <v>859.93200000000002</v>
      </c>
      <c r="N111" s="284">
        <f>+Carga_datos!N23</f>
        <v>0</v>
      </c>
    </row>
    <row r="112" spans="1:28" ht="30" customHeight="1" thickTop="1" thickBot="1" x14ac:dyDescent="0.4">
      <c r="A112" s="284" t="s">
        <v>101</v>
      </c>
      <c r="B112" s="268" t="s">
        <v>253</v>
      </c>
      <c r="C112" s="358"/>
      <c r="D112" s="269">
        <f>+D98+D90</f>
        <v>0</v>
      </c>
      <c r="E112" s="269">
        <f t="shared" ref="E112:G112" si="63">+E98+E90</f>
        <v>86794.17</v>
      </c>
      <c r="F112" s="269">
        <f t="shared" si="63"/>
        <v>87863.959999999992</v>
      </c>
      <c r="G112" s="269">
        <f t="shared" si="63"/>
        <v>91533.459999999992</v>
      </c>
      <c r="H112" s="269">
        <f t="shared" ref="H112:N112" si="64">+H98+H90</f>
        <v>76082.394</v>
      </c>
      <c r="I112" s="269">
        <f t="shared" si="64"/>
        <v>75286.159</v>
      </c>
      <c r="J112" s="269">
        <f t="shared" si="64"/>
        <v>77796.118000000002</v>
      </c>
      <c r="K112" s="269">
        <f t="shared" si="64"/>
        <v>91435.484999999986</v>
      </c>
      <c r="L112" s="269">
        <f t="shared" si="64"/>
        <v>95991.453000000009</v>
      </c>
      <c r="M112" s="269">
        <f t="shared" si="64"/>
        <v>99872.501000000018</v>
      </c>
      <c r="N112" s="269">
        <f t="shared" si="64"/>
        <v>0</v>
      </c>
      <c r="O112" s="335">
        <f>+Carga_datos!D24-Data!D112</f>
        <v>0</v>
      </c>
      <c r="P112" s="335">
        <f>+Carga_datos!E24-Data!E112</f>
        <v>0</v>
      </c>
      <c r="Q112" s="335">
        <f>+Carga_datos!F24-Data!F112</f>
        <v>0</v>
      </c>
      <c r="R112" s="335">
        <f>+Carga_datos!G24-Data!G112</f>
        <v>0</v>
      </c>
      <c r="S112" s="335">
        <f>+Carga_datos!H24-Data!H112</f>
        <v>0</v>
      </c>
      <c r="T112" s="335">
        <f>+Carga_datos!I24-Data!I112</f>
        <v>0</v>
      </c>
      <c r="U112" s="335">
        <f>+Carga_datos!J24-Data!J112</f>
        <v>0</v>
      </c>
      <c r="V112" s="335">
        <f>+Carga_datos!K24-Data!K112</f>
        <v>0</v>
      </c>
      <c r="W112" s="335">
        <f>+Carga_datos!L24-Data!L112</f>
        <v>0</v>
      </c>
      <c r="X112" s="335">
        <f>+Carga_datos!M24-Data!M112</f>
        <v>0</v>
      </c>
      <c r="Y112" s="335">
        <f>+Carga_datos!N24-Data!N112</f>
        <v>0</v>
      </c>
      <c r="Z112" s="335"/>
      <c r="AA112" s="335"/>
      <c r="AB112" s="335"/>
    </row>
    <row r="114" spans="1:28" ht="30" customHeight="1" thickBot="1" x14ac:dyDescent="0.4"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</row>
    <row r="115" spans="1:28" ht="30" customHeight="1" thickBot="1" x14ac:dyDescent="0.4">
      <c r="A115" s="182"/>
      <c r="B115" s="182" t="s">
        <v>368</v>
      </c>
      <c r="C115" s="182" t="str">
        <f>+C9</f>
        <v>Ref</v>
      </c>
      <c r="D115" s="182">
        <f>+D9</f>
        <v>2008</v>
      </c>
      <c r="E115" s="182">
        <f t="shared" ref="E115:G115" si="65">+E9</f>
        <v>2009</v>
      </c>
      <c r="F115" s="182">
        <f t="shared" si="65"/>
        <v>2010</v>
      </c>
      <c r="G115" s="182">
        <f t="shared" si="65"/>
        <v>2011</v>
      </c>
      <c r="H115" s="182">
        <f t="shared" ref="H115:N115" si="66">+H9</f>
        <v>2012</v>
      </c>
      <c r="I115" s="182">
        <f t="shared" si="66"/>
        <v>2013</v>
      </c>
      <c r="J115" s="182">
        <f t="shared" si="66"/>
        <v>2014</v>
      </c>
      <c r="K115" s="182">
        <f t="shared" si="66"/>
        <v>2015</v>
      </c>
      <c r="L115" s="182">
        <f t="shared" si="66"/>
        <v>2016</v>
      </c>
      <c r="M115" s="182">
        <f t="shared" si="66"/>
        <v>2017</v>
      </c>
      <c r="N115" s="182">
        <f t="shared" si="66"/>
        <v>2018</v>
      </c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</row>
    <row r="116" spans="1:28" ht="30" customHeight="1" thickTop="1" thickBot="1" x14ac:dyDescent="0.4">
      <c r="A116" s="259" t="s">
        <v>110</v>
      </c>
      <c r="B116" s="248" t="s">
        <v>254</v>
      </c>
      <c r="C116" s="360"/>
      <c r="D116" s="251">
        <f>+D117+D129+D130</f>
        <v>0</v>
      </c>
      <c r="E116" s="251">
        <f t="shared" ref="E116:G116" si="67">+E117+E129+E130</f>
        <v>61871.018000000004</v>
      </c>
      <c r="F116" s="251">
        <f t="shared" si="67"/>
        <v>62857.17</v>
      </c>
      <c r="G116" s="251">
        <f t="shared" si="67"/>
        <v>64913.059000000001</v>
      </c>
      <c r="H116" s="251">
        <f t="shared" ref="H116:N116" si="68">+H117+H129+H130</f>
        <v>64947.265999999996</v>
      </c>
      <c r="I116" s="251">
        <f t="shared" si="68"/>
        <v>65793.286999999997</v>
      </c>
      <c r="J116" s="251">
        <f t="shared" si="68"/>
        <v>68027.868000000002</v>
      </c>
      <c r="K116" s="251">
        <f t="shared" si="68"/>
        <v>70842.663</v>
      </c>
      <c r="L116" s="251">
        <f t="shared" si="68"/>
        <v>75752.236000000004</v>
      </c>
      <c r="M116" s="251">
        <f t="shared" si="68"/>
        <v>80807.99500000001</v>
      </c>
      <c r="N116" s="251">
        <f t="shared" si="68"/>
        <v>0</v>
      </c>
      <c r="O116" s="335">
        <f>+Carga_datos!D25-Data!D116</f>
        <v>0</v>
      </c>
      <c r="P116" s="335">
        <f>+Carga_datos!E25-Data!E116</f>
        <v>0</v>
      </c>
      <c r="Q116" s="335">
        <f>+Carga_datos!F25-Data!F116</f>
        <v>0</v>
      </c>
      <c r="R116" s="335">
        <f>+Carga_datos!G25-Data!G116</f>
        <v>0</v>
      </c>
      <c r="S116" s="335">
        <f>+Carga_datos!H25-Data!H116</f>
        <v>0</v>
      </c>
      <c r="T116" s="335">
        <f>+Carga_datos!I25-Data!I116</f>
        <v>0</v>
      </c>
      <c r="U116" s="335">
        <f>+Carga_datos!J25-Data!J116</f>
        <v>0</v>
      </c>
      <c r="V116" s="335">
        <f>+Carga_datos!K25-Data!K116</f>
        <v>0</v>
      </c>
      <c r="W116" s="335">
        <f>+Carga_datos!L25-Data!L116</f>
        <v>0</v>
      </c>
      <c r="X116" s="335">
        <f>+Carga_datos!M25-Data!M116</f>
        <v>0</v>
      </c>
      <c r="Y116" s="335">
        <f>+Carga_datos!N25-Data!N116</f>
        <v>0</v>
      </c>
      <c r="Z116" s="335"/>
      <c r="AA116" s="335"/>
      <c r="AB116" s="335"/>
    </row>
    <row r="117" spans="1:28" ht="30" customHeight="1" thickTop="1" thickBot="1" x14ac:dyDescent="0.4">
      <c r="A117" s="259" t="s">
        <v>127</v>
      </c>
      <c r="B117" s="227" t="s">
        <v>255</v>
      </c>
      <c r="C117" s="356"/>
      <c r="D117" s="259">
        <f>+D118+D119+D120+D121+D122+D125+D126+D127+D128</f>
        <v>0</v>
      </c>
      <c r="E117" s="259">
        <f t="shared" ref="E117:G117" si="69">+E118+E119+E120+E121+E125+E126+E127+E128+E122</f>
        <v>61871.018000000004</v>
      </c>
      <c r="F117" s="259">
        <f t="shared" si="69"/>
        <v>62857.17</v>
      </c>
      <c r="G117" s="259">
        <f t="shared" si="69"/>
        <v>64913.059000000001</v>
      </c>
      <c r="H117" s="259">
        <f t="shared" ref="H117:N117" si="70">+H118+H119+H120+H121+H125+H126+H127+H128+H122</f>
        <v>64947.265999999996</v>
      </c>
      <c r="I117" s="259">
        <f t="shared" si="70"/>
        <v>65793.286999999997</v>
      </c>
      <c r="J117" s="259">
        <f t="shared" si="70"/>
        <v>68027.868000000002</v>
      </c>
      <c r="K117" s="259">
        <f t="shared" si="70"/>
        <v>70842.663</v>
      </c>
      <c r="L117" s="259">
        <f t="shared" si="70"/>
        <v>75752.236000000004</v>
      </c>
      <c r="M117" s="259">
        <f t="shared" si="70"/>
        <v>80807.99500000001</v>
      </c>
      <c r="N117" s="259">
        <f t="shared" si="70"/>
        <v>0</v>
      </c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</row>
    <row r="118" spans="1:28" ht="30" customHeight="1" thickTop="1" thickBot="1" x14ac:dyDescent="0.4">
      <c r="A118" s="259" t="s">
        <v>128</v>
      </c>
      <c r="B118" s="227" t="s">
        <v>68</v>
      </c>
      <c r="C118" s="356"/>
      <c r="D118" s="259">
        <f>+Carga_datos!D27</f>
        <v>0</v>
      </c>
      <c r="E118" s="259">
        <f>+Carga_datos!E27</f>
        <v>22508.874</v>
      </c>
      <c r="F118" s="259">
        <f>+Carga_datos!F27</f>
        <v>22508.874</v>
      </c>
      <c r="G118" s="259">
        <f>+Carga_datos!G27</f>
        <v>22508.874</v>
      </c>
      <c r="H118" s="259">
        <f>+Carga_datos!H27</f>
        <v>22508.874</v>
      </c>
      <c r="I118" s="259">
        <f>+Carga_datos!I27</f>
        <v>22508.874</v>
      </c>
      <c r="J118" s="259">
        <f>+Carga_datos!J27</f>
        <v>22508.874</v>
      </c>
      <c r="K118" s="259">
        <f>+Carga_datos!K27</f>
        <v>22508.874</v>
      </c>
      <c r="L118" s="259">
        <f>+Carga_datos!L27</f>
        <v>22508.874</v>
      </c>
      <c r="M118" s="259">
        <f>+Carga_datos!M27</f>
        <v>22508.874</v>
      </c>
      <c r="N118" s="259">
        <f>+Carga_datos!N27</f>
        <v>0</v>
      </c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</row>
    <row r="119" spans="1:28" ht="30" customHeight="1" thickTop="1" thickBot="1" x14ac:dyDescent="0.4">
      <c r="A119" s="259" t="s">
        <v>129</v>
      </c>
      <c r="B119" s="227" t="s">
        <v>256</v>
      </c>
      <c r="C119" s="356"/>
      <c r="D119" s="259">
        <f>+Carga_datos!D28</f>
        <v>0</v>
      </c>
      <c r="E119" s="259">
        <f>+Carga_datos!E28</f>
        <v>0</v>
      </c>
      <c r="F119" s="259">
        <f>+Carga_datos!F28</f>
        <v>0</v>
      </c>
      <c r="G119" s="259">
        <f>+Carga_datos!G28</f>
        <v>0</v>
      </c>
      <c r="H119" s="259">
        <f>+Carga_datos!H28</f>
        <v>0</v>
      </c>
      <c r="I119" s="259">
        <f>+Carga_datos!I28</f>
        <v>0</v>
      </c>
      <c r="J119" s="259">
        <f>+Carga_datos!J28</f>
        <v>0</v>
      </c>
      <c r="K119" s="259">
        <f>+Carga_datos!K28</f>
        <v>0</v>
      </c>
      <c r="L119" s="259">
        <f>+Carga_datos!L28</f>
        <v>0</v>
      </c>
      <c r="M119" s="259">
        <f>+Carga_datos!M28</f>
        <v>0</v>
      </c>
      <c r="N119" s="259">
        <f>+Carga_datos!N28</f>
        <v>0</v>
      </c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</row>
    <row r="120" spans="1:28" ht="30" customHeight="1" thickTop="1" thickBot="1" x14ac:dyDescent="0.4">
      <c r="A120" s="259" t="s">
        <v>130</v>
      </c>
      <c r="B120" s="227" t="s">
        <v>257</v>
      </c>
      <c r="C120" s="356"/>
      <c r="D120" s="259">
        <f>+Carga_datos!D29</f>
        <v>0</v>
      </c>
      <c r="E120" s="259">
        <f>+Carga_datos!E29</f>
        <v>37515.023999999998</v>
      </c>
      <c r="F120" s="259">
        <f>+Carga_datos!F29</f>
        <v>39362.144</v>
      </c>
      <c r="G120" s="259">
        <f>+Carga_datos!G29</f>
        <v>40348.296000000002</v>
      </c>
      <c r="H120" s="259">
        <f>+Carga_datos!H29</f>
        <v>42404.186000000002</v>
      </c>
      <c r="I120" s="259">
        <f>+Carga_datos!I29</f>
        <v>42438.392</v>
      </c>
      <c r="J120" s="259">
        <f>+Carga_datos!J29</f>
        <v>45391.220999999998</v>
      </c>
      <c r="K120" s="259">
        <f>+Carga_datos!K29</f>
        <v>45518.995000000003</v>
      </c>
      <c r="L120" s="259">
        <f>+Carga_datos!L29</f>
        <v>48333.79</v>
      </c>
      <c r="M120" s="259">
        <f>+Carga_datos!M29</f>
        <v>53243.362000000001</v>
      </c>
      <c r="N120" s="259">
        <f>+Carga_datos!N29</f>
        <v>0</v>
      </c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</row>
    <row r="121" spans="1:28" ht="30" customHeight="1" thickTop="1" thickBot="1" x14ac:dyDescent="0.4">
      <c r="A121" s="259" t="s">
        <v>131</v>
      </c>
      <c r="B121" s="227" t="s">
        <v>258</v>
      </c>
      <c r="C121" s="356"/>
      <c r="D121" s="259">
        <f>+Carga_datos!D30</f>
        <v>0</v>
      </c>
      <c r="E121" s="259">
        <f>+Carga_datos!E30</f>
        <v>0</v>
      </c>
      <c r="F121" s="259">
        <f>+Carga_datos!F30</f>
        <v>0</v>
      </c>
      <c r="G121" s="259">
        <f>+Carga_datos!G30</f>
        <v>0</v>
      </c>
      <c r="H121" s="259">
        <f>+Carga_datos!H30</f>
        <v>0</v>
      </c>
      <c r="I121" s="259">
        <f>+Carga_datos!I30</f>
        <v>0</v>
      </c>
      <c r="J121" s="259">
        <f>+Carga_datos!J30</f>
        <v>0</v>
      </c>
      <c r="K121" s="259">
        <f>+Carga_datos!K30</f>
        <v>0</v>
      </c>
      <c r="L121" s="259">
        <f>+Carga_datos!L30</f>
        <v>0</v>
      </c>
      <c r="M121" s="259">
        <f>+Carga_datos!M30</f>
        <v>0</v>
      </c>
      <c r="N121" s="259">
        <f>+Carga_datos!N30</f>
        <v>0</v>
      </c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</row>
    <row r="122" spans="1:28" ht="30" customHeight="1" thickTop="1" thickBot="1" x14ac:dyDescent="0.4">
      <c r="A122" s="259" t="s">
        <v>132</v>
      </c>
      <c r="B122" s="227" t="s">
        <v>259</v>
      </c>
      <c r="C122" s="356"/>
      <c r="D122" s="259">
        <f>+D123+D124</f>
        <v>0</v>
      </c>
      <c r="E122" s="259">
        <f t="shared" ref="E122:G122" si="71">+E123+E124</f>
        <v>0</v>
      </c>
      <c r="F122" s="259">
        <f t="shared" si="71"/>
        <v>0</v>
      </c>
      <c r="G122" s="259">
        <f t="shared" si="71"/>
        <v>0</v>
      </c>
      <c r="H122" s="259">
        <f t="shared" ref="H122:N122" si="72">+H123+H124</f>
        <v>0</v>
      </c>
      <c r="I122" s="259">
        <f t="shared" si="72"/>
        <v>0</v>
      </c>
      <c r="J122" s="259">
        <f t="shared" si="72"/>
        <v>0</v>
      </c>
      <c r="K122" s="259">
        <f t="shared" si="72"/>
        <v>0</v>
      </c>
      <c r="L122" s="259">
        <f t="shared" si="72"/>
        <v>0</v>
      </c>
      <c r="M122" s="259">
        <f t="shared" si="72"/>
        <v>0</v>
      </c>
      <c r="N122" s="259">
        <f t="shared" si="72"/>
        <v>0</v>
      </c>
      <c r="O122" s="335">
        <f>+Carga_datos!D31-Data!D122</f>
        <v>0</v>
      </c>
      <c r="P122" s="335">
        <f>+Carga_datos!E31-Data!E122</f>
        <v>0</v>
      </c>
      <c r="Q122" s="335">
        <f>+Carga_datos!F31-Data!F122</f>
        <v>0</v>
      </c>
      <c r="R122" s="335">
        <f>+Carga_datos!G31-Data!G122</f>
        <v>0</v>
      </c>
      <c r="S122" s="335">
        <f>+Carga_datos!H31-Data!H122</f>
        <v>0</v>
      </c>
      <c r="T122" s="335">
        <f>+Carga_datos!I31-Data!I122</f>
        <v>0</v>
      </c>
      <c r="U122" s="335">
        <f>+Carga_datos!J31-Data!J122</f>
        <v>0</v>
      </c>
      <c r="V122" s="335">
        <f>+Carga_datos!K31-Data!K122</f>
        <v>0</v>
      </c>
      <c r="W122" s="335">
        <f>+Carga_datos!L31-Data!L122</f>
        <v>0</v>
      </c>
      <c r="X122" s="335">
        <f>+Carga_datos!M31-Data!M122</f>
        <v>0</v>
      </c>
      <c r="Y122" s="335">
        <f>+Carga_datos!N31-Data!N122</f>
        <v>0</v>
      </c>
      <c r="Z122" s="335"/>
      <c r="AA122" s="335"/>
      <c r="AB122" s="335"/>
    </row>
    <row r="123" spans="1:28" ht="30" customHeight="1" thickTop="1" thickBot="1" x14ac:dyDescent="0.4">
      <c r="A123" s="259" t="s">
        <v>133</v>
      </c>
      <c r="B123" s="227" t="s">
        <v>260</v>
      </c>
      <c r="C123" s="356"/>
      <c r="D123" s="259">
        <f>+Carga_datos!D32</f>
        <v>0</v>
      </c>
      <c r="E123" s="259">
        <f>+Carga_datos!E32</f>
        <v>0</v>
      </c>
      <c r="F123" s="259">
        <f>+Carga_datos!F32</f>
        <v>0</v>
      </c>
      <c r="G123" s="259">
        <f>+Carga_datos!G32</f>
        <v>0</v>
      </c>
      <c r="H123" s="259">
        <f>+Carga_datos!H32</f>
        <v>0</v>
      </c>
      <c r="I123" s="259">
        <f>+Carga_datos!I32</f>
        <v>0</v>
      </c>
      <c r="J123" s="259">
        <f>+Carga_datos!J32</f>
        <v>0</v>
      </c>
      <c r="K123" s="259">
        <f>+Carga_datos!K32</f>
        <v>0</v>
      </c>
      <c r="L123" s="259">
        <f>+Carga_datos!L32</f>
        <v>0</v>
      </c>
      <c r="M123" s="259">
        <f>+Carga_datos!M32</f>
        <v>0</v>
      </c>
      <c r="N123" s="259">
        <f>+Carga_datos!N32</f>
        <v>0</v>
      </c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</row>
    <row r="124" spans="1:28" ht="30" customHeight="1" thickTop="1" thickBot="1" x14ac:dyDescent="0.4">
      <c r="A124" s="259" t="s">
        <v>134</v>
      </c>
      <c r="B124" s="227" t="s">
        <v>261</v>
      </c>
      <c r="C124" s="356"/>
      <c r="D124" s="259">
        <f>+Carga_datos!D33</f>
        <v>0</v>
      </c>
      <c r="E124" s="259">
        <f>+Carga_datos!E33</f>
        <v>0</v>
      </c>
      <c r="F124" s="259">
        <f>+Carga_datos!F33</f>
        <v>0</v>
      </c>
      <c r="G124" s="259">
        <f>+Carga_datos!G33</f>
        <v>0</v>
      </c>
      <c r="H124" s="259">
        <f>+Carga_datos!H33</f>
        <v>0</v>
      </c>
      <c r="I124" s="259">
        <f>+Carga_datos!I33</f>
        <v>0</v>
      </c>
      <c r="J124" s="259">
        <f>+Carga_datos!J33</f>
        <v>0</v>
      </c>
      <c r="K124" s="259">
        <f>+Carga_datos!K33</f>
        <v>0</v>
      </c>
      <c r="L124" s="259">
        <f>+Carga_datos!L33</f>
        <v>0</v>
      </c>
      <c r="M124" s="259">
        <f>+Carga_datos!M33</f>
        <v>0</v>
      </c>
      <c r="N124" s="259">
        <f>+Carga_datos!N33</f>
        <v>0</v>
      </c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</row>
    <row r="125" spans="1:28" ht="30" customHeight="1" thickTop="1" thickBot="1" x14ac:dyDescent="0.4">
      <c r="A125" s="259" t="s">
        <v>135</v>
      </c>
      <c r="B125" s="227" t="s">
        <v>262</v>
      </c>
      <c r="C125" s="356"/>
      <c r="D125" s="259">
        <f>+Carga_datos!D34</f>
        <v>0</v>
      </c>
      <c r="E125" s="259">
        <f>+Carga_datos!E34</f>
        <v>0</v>
      </c>
      <c r="F125" s="259">
        <f>+Carga_datos!F34</f>
        <v>0</v>
      </c>
      <c r="G125" s="259">
        <f>+Carga_datos!G34</f>
        <v>0</v>
      </c>
      <c r="H125" s="259">
        <f>+Carga_datos!H34</f>
        <v>0</v>
      </c>
      <c r="I125" s="259">
        <f>+Carga_datos!I34</f>
        <v>0</v>
      </c>
      <c r="J125" s="259">
        <f>+Carga_datos!J34</f>
        <v>0</v>
      </c>
      <c r="K125" s="259">
        <f>+Carga_datos!K34</f>
        <v>0</v>
      </c>
      <c r="L125" s="259">
        <f>+Carga_datos!L34</f>
        <v>0</v>
      </c>
      <c r="M125" s="259">
        <f>+Carga_datos!M34</f>
        <v>0</v>
      </c>
      <c r="N125" s="259">
        <f>+Carga_datos!N34</f>
        <v>0</v>
      </c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</row>
    <row r="126" spans="1:28" ht="30" customHeight="1" thickTop="1" thickBot="1" x14ac:dyDescent="0.4">
      <c r="A126" s="259" t="s">
        <v>136</v>
      </c>
      <c r="B126" s="227" t="s">
        <v>263</v>
      </c>
      <c r="C126" s="356"/>
      <c r="D126" s="259">
        <f>+Carga_datos!D35</f>
        <v>0</v>
      </c>
      <c r="E126" s="259">
        <f>+Carga_datos!E35</f>
        <v>1847.12</v>
      </c>
      <c r="F126" s="259">
        <f>+Carga_datos!F35</f>
        <v>986.15200000000004</v>
      </c>
      <c r="G126" s="259">
        <f>+Carga_datos!G35</f>
        <v>2055.8890000000001</v>
      </c>
      <c r="H126" s="259">
        <f>+Carga_datos!H35</f>
        <v>34.206000000000003</v>
      </c>
      <c r="I126" s="259">
        <f>+Carga_datos!I35</f>
        <v>846.02099999999996</v>
      </c>
      <c r="J126" s="259">
        <f>+Carga_datos!J35</f>
        <v>127.773</v>
      </c>
      <c r="K126" s="259">
        <f>+Carga_datos!K35</f>
        <v>2814.7939999999999</v>
      </c>
      <c r="L126" s="259">
        <f>+Carga_datos!L35</f>
        <v>4909.5720000000001</v>
      </c>
      <c r="M126" s="259">
        <f>+Carga_datos!M35</f>
        <v>5055.759</v>
      </c>
      <c r="N126" s="259">
        <f>+Carga_datos!N35</f>
        <v>0</v>
      </c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</row>
    <row r="127" spans="1:28" ht="30" customHeight="1" thickTop="1" thickBot="1" x14ac:dyDescent="0.4">
      <c r="A127" s="259" t="s">
        <v>137</v>
      </c>
      <c r="B127" s="227" t="s">
        <v>264</v>
      </c>
      <c r="C127" s="356"/>
      <c r="D127" s="259">
        <f>+Carga_datos!D36</f>
        <v>0</v>
      </c>
      <c r="E127" s="259">
        <f>+Carga_datos!E36</f>
        <v>0</v>
      </c>
      <c r="F127" s="259">
        <f>+Carga_datos!F36</f>
        <v>0</v>
      </c>
      <c r="G127" s="259">
        <f>+Carga_datos!G36</f>
        <v>0</v>
      </c>
      <c r="H127" s="259">
        <f>+Carga_datos!H36</f>
        <v>0</v>
      </c>
      <c r="I127" s="259">
        <f>+Carga_datos!I36</f>
        <v>0</v>
      </c>
      <c r="J127" s="259">
        <f>+Carga_datos!J36</f>
        <v>0</v>
      </c>
      <c r="K127" s="259">
        <f>+Carga_datos!K36</f>
        <v>0</v>
      </c>
      <c r="L127" s="259">
        <f>+Carga_datos!L36</f>
        <v>0</v>
      </c>
      <c r="M127" s="259">
        <f>+Carga_datos!M36</f>
        <v>0</v>
      </c>
      <c r="N127" s="259">
        <f>+Carga_datos!N36</f>
        <v>0</v>
      </c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</row>
    <row r="128" spans="1:28" ht="30" customHeight="1" thickTop="1" thickBot="1" x14ac:dyDescent="0.4">
      <c r="A128" s="259" t="s">
        <v>138</v>
      </c>
      <c r="B128" s="227" t="s">
        <v>265</v>
      </c>
      <c r="C128" s="356"/>
      <c r="D128" s="259">
        <f>+Carga_datos!D37</f>
        <v>0</v>
      </c>
      <c r="E128" s="259">
        <f>+Carga_datos!E37</f>
        <v>0</v>
      </c>
      <c r="F128" s="259">
        <f>+Carga_datos!F37</f>
        <v>0</v>
      </c>
      <c r="G128" s="259">
        <f>+Carga_datos!G37</f>
        <v>0</v>
      </c>
      <c r="H128" s="259">
        <f>+Carga_datos!H37</f>
        <v>0</v>
      </c>
      <c r="I128" s="259">
        <f>+Carga_datos!I37</f>
        <v>0</v>
      </c>
      <c r="J128" s="259">
        <f>+Carga_datos!J37</f>
        <v>0</v>
      </c>
      <c r="K128" s="259">
        <f>+Carga_datos!K37</f>
        <v>0</v>
      </c>
      <c r="L128" s="259">
        <f>+Carga_datos!L37</f>
        <v>0</v>
      </c>
      <c r="M128" s="259">
        <f>+Carga_datos!M37</f>
        <v>0</v>
      </c>
      <c r="N128" s="259">
        <f>+Carga_datos!N37</f>
        <v>0</v>
      </c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</row>
    <row r="129" spans="1:28" ht="30" customHeight="1" thickTop="1" thickBot="1" x14ac:dyDescent="0.4">
      <c r="A129" s="259" t="s">
        <v>139</v>
      </c>
      <c r="B129" s="227" t="s">
        <v>266</v>
      </c>
      <c r="C129" s="356"/>
      <c r="D129" s="259">
        <f>+Carga_datos!D38</f>
        <v>0</v>
      </c>
      <c r="E129" s="259">
        <f>+Carga_datos!E38</f>
        <v>0</v>
      </c>
      <c r="F129" s="259">
        <f>+Carga_datos!F38</f>
        <v>0</v>
      </c>
      <c r="G129" s="259">
        <f>+Carga_datos!G38</f>
        <v>0</v>
      </c>
      <c r="H129" s="259">
        <f>+Carga_datos!H38</f>
        <v>0</v>
      </c>
      <c r="I129" s="259">
        <f>+Carga_datos!I38</f>
        <v>0</v>
      </c>
      <c r="J129" s="259">
        <f>+Carga_datos!J38</f>
        <v>0</v>
      </c>
      <c r="K129" s="259">
        <f>+Carga_datos!K38</f>
        <v>0</v>
      </c>
      <c r="L129" s="259">
        <f>+Carga_datos!L38</f>
        <v>0</v>
      </c>
      <c r="M129" s="259">
        <f>+Carga_datos!M38</f>
        <v>0</v>
      </c>
      <c r="N129" s="259">
        <f>+Carga_datos!N38</f>
        <v>0</v>
      </c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</row>
    <row r="130" spans="1:28" ht="30" customHeight="1" thickTop="1" thickBot="1" x14ac:dyDescent="0.4">
      <c r="A130" s="259" t="s">
        <v>140</v>
      </c>
      <c r="B130" s="227" t="s">
        <v>295</v>
      </c>
      <c r="C130" s="356"/>
      <c r="D130" s="259">
        <f>+Carga_datos!D39</f>
        <v>0</v>
      </c>
      <c r="E130" s="259">
        <f>+Carga_datos!E39</f>
        <v>0</v>
      </c>
      <c r="F130" s="259">
        <f>+Carga_datos!F39</f>
        <v>0</v>
      </c>
      <c r="G130" s="259">
        <f>+Carga_datos!G39</f>
        <v>0</v>
      </c>
      <c r="H130" s="259">
        <f>+Carga_datos!H39</f>
        <v>0</v>
      </c>
      <c r="I130" s="259">
        <f>+Carga_datos!I39</f>
        <v>0</v>
      </c>
      <c r="J130" s="259">
        <f>+Carga_datos!J39</f>
        <v>0</v>
      </c>
      <c r="K130" s="259">
        <f>+Carga_datos!K39</f>
        <v>0</v>
      </c>
      <c r="L130" s="259">
        <f>+Carga_datos!L39</f>
        <v>0</v>
      </c>
      <c r="M130" s="259">
        <f>+Carga_datos!M39</f>
        <v>0</v>
      </c>
      <c r="N130" s="259">
        <f>+Carga_datos!N39</f>
        <v>0</v>
      </c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</row>
    <row r="131" spans="1:28" ht="30" customHeight="1" thickTop="1" thickBot="1" x14ac:dyDescent="0.4">
      <c r="A131" s="259" t="s">
        <v>111</v>
      </c>
      <c r="B131" s="248" t="s">
        <v>267</v>
      </c>
      <c r="C131" s="361"/>
      <c r="D131" s="251">
        <f>SUM(D132:D138)</f>
        <v>0</v>
      </c>
      <c r="E131" s="251">
        <f t="shared" ref="E131:G131" si="73">SUM(E132:E138)</f>
        <v>4261.4660000000003</v>
      </c>
      <c r="F131" s="251">
        <f t="shared" si="73"/>
        <v>2397.5860000000002</v>
      </c>
      <c r="G131" s="251">
        <f t="shared" si="73"/>
        <v>2181.1390000000001</v>
      </c>
      <c r="H131" s="251">
        <f t="shared" ref="H131:N131" si="74">SUM(H132:H138)</f>
        <v>2256.393</v>
      </c>
      <c r="I131" s="251">
        <f t="shared" si="74"/>
        <v>2345.8900000000003</v>
      </c>
      <c r="J131" s="251">
        <f t="shared" si="74"/>
        <v>2109.4269999999997</v>
      </c>
      <c r="K131" s="251">
        <f t="shared" si="74"/>
        <v>11893.710000000001</v>
      </c>
      <c r="L131" s="251">
        <f t="shared" si="74"/>
        <v>11199.51</v>
      </c>
      <c r="M131" s="251">
        <f t="shared" si="74"/>
        <v>475.08499999999998</v>
      </c>
      <c r="N131" s="251">
        <f t="shared" si="74"/>
        <v>0</v>
      </c>
      <c r="O131" s="335">
        <f>+Carga_datos!D40-Data!D131</f>
        <v>0</v>
      </c>
      <c r="P131" s="335">
        <f>+Carga_datos!E40-Data!E131</f>
        <v>0</v>
      </c>
      <c r="Q131" s="335">
        <f>+Carga_datos!F40-Data!F131</f>
        <v>0</v>
      </c>
      <c r="R131" s="335">
        <f>+Carga_datos!G40-Data!G131</f>
        <v>0</v>
      </c>
      <c r="S131" s="335">
        <f>+Carga_datos!H40-Data!H131</f>
        <v>0</v>
      </c>
      <c r="T131" s="335">
        <f>+Carga_datos!I40-Data!I131</f>
        <v>0</v>
      </c>
      <c r="U131" s="335">
        <f>+Carga_datos!J40-Data!J131</f>
        <v>0</v>
      </c>
      <c r="V131" s="335">
        <f>+Carga_datos!K40-Data!K131</f>
        <v>0</v>
      </c>
      <c r="W131" s="335">
        <f>+Carga_datos!L40-Data!L131</f>
        <v>0</v>
      </c>
      <c r="X131" s="335">
        <f>+Carga_datos!M40-Data!M131</f>
        <v>0</v>
      </c>
      <c r="Y131" s="335">
        <f>+Carga_datos!N40-Data!N131</f>
        <v>0</v>
      </c>
      <c r="Z131" s="335"/>
      <c r="AA131" s="335"/>
      <c r="AB131" s="335"/>
    </row>
    <row r="132" spans="1:28" ht="30" customHeight="1" thickTop="1" thickBot="1" x14ac:dyDescent="0.4">
      <c r="A132" s="259" t="s">
        <v>69</v>
      </c>
      <c r="B132" s="227" t="s">
        <v>268</v>
      </c>
      <c r="C132" s="356"/>
      <c r="D132" s="259">
        <f>+Carga_datos!D41</f>
        <v>0</v>
      </c>
      <c r="E132" s="259">
        <f>+Carga_datos!E41</f>
        <v>1466.9</v>
      </c>
      <c r="F132" s="259">
        <f>+Carga_datos!F41</f>
        <v>1296.2239999999999</v>
      </c>
      <c r="G132" s="259">
        <f>+Carga_datos!G41</f>
        <v>1115.0640000000001</v>
      </c>
      <c r="H132" s="259">
        <f>+Carga_datos!H41</f>
        <v>1226.135</v>
      </c>
      <c r="I132" s="259">
        <f>+Carga_datos!I41</f>
        <v>1345.89</v>
      </c>
      <c r="J132" s="259">
        <f>+Carga_datos!J41</f>
        <v>1109.4269999999999</v>
      </c>
      <c r="K132" s="259">
        <f>+Carga_datos!K41</f>
        <v>1007.967</v>
      </c>
      <c r="L132" s="259">
        <f>+Carga_datos!L41</f>
        <v>945.61500000000001</v>
      </c>
      <c r="M132" s="259">
        <f>+Carga_datos!M41</f>
        <v>475.08499999999998</v>
      </c>
      <c r="N132" s="259">
        <f>+Carga_datos!N41</f>
        <v>0</v>
      </c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</row>
    <row r="133" spans="1:28" ht="30" customHeight="1" thickTop="1" thickBot="1" x14ac:dyDescent="0.4">
      <c r="A133" s="259" t="s">
        <v>112</v>
      </c>
      <c r="B133" s="227" t="s">
        <v>269</v>
      </c>
      <c r="C133" s="356"/>
      <c r="D133" s="259">
        <f>+Carga_datos!D42</f>
        <v>0</v>
      </c>
      <c r="E133" s="259">
        <f>+Carga_datos!E42</f>
        <v>1136.1279999999999</v>
      </c>
      <c r="F133" s="259">
        <f>+Carga_datos!F42</f>
        <v>1101.3620000000001</v>
      </c>
      <c r="G133" s="259">
        <f>+Carga_datos!G42</f>
        <v>1066.075</v>
      </c>
      <c r="H133" s="259">
        <f>+Carga_datos!H42</f>
        <v>1030.258</v>
      </c>
      <c r="I133" s="259">
        <f>+Carga_datos!I42</f>
        <v>1000</v>
      </c>
      <c r="J133" s="259">
        <f>+Carga_datos!J42</f>
        <v>1000</v>
      </c>
      <c r="K133" s="259">
        <f>+Carga_datos!K42</f>
        <v>10885.743</v>
      </c>
      <c r="L133" s="259">
        <f>+Carga_datos!L42</f>
        <v>10253.895</v>
      </c>
      <c r="M133" s="259">
        <f>+Carga_datos!M42</f>
        <v>0</v>
      </c>
      <c r="N133" s="259">
        <f>+Carga_datos!N42</f>
        <v>0</v>
      </c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</row>
    <row r="134" spans="1:28" ht="30" customHeight="1" thickTop="1" thickBot="1" x14ac:dyDescent="0.4">
      <c r="A134" s="259" t="s">
        <v>113</v>
      </c>
      <c r="B134" s="277" t="s">
        <v>360</v>
      </c>
      <c r="C134" s="355"/>
      <c r="D134" s="259">
        <f>+Carga_datos!D43</f>
        <v>0</v>
      </c>
      <c r="E134" s="259">
        <f>+Carga_datos!E43</f>
        <v>0</v>
      </c>
      <c r="F134" s="259">
        <f>+Carga_datos!F43</f>
        <v>0</v>
      </c>
      <c r="G134" s="259">
        <f>+Carga_datos!G43</f>
        <v>0</v>
      </c>
      <c r="H134" s="259">
        <f>+Carga_datos!H43</f>
        <v>0</v>
      </c>
      <c r="I134" s="259">
        <f>+Carga_datos!I43</f>
        <v>0</v>
      </c>
      <c r="J134" s="259">
        <f>+Carga_datos!J43</f>
        <v>0</v>
      </c>
      <c r="K134" s="259">
        <f>+Carga_datos!K43</f>
        <v>0</v>
      </c>
      <c r="L134" s="259">
        <f>+Carga_datos!L43</f>
        <v>0</v>
      </c>
      <c r="M134" s="259">
        <f>+Carga_datos!M43</f>
        <v>0</v>
      </c>
      <c r="N134" s="259">
        <f>+Carga_datos!N43</f>
        <v>0</v>
      </c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</row>
    <row r="135" spans="1:28" ht="30" customHeight="1" thickTop="1" thickBot="1" x14ac:dyDescent="0.4">
      <c r="A135" s="259" t="s">
        <v>114</v>
      </c>
      <c r="B135" s="277" t="s">
        <v>270</v>
      </c>
      <c r="C135" s="355"/>
      <c r="D135" s="259">
        <f>+Carga_datos!D44</f>
        <v>0</v>
      </c>
      <c r="E135" s="259">
        <f>+Carga_datos!E44</f>
        <v>1658.4380000000001</v>
      </c>
      <c r="F135" s="259">
        <f>+Carga_datos!F44</f>
        <v>0</v>
      </c>
      <c r="G135" s="259">
        <f>+Carga_datos!G44</f>
        <v>0</v>
      </c>
      <c r="H135" s="259">
        <f>+Carga_datos!H44</f>
        <v>0</v>
      </c>
      <c r="I135" s="259">
        <f>+Carga_datos!I44</f>
        <v>0</v>
      </c>
      <c r="J135" s="259">
        <f>+Carga_datos!J44</f>
        <v>0</v>
      </c>
      <c r="K135" s="259">
        <f>+Carga_datos!K44</f>
        <v>0</v>
      </c>
      <c r="L135" s="259">
        <f>+Carga_datos!L44</f>
        <v>0</v>
      </c>
      <c r="M135" s="259">
        <f>+Carga_datos!M44</f>
        <v>0</v>
      </c>
      <c r="N135" s="259">
        <f>+Carga_datos!N44</f>
        <v>0</v>
      </c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</row>
    <row r="136" spans="1:28" ht="30" customHeight="1" thickTop="1" thickBot="1" x14ac:dyDescent="0.4">
      <c r="A136" s="259" t="s">
        <v>115</v>
      </c>
      <c r="B136" s="277" t="s">
        <v>271</v>
      </c>
      <c r="C136" s="355"/>
      <c r="D136" s="259">
        <f>+Carga_datos!D45</f>
        <v>0</v>
      </c>
      <c r="E136" s="259">
        <f>+Carga_datos!E45</f>
        <v>0</v>
      </c>
      <c r="F136" s="259">
        <f>+Carga_datos!F45</f>
        <v>0</v>
      </c>
      <c r="G136" s="259">
        <f>+Carga_datos!G45</f>
        <v>0</v>
      </c>
      <c r="H136" s="259">
        <f>+Carga_datos!H45</f>
        <v>0</v>
      </c>
      <c r="I136" s="259">
        <f>+Carga_datos!I45</f>
        <v>0</v>
      </c>
      <c r="J136" s="259">
        <f>+Carga_datos!J45</f>
        <v>0</v>
      </c>
      <c r="K136" s="259">
        <f>+Carga_datos!K45</f>
        <v>0</v>
      </c>
      <c r="L136" s="259">
        <f>+Carga_datos!L45</f>
        <v>0</v>
      </c>
      <c r="M136" s="259">
        <f>+Carga_datos!M45</f>
        <v>0</v>
      </c>
      <c r="N136" s="259">
        <f>+Carga_datos!N45</f>
        <v>0</v>
      </c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</row>
    <row r="137" spans="1:28" ht="30" customHeight="1" thickTop="1" thickBot="1" x14ac:dyDescent="0.4">
      <c r="A137" s="259" t="s">
        <v>116</v>
      </c>
      <c r="B137" s="277" t="s">
        <v>359</v>
      </c>
      <c r="C137" s="355"/>
      <c r="D137" s="259">
        <f>+Carga_datos!D46</f>
        <v>0</v>
      </c>
      <c r="E137" s="259">
        <f>+Carga_datos!E46</f>
        <v>0</v>
      </c>
      <c r="F137" s="259">
        <f>+Carga_datos!F46</f>
        <v>0</v>
      </c>
      <c r="G137" s="259">
        <f>+Carga_datos!G46</f>
        <v>0</v>
      </c>
      <c r="H137" s="259">
        <f>+Carga_datos!H46</f>
        <v>0</v>
      </c>
      <c r="I137" s="259">
        <f>+Carga_datos!I46</f>
        <v>0</v>
      </c>
      <c r="J137" s="259">
        <f>+Carga_datos!J46</f>
        <v>0</v>
      </c>
      <c r="K137" s="259">
        <f>+Carga_datos!K46</f>
        <v>0</v>
      </c>
      <c r="L137" s="259">
        <f>+Carga_datos!L46</f>
        <v>0</v>
      </c>
      <c r="M137" s="259">
        <f>+Carga_datos!M46</f>
        <v>0</v>
      </c>
      <c r="N137" s="259">
        <f>+Carga_datos!N46</f>
        <v>0</v>
      </c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</row>
    <row r="138" spans="1:28" ht="30" customHeight="1" thickTop="1" thickBot="1" x14ac:dyDescent="0.4">
      <c r="A138" s="259" t="s">
        <v>117</v>
      </c>
      <c r="B138" s="277" t="s">
        <v>358</v>
      </c>
      <c r="C138" s="355"/>
      <c r="D138" s="259">
        <f>+Carga_datos!D47</f>
        <v>0</v>
      </c>
      <c r="E138" s="259">
        <f>+Carga_datos!E47</f>
        <v>0</v>
      </c>
      <c r="F138" s="259">
        <f>+Carga_datos!F47</f>
        <v>0</v>
      </c>
      <c r="G138" s="259">
        <f>+Carga_datos!G47</f>
        <v>0</v>
      </c>
      <c r="H138" s="259">
        <f>+Carga_datos!H47</f>
        <v>0</v>
      </c>
      <c r="I138" s="259">
        <f>+Carga_datos!I47</f>
        <v>0</v>
      </c>
      <c r="J138" s="259">
        <f>+Carga_datos!J47</f>
        <v>0</v>
      </c>
      <c r="K138" s="259">
        <f>+Carga_datos!K47</f>
        <v>0</v>
      </c>
      <c r="L138" s="259">
        <f>+Carga_datos!L47</f>
        <v>0</v>
      </c>
      <c r="M138" s="259">
        <f>+Carga_datos!M47</f>
        <v>0</v>
      </c>
      <c r="N138" s="259">
        <f>+Carga_datos!N47</f>
        <v>0</v>
      </c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</row>
    <row r="139" spans="1:28" ht="30" customHeight="1" thickTop="1" thickBot="1" x14ac:dyDescent="0.4">
      <c r="A139" s="259" t="s">
        <v>118</v>
      </c>
      <c r="B139" s="248" t="s">
        <v>272</v>
      </c>
      <c r="C139" s="360"/>
      <c r="D139" s="251">
        <f>SUM(D140:D146)</f>
        <v>0</v>
      </c>
      <c r="E139" s="251">
        <f t="shared" ref="E139:G139" si="75">SUM(E140:E146)</f>
        <v>20661.686000000002</v>
      </c>
      <c r="F139" s="251">
        <f t="shared" si="75"/>
        <v>22609.204000000002</v>
      </c>
      <c r="G139" s="251">
        <f t="shared" si="75"/>
        <v>24439.261999999999</v>
      </c>
      <c r="H139" s="251">
        <f t="shared" ref="H139:N139" si="76">SUM(H140:H146)</f>
        <v>8878.7350000000006</v>
      </c>
      <c r="I139" s="251">
        <f t="shared" si="76"/>
        <v>7146.982</v>
      </c>
      <c r="J139" s="251">
        <f t="shared" si="76"/>
        <v>7658.8230000000003</v>
      </c>
      <c r="K139" s="251">
        <f t="shared" si="76"/>
        <v>8699.112000000001</v>
      </c>
      <c r="L139" s="251">
        <f t="shared" si="76"/>
        <v>9039.7070000000003</v>
      </c>
      <c r="M139" s="251">
        <f t="shared" si="76"/>
        <v>18589.421000000002</v>
      </c>
      <c r="N139" s="251">
        <f t="shared" si="76"/>
        <v>0</v>
      </c>
      <c r="O139" s="335">
        <f>+Carga_datos!D48-Data!D139</f>
        <v>0</v>
      </c>
      <c r="P139" s="335">
        <f>+Carga_datos!E48-Data!E139</f>
        <v>0</v>
      </c>
      <c r="Q139" s="335">
        <f>+Carga_datos!F48-Data!F139</f>
        <v>0</v>
      </c>
      <c r="R139" s="335">
        <f>+Carga_datos!G48-Data!G139</f>
        <v>0</v>
      </c>
      <c r="S139" s="335">
        <f>+Carga_datos!H48-Data!H139</f>
        <v>0</v>
      </c>
      <c r="T139" s="335">
        <f>+Carga_datos!I48-Data!I139</f>
        <v>0</v>
      </c>
      <c r="U139" s="335">
        <f>+Carga_datos!J48-Data!J139</f>
        <v>0</v>
      </c>
      <c r="V139" s="335">
        <f>+Carga_datos!K48-Data!K139</f>
        <v>0</v>
      </c>
      <c r="W139" s="335">
        <f>+Carga_datos!L48-Data!L139</f>
        <v>0</v>
      </c>
      <c r="X139" s="335">
        <f>+Carga_datos!M48-Data!M139</f>
        <v>0</v>
      </c>
      <c r="Y139" s="335">
        <f>+Carga_datos!N48-Data!N139</f>
        <v>0</v>
      </c>
      <c r="Z139" s="335"/>
      <c r="AA139" s="335"/>
      <c r="AB139" s="335"/>
    </row>
    <row r="140" spans="1:28" ht="30" customHeight="1" thickTop="1" thickBot="1" x14ac:dyDescent="0.4">
      <c r="A140" s="259" t="s">
        <v>119</v>
      </c>
      <c r="B140" s="227" t="s">
        <v>273</v>
      </c>
      <c r="C140" s="356"/>
      <c r="D140" s="259">
        <f>+Carga_datos!D49</f>
        <v>0</v>
      </c>
      <c r="E140" s="259">
        <f>+Carga_datos!E49</f>
        <v>0</v>
      </c>
      <c r="F140" s="259">
        <f>+Carga_datos!F49</f>
        <v>0</v>
      </c>
      <c r="G140" s="259">
        <f>+Carga_datos!G49</f>
        <v>0</v>
      </c>
      <c r="H140" s="259">
        <f>+Carga_datos!H49</f>
        <v>0</v>
      </c>
      <c r="I140" s="259">
        <f>+Carga_datos!I49</f>
        <v>0</v>
      </c>
      <c r="J140" s="259">
        <f>+Carga_datos!J49</f>
        <v>0</v>
      </c>
      <c r="K140" s="259">
        <f>+Carga_datos!K49</f>
        <v>0</v>
      </c>
      <c r="L140" s="259">
        <f>+Carga_datos!L49</f>
        <v>0</v>
      </c>
      <c r="M140" s="259">
        <f>+Carga_datos!M49</f>
        <v>11269.446</v>
      </c>
      <c r="N140" s="259">
        <f>+Carga_datos!N49</f>
        <v>0</v>
      </c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</row>
    <row r="141" spans="1:28" ht="30" customHeight="1" thickTop="1" thickBot="1" x14ac:dyDescent="0.4">
      <c r="A141" s="259" t="s">
        <v>120</v>
      </c>
      <c r="B141" s="227" t="s">
        <v>274</v>
      </c>
      <c r="C141" s="356"/>
      <c r="D141" s="259">
        <f>+Carga_datos!D50</f>
        <v>0</v>
      </c>
      <c r="E141" s="259">
        <f>+Carga_datos!E50</f>
        <v>0</v>
      </c>
      <c r="F141" s="259">
        <f>+Carga_datos!F50</f>
        <v>0</v>
      </c>
      <c r="G141" s="259">
        <f>+Carga_datos!G50</f>
        <v>0</v>
      </c>
      <c r="H141" s="259">
        <f>+Carga_datos!H50</f>
        <v>0</v>
      </c>
      <c r="I141" s="259">
        <f>+Carga_datos!I50</f>
        <v>0</v>
      </c>
      <c r="J141" s="259">
        <f>+Carga_datos!J50</f>
        <v>0</v>
      </c>
      <c r="K141" s="259">
        <f>+Carga_datos!K50</f>
        <v>0</v>
      </c>
      <c r="L141" s="259">
        <f>+Carga_datos!L50</f>
        <v>0</v>
      </c>
      <c r="M141" s="259">
        <f>+Carga_datos!M50</f>
        <v>0</v>
      </c>
      <c r="N141" s="259">
        <f>+Carga_datos!N50</f>
        <v>0</v>
      </c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</row>
    <row r="142" spans="1:28" ht="30" customHeight="1" thickTop="1" thickBot="1" x14ac:dyDescent="0.4">
      <c r="A142" s="259" t="s">
        <v>121</v>
      </c>
      <c r="B142" s="227" t="s">
        <v>275</v>
      </c>
      <c r="C142" s="356"/>
      <c r="D142" s="259">
        <f>+Carga_datos!D51</f>
        <v>0</v>
      </c>
      <c r="E142" s="259">
        <f>+Carga_datos!E51</f>
        <v>1279.991</v>
      </c>
      <c r="F142" s="259">
        <f>+Carga_datos!F51</f>
        <v>385.25299999999999</v>
      </c>
      <c r="G142" s="259">
        <f>+Carga_datos!G51</f>
        <v>368.44799999999998</v>
      </c>
      <c r="H142" s="259">
        <f>+Carga_datos!H51</f>
        <v>3296.9659999999999</v>
      </c>
      <c r="I142" s="259">
        <f>+Carga_datos!I51</f>
        <v>381.80099999999999</v>
      </c>
      <c r="J142" s="259">
        <f>+Carga_datos!J51</f>
        <v>212.262</v>
      </c>
      <c r="K142" s="259">
        <f>+Carga_datos!K51</f>
        <v>1002.027</v>
      </c>
      <c r="L142" s="259">
        <f>+Carga_datos!L51</f>
        <v>673.76300000000003</v>
      </c>
      <c r="M142" s="259">
        <f>+Carga_datos!M51</f>
        <v>135.047</v>
      </c>
      <c r="N142" s="259">
        <f>+Carga_datos!N51</f>
        <v>0</v>
      </c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</row>
    <row r="143" spans="1:28" ht="30" customHeight="1" thickTop="1" thickBot="1" x14ac:dyDescent="0.4">
      <c r="A143" s="259" t="s">
        <v>122</v>
      </c>
      <c r="B143" s="227" t="s">
        <v>361</v>
      </c>
      <c r="C143" s="356"/>
      <c r="D143" s="259">
        <f>+Carga_datos!D52</f>
        <v>0</v>
      </c>
      <c r="E143" s="259">
        <f>+Carga_datos!E52</f>
        <v>13436.269</v>
      </c>
      <c r="F143" s="259">
        <f>+Carga_datos!F52</f>
        <v>15479.384</v>
      </c>
      <c r="G143" s="259">
        <f>+Carga_datos!G52</f>
        <v>17554.746999999999</v>
      </c>
      <c r="H143" s="259">
        <f>+Carga_datos!H52</f>
        <v>0</v>
      </c>
      <c r="I143" s="259">
        <f>+Carga_datos!I52</f>
        <v>0</v>
      </c>
      <c r="J143" s="259">
        <f>+Carga_datos!J52</f>
        <v>1023.61</v>
      </c>
      <c r="K143" s="259">
        <f>+Carga_datos!K52</f>
        <v>982.48699999999997</v>
      </c>
      <c r="L143" s="259">
        <f>+Carga_datos!L52</f>
        <v>1632.7940000000001</v>
      </c>
      <c r="M143" s="259">
        <f>+Carga_datos!M52</f>
        <v>881.58500000000004</v>
      </c>
      <c r="N143" s="259">
        <f>+Carga_datos!N52</f>
        <v>0</v>
      </c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</row>
    <row r="144" spans="1:28" ht="30" customHeight="1" thickTop="1" thickBot="1" x14ac:dyDescent="0.4">
      <c r="A144" s="259" t="s">
        <v>123</v>
      </c>
      <c r="B144" s="259" t="s">
        <v>296</v>
      </c>
      <c r="C144" s="356"/>
      <c r="D144" s="259">
        <f>+Carga_datos!D53</f>
        <v>0</v>
      </c>
      <c r="E144" s="259">
        <f>+Carga_datos!E53</f>
        <v>5945.4260000000004</v>
      </c>
      <c r="F144" s="259">
        <f>+Carga_datos!F53</f>
        <v>6744.567</v>
      </c>
      <c r="G144" s="259">
        <f>+Carga_datos!G53</f>
        <v>6516.067</v>
      </c>
      <c r="H144" s="259">
        <f>+Carga_datos!H53</f>
        <v>5581.7690000000002</v>
      </c>
      <c r="I144" s="259">
        <f>+Carga_datos!I53</f>
        <v>6765.1809999999996</v>
      </c>
      <c r="J144" s="259">
        <f>+Carga_datos!J53</f>
        <v>6215.768</v>
      </c>
      <c r="K144" s="259">
        <f>+Carga_datos!K53</f>
        <v>6556.5870000000004</v>
      </c>
      <c r="L144" s="259">
        <f>+Carga_datos!L53</f>
        <v>6242.7110000000002</v>
      </c>
      <c r="M144" s="259">
        <f>+Carga_datos!M53</f>
        <v>6115.8609999999999</v>
      </c>
      <c r="N144" s="259">
        <f>+Carga_datos!N53</f>
        <v>0</v>
      </c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</row>
    <row r="145" spans="1:28" ht="30" customHeight="1" thickTop="1" thickBot="1" x14ac:dyDescent="0.4">
      <c r="A145" s="259" t="s">
        <v>124</v>
      </c>
      <c r="B145" s="227" t="s">
        <v>276</v>
      </c>
      <c r="C145" s="356"/>
      <c r="D145" s="259">
        <f>+Carga_datos!D54</f>
        <v>0</v>
      </c>
      <c r="E145" s="259">
        <f>+Carga_datos!E54</f>
        <v>0</v>
      </c>
      <c r="F145" s="259">
        <f>+Carga_datos!F54</f>
        <v>0</v>
      </c>
      <c r="G145" s="259">
        <f>+Carga_datos!G54</f>
        <v>0</v>
      </c>
      <c r="H145" s="259">
        <f>+Carga_datos!H54</f>
        <v>0</v>
      </c>
      <c r="I145" s="259">
        <f>+Carga_datos!I54</f>
        <v>0</v>
      </c>
      <c r="J145" s="259">
        <f>+Carga_datos!J54</f>
        <v>207.18299999999999</v>
      </c>
      <c r="K145" s="259">
        <f>+Carga_datos!K54</f>
        <v>158.011</v>
      </c>
      <c r="L145" s="259">
        <f>+Carga_datos!L54</f>
        <v>490.43900000000002</v>
      </c>
      <c r="M145" s="259">
        <f>+Carga_datos!M54</f>
        <v>187.482</v>
      </c>
      <c r="N145" s="259">
        <f>+Carga_datos!N54</f>
        <v>0</v>
      </c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</row>
    <row r="146" spans="1:28" ht="30" customHeight="1" thickTop="1" thickBot="1" x14ac:dyDescent="0.4">
      <c r="A146" s="259" t="s">
        <v>125</v>
      </c>
      <c r="B146" s="227" t="s">
        <v>277</v>
      </c>
      <c r="C146" s="356"/>
      <c r="D146" s="259">
        <f>+Carga_datos!D55</f>
        <v>0</v>
      </c>
      <c r="E146" s="259">
        <f>+Carga_datos!E55</f>
        <v>0</v>
      </c>
      <c r="F146" s="259">
        <f>+Carga_datos!F55</f>
        <v>0</v>
      </c>
      <c r="G146" s="259">
        <f>+Carga_datos!G55</f>
        <v>0</v>
      </c>
      <c r="H146" s="259">
        <f>+Carga_datos!H55</f>
        <v>0</v>
      </c>
      <c r="I146" s="259">
        <f>+Carga_datos!I55</f>
        <v>0</v>
      </c>
      <c r="J146" s="259">
        <f>+Carga_datos!J55</f>
        <v>0</v>
      </c>
      <c r="K146" s="259">
        <f>+Carga_datos!K55</f>
        <v>0</v>
      </c>
      <c r="L146" s="259">
        <f>+Carga_datos!L55</f>
        <v>0</v>
      </c>
      <c r="M146" s="259">
        <f>+Carga_datos!M55</f>
        <v>0</v>
      </c>
      <c r="N146" s="259">
        <f>+Carga_datos!N55</f>
        <v>0</v>
      </c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</row>
    <row r="147" spans="1:28" ht="30" customHeight="1" thickTop="1" thickBot="1" x14ac:dyDescent="0.4">
      <c r="A147" s="259" t="s">
        <v>126</v>
      </c>
      <c r="B147" s="248" t="s">
        <v>278</v>
      </c>
      <c r="C147" s="362"/>
      <c r="D147" s="251">
        <f>+D116+D131+D139</f>
        <v>0</v>
      </c>
      <c r="E147" s="251">
        <f t="shared" ref="E147:G147" si="77">+E116+E131+E139</f>
        <v>86794.17</v>
      </c>
      <c r="F147" s="251">
        <f t="shared" si="77"/>
        <v>87863.96</v>
      </c>
      <c r="G147" s="251">
        <f t="shared" si="77"/>
        <v>91533.46</v>
      </c>
      <c r="H147" s="251">
        <f t="shared" ref="H147:N147" si="78">+H116+H131+H139</f>
        <v>76082.394</v>
      </c>
      <c r="I147" s="251">
        <f t="shared" si="78"/>
        <v>75286.159</v>
      </c>
      <c r="J147" s="251">
        <f t="shared" si="78"/>
        <v>77796.118000000002</v>
      </c>
      <c r="K147" s="251">
        <f t="shared" si="78"/>
        <v>91435.485000000015</v>
      </c>
      <c r="L147" s="251">
        <f t="shared" si="78"/>
        <v>95991.452999999994</v>
      </c>
      <c r="M147" s="251">
        <f t="shared" si="78"/>
        <v>99872.501000000018</v>
      </c>
      <c r="N147" s="251">
        <f t="shared" si="78"/>
        <v>0</v>
      </c>
      <c r="O147" s="335">
        <f>+Carga_datos!D56-Data!D147</f>
        <v>0</v>
      </c>
      <c r="P147" s="335">
        <f>+Carga_datos!E56-Data!E147</f>
        <v>0</v>
      </c>
      <c r="Q147" s="335">
        <f>+Carga_datos!F56-Data!F147</f>
        <v>0</v>
      </c>
      <c r="R147" s="335">
        <f>+Carga_datos!G56-Data!G147</f>
        <v>0</v>
      </c>
      <c r="S147" s="335">
        <f>+Carga_datos!H56-Data!H147</f>
        <v>0</v>
      </c>
      <c r="T147" s="335">
        <f>+Carga_datos!I56-Data!I147</f>
        <v>0</v>
      </c>
      <c r="U147" s="335">
        <f>+Carga_datos!J56-Data!J147</f>
        <v>0</v>
      </c>
      <c r="V147" s="335">
        <f>+Carga_datos!K56-Data!K147</f>
        <v>0</v>
      </c>
      <c r="W147" s="335">
        <f>+Carga_datos!L56-Data!L147</f>
        <v>0</v>
      </c>
      <c r="X147" s="335">
        <f>+Carga_datos!M56-Data!M147</f>
        <v>0</v>
      </c>
      <c r="Y147" s="335">
        <f>+Carga_datos!N56-Data!N147</f>
        <v>0</v>
      </c>
      <c r="Z147" s="335"/>
      <c r="AA147" s="335"/>
      <c r="AB147" s="335"/>
    </row>
    <row r="149" spans="1:28" ht="30" customHeight="1" x14ac:dyDescent="0.35">
      <c r="B149" s="188" t="s">
        <v>309</v>
      </c>
      <c r="C149" s="363"/>
      <c r="D149" s="196">
        <f>D112-D147</f>
        <v>0</v>
      </c>
      <c r="E149" s="196">
        <f>E112-E147</f>
        <v>0</v>
      </c>
      <c r="F149" s="197">
        <f>F112-F147</f>
        <v>0</v>
      </c>
      <c r="G149" s="197">
        <f>G112-G147</f>
        <v>0</v>
      </c>
      <c r="H149" s="197">
        <f t="shared" ref="H149:N149" si="79">H112-H147</f>
        <v>0</v>
      </c>
      <c r="I149" s="197">
        <f t="shared" si="79"/>
        <v>0</v>
      </c>
      <c r="J149" s="197">
        <f t="shared" si="79"/>
        <v>0</v>
      </c>
      <c r="K149" s="197">
        <f t="shared" si="79"/>
        <v>0</v>
      </c>
      <c r="L149" s="197">
        <f t="shared" si="79"/>
        <v>0</v>
      </c>
      <c r="M149" s="197">
        <f t="shared" si="79"/>
        <v>0</v>
      </c>
      <c r="N149" s="197">
        <f t="shared" si="79"/>
        <v>0</v>
      </c>
    </row>
    <row r="150" spans="1:28" ht="30" customHeight="1" x14ac:dyDescent="0.35">
      <c r="B150" s="188" t="s">
        <v>614</v>
      </c>
      <c r="C150" s="363"/>
      <c r="D150" s="196">
        <f>+D65-D126</f>
        <v>0</v>
      </c>
      <c r="E150" s="196">
        <f t="shared" ref="E150:G150" si="80">+E65-E126</f>
        <v>0</v>
      </c>
      <c r="F150" s="197">
        <f t="shared" si="80"/>
        <v>-1.3642420526593924E-12</v>
      </c>
      <c r="G150" s="197">
        <f t="shared" si="80"/>
        <v>0</v>
      </c>
      <c r="H150" s="197">
        <f t="shared" ref="H150:N150" si="81">+H65-H126</f>
        <v>-5.4996007747831754E-12</v>
      </c>
      <c r="I150" s="197">
        <f t="shared" si="81"/>
        <v>0</v>
      </c>
      <c r="J150" s="197">
        <f t="shared" si="81"/>
        <v>-6.9633188104489818E-13</v>
      </c>
      <c r="K150" s="197">
        <f t="shared" si="81"/>
        <v>3.637978807091713E-12</v>
      </c>
      <c r="L150" s="197">
        <f t="shared" si="81"/>
        <v>0</v>
      </c>
      <c r="M150" s="197">
        <f t="shared" si="81"/>
        <v>0</v>
      </c>
      <c r="N150" s="197">
        <f t="shared" si="81"/>
        <v>0</v>
      </c>
    </row>
    <row r="151" spans="1:28" ht="30" customHeight="1" thickBot="1" x14ac:dyDescent="0.4"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</row>
    <row r="152" spans="1:28" ht="24" thickBot="1" x14ac:dyDescent="0.4">
      <c r="A152" s="182"/>
      <c r="B152" s="182" t="s">
        <v>369</v>
      </c>
      <c r="C152" s="182" t="str">
        <f>+C9</f>
        <v>Ref</v>
      </c>
      <c r="D152" s="182">
        <f>+D9</f>
        <v>2008</v>
      </c>
      <c r="E152" s="182">
        <f t="shared" ref="E152:G152" si="82">+E9</f>
        <v>2009</v>
      </c>
      <c r="F152" s="182">
        <f t="shared" si="82"/>
        <v>2010</v>
      </c>
      <c r="G152" s="182">
        <f t="shared" si="82"/>
        <v>2011</v>
      </c>
      <c r="H152" s="182">
        <f t="shared" ref="H152:N152" si="83">+H9</f>
        <v>2012</v>
      </c>
      <c r="I152" s="182">
        <f t="shared" si="83"/>
        <v>2013</v>
      </c>
      <c r="J152" s="182">
        <f t="shared" si="83"/>
        <v>2014</v>
      </c>
      <c r="K152" s="182">
        <f t="shared" si="83"/>
        <v>2015</v>
      </c>
      <c r="L152" s="182">
        <f t="shared" si="83"/>
        <v>2016</v>
      </c>
      <c r="M152" s="182">
        <f t="shared" si="83"/>
        <v>2017</v>
      </c>
      <c r="N152" s="182">
        <f t="shared" si="83"/>
        <v>2018</v>
      </c>
    </row>
    <row r="153" spans="1:28" ht="30" customHeight="1" thickTop="1" x14ac:dyDescent="0.35"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</row>
    <row r="154" spans="1:28" ht="24" thickBot="1" x14ac:dyDescent="0.4">
      <c r="A154" s="193"/>
      <c r="B154" s="193" t="s">
        <v>370</v>
      </c>
      <c r="C154" s="193" t="str">
        <f>+C9</f>
        <v>Ref</v>
      </c>
      <c r="D154" s="193">
        <f>+D9</f>
        <v>2008</v>
      </c>
      <c r="E154" s="193">
        <f t="shared" ref="E154:G154" si="84">+E9</f>
        <v>2009</v>
      </c>
      <c r="F154" s="193">
        <f t="shared" si="84"/>
        <v>2010</v>
      </c>
      <c r="G154" s="193">
        <f t="shared" si="84"/>
        <v>2011</v>
      </c>
      <c r="H154" s="193">
        <f t="shared" ref="H154:N154" si="85">+H9</f>
        <v>2012</v>
      </c>
      <c r="I154" s="193">
        <f t="shared" si="85"/>
        <v>2013</v>
      </c>
      <c r="J154" s="193">
        <f t="shared" si="85"/>
        <v>2014</v>
      </c>
      <c r="K154" s="193">
        <f t="shared" si="85"/>
        <v>2015</v>
      </c>
      <c r="L154" s="193">
        <f t="shared" si="85"/>
        <v>2016</v>
      </c>
      <c r="M154" s="193">
        <f t="shared" si="85"/>
        <v>2017</v>
      </c>
      <c r="N154" s="193">
        <f t="shared" si="85"/>
        <v>2018</v>
      </c>
    </row>
    <row r="155" spans="1:28" ht="30" customHeight="1" thickTop="1" thickBot="1" x14ac:dyDescent="0.4">
      <c r="A155" s="288" t="s">
        <v>469</v>
      </c>
      <c r="B155" s="232" t="s">
        <v>491</v>
      </c>
      <c r="C155" s="356"/>
      <c r="D155" s="233">
        <f>+D65</f>
        <v>0</v>
      </c>
      <c r="E155" s="233">
        <f>+E65</f>
        <v>1847.12</v>
      </c>
      <c r="F155" s="233">
        <f>+F65</f>
        <v>986.15199999999868</v>
      </c>
      <c r="G155" s="233">
        <f>+G65</f>
        <v>2055.8889999999997</v>
      </c>
      <c r="H155" s="233">
        <f t="shared" ref="H155:N155" si="86">+H65</f>
        <v>34.205999999994503</v>
      </c>
      <c r="I155" s="233">
        <f t="shared" si="86"/>
        <v>846.02100000000019</v>
      </c>
      <c r="J155" s="233">
        <f t="shared" si="86"/>
        <v>127.7729999999993</v>
      </c>
      <c r="K155" s="233">
        <f t="shared" si="86"/>
        <v>2814.7940000000035</v>
      </c>
      <c r="L155" s="233">
        <f t="shared" si="86"/>
        <v>4909.5719999999983</v>
      </c>
      <c r="M155" s="233">
        <f t="shared" si="86"/>
        <v>5055.759</v>
      </c>
      <c r="N155" s="233">
        <f t="shared" si="86"/>
        <v>0</v>
      </c>
    </row>
    <row r="156" spans="1:28" ht="30" customHeight="1" thickTop="1" thickBot="1" x14ac:dyDescent="0.4">
      <c r="A156" s="288" t="s">
        <v>470</v>
      </c>
      <c r="B156" s="227" t="s">
        <v>235</v>
      </c>
      <c r="C156" s="356"/>
      <c r="D156" s="228">
        <f>+Carga_datos!D107</f>
        <v>0</v>
      </c>
      <c r="E156" s="228">
        <f>+Carga_datos!E107</f>
        <v>0</v>
      </c>
      <c r="F156" s="228">
        <f>+Carga_datos!F107</f>
        <v>0</v>
      </c>
      <c r="G156" s="228">
        <f>+Carga_datos!G107</f>
        <v>0</v>
      </c>
      <c r="H156" s="228">
        <f>+Carga_datos!H107</f>
        <v>0</v>
      </c>
      <c r="I156" s="228">
        <f>+Carga_datos!I107</f>
        <v>0</v>
      </c>
      <c r="J156" s="228">
        <f>+Carga_datos!J107</f>
        <v>0</v>
      </c>
      <c r="K156" s="228">
        <f>+Carga_datos!K107</f>
        <v>0</v>
      </c>
      <c r="L156" s="228">
        <f>+Carga_datos!L107</f>
        <v>0</v>
      </c>
      <c r="M156" s="228">
        <f>+Carga_datos!M107</f>
        <v>0</v>
      </c>
      <c r="N156" s="228">
        <f>+Carga_datos!N107</f>
        <v>0</v>
      </c>
    </row>
    <row r="157" spans="1:28" ht="30" customHeight="1" thickTop="1" thickBot="1" x14ac:dyDescent="0.4">
      <c r="A157" s="288" t="s">
        <v>471</v>
      </c>
      <c r="B157" s="227" t="s">
        <v>236</v>
      </c>
      <c r="C157" s="356"/>
      <c r="D157" s="228">
        <f>+Carga_datos!D108</f>
        <v>0</v>
      </c>
      <c r="E157" s="228">
        <f>+Carga_datos!E108</f>
        <v>0</v>
      </c>
      <c r="F157" s="228">
        <f>+Carga_datos!F108</f>
        <v>0</v>
      </c>
      <c r="G157" s="228">
        <f>+Carga_datos!G108</f>
        <v>0</v>
      </c>
      <c r="H157" s="228">
        <f>+Carga_datos!H108</f>
        <v>0</v>
      </c>
      <c r="I157" s="228">
        <f>+Carga_datos!I108</f>
        <v>0</v>
      </c>
      <c r="J157" s="228">
        <f>+Carga_datos!J108</f>
        <v>0</v>
      </c>
      <c r="K157" s="228">
        <f>+Carga_datos!K108</f>
        <v>0</v>
      </c>
      <c r="L157" s="228">
        <f>+Carga_datos!L108</f>
        <v>0</v>
      </c>
      <c r="M157" s="228">
        <f>+Carga_datos!M108</f>
        <v>0</v>
      </c>
      <c r="N157" s="228">
        <f>+Carga_datos!N108</f>
        <v>0</v>
      </c>
    </row>
    <row r="158" spans="1:28" ht="30" customHeight="1" thickTop="1" thickBot="1" x14ac:dyDescent="0.4">
      <c r="A158" s="288" t="s">
        <v>472</v>
      </c>
      <c r="B158" s="227" t="s">
        <v>297</v>
      </c>
      <c r="C158" s="356"/>
      <c r="D158" s="228">
        <f>+Carga_datos!D109</f>
        <v>0</v>
      </c>
      <c r="E158" s="228">
        <f>+Carga_datos!E109</f>
        <v>0</v>
      </c>
      <c r="F158" s="228">
        <f>+Carga_datos!F109</f>
        <v>0</v>
      </c>
      <c r="G158" s="228">
        <f>+Carga_datos!G109</f>
        <v>0</v>
      </c>
      <c r="H158" s="228">
        <f>+Carga_datos!H109</f>
        <v>0</v>
      </c>
      <c r="I158" s="228">
        <f>+Carga_datos!I109</f>
        <v>0</v>
      </c>
      <c r="J158" s="228">
        <f>+Carga_datos!J109</f>
        <v>0</v>
      </c>
      <c r="K158" s="228">
        <f>+Carga_datos!K109</f>
        <v>0</v>
      </c>
      <c r="L158" s="228">
        <f>+Carga_datos!L109</f>
        <v>0</v>
      </c>
      <c r="M158" s="228">
        <f>+Carga_datos!M109</f>
        <v>0</v>
      </c>
      <c r="N158" s="228">
        <f>+Carga_datos!N109</f>
        <v>0</v>
      </c>
    </row>
    <row r="159" spans="1:28" ht="30" customHeight="1" thickTop="1" thickBot="1" x14ac:dyDescent="0.4">
      <c r="A159" s="288" t="s">
        <v>473</v>
      </c>
      <c r="B159" s="227" t="s">
        <v>289</v>
      </c>
      <c r="C159" s="356"/>
      <c r="D159" s="228">
        <f>+Carga_datos!D110</f>
        <v>0</v>
      </c>
      <c r="E159" s="228">
        <f>+Carga_datos!E110</f>
        <v>0</v>
      </c>
      <c r="F159" s="228">
        <f>+Carga_datos!F110</f>
        <v>0</v>
      </c>
      <c r="G159" s="228">
        <f>+Carga_datos!G110</f>
        <v>0</v>
      </c>
      <c r="H159" s="228">
        <f>+Carga_datos!H110</f>
        <v>0</v>
      </c>
      <c r="I159" s="228">
        <f>+Carga_datos!I110</f>
        <v>0</v>
      </c>
      <c r="J159" s="228">
        <f>+Carga_datos!J110</f>
        <v>0</v>
      </c>
      <c r="K159" s="228">
        <f>+Carga_datos!K110</f>
        <v>0</v>
      </c>
      <c r="L159" s="228">
        <f>+Carga_datos!L110</f>
        <v>0</v>
      </c>
      <c r="M159" s="228">
        <f>+Carga_datos!M110</f>
        <v>0</v>
      </c>
      <c r="N159" s="228">
        <f>+Carga_datos!N110</f>
        <v>0</v>
      </c>
    </row>
    <row r="160" spans="1:28" ht="30" customHeight="1" thickTop="1" thickBot="1" x14ac:dyDescent="0.4">
      <c r="A160" s="288" t="s">
        <v>475</v>
      </c>
      <c r="B160" s="227" t="s">
        <v>522</v>
      </c>
      <c r="C160" s="356"/>
      <c r="D160" s="228">
        <f>+Carga_datos!D111</f>
        <v>0</v>
      </c>
      <c r="E160" s="228">
        <f>+Carga_datos!E111</f>
        <v>0</v>
      </c>
      <c r="F160" s="228">
        <f>+Carga_datos!F111</f>
        <v>0</v>
      </c>
      <c r="G160" s="228">
        <f>+Carga_datos!G111</f>
        <v>0</v>
      </c>
      <c r="H160" s="228">
        <f>+Carga_datos!H111</f>
        <v>0</v>
      </c>
      <c r="I160" s="228">
        <f>+Carga_datos!I111</f>
        <v>0</v>
      </c>
      <c r="J160" s="228">
        <f>+Carga_datos!J111</f>
        <v>0</v>
      </c>
      <c r="K160" s="228">
        <f>+Carga_datos!K111</f>
        <v>0</v>
      </c>
      <c r="L160" s="228">
        <f>+Carga_datos!L111</f>
        <v>0</v>
      </c>
      <c r="M160" s="228">
        <f>+Carga_datos!M111</f>
        <v>0</v>
      </c>
      <c r="N160" s="228">
        <f>+Carga_datos!N111</f>
        <v>0</v>
      </c>
    </row>
    <row r="161" spans="1:28" ht="30" customHeight="1" thickTop="1" thickBot="1" x14ac:dyDescent="0.4">
      <c r="A161" s="288" t="s">
        <v>476</v>
      </c>
      <c r="B161" s="227" t="s">
        <v>524</v>
      </c>
      <c r="C161" s="356"/>
      <c r="D161" s="228">
        <f>+Carga_datos!D112</f>
        <v>0</v>
      </c>
      <c r="E161" s="228">
        <f>+Carga_datos!E112</f>
        <v>0</v>
      </c>
      <c r="F161" s="228">
        <f>+Carga_datos!F112</f>
        <v>0</v>
      </c>
      <c r="G161" s="228">
        <f>+Carga_datos!G112</f>
        <v>0</v>
      </c>
      <c r="H161" s="228">
        <f>+Carga_datos!H112</f>
        <v>0</v>
      </c>
      <c r="I161" s="228">
        <f>+Carga_datos!I112</f>
        <v>0</v>
      </c>
      <c r="J161" s="228">
        <f>+Carga_datos!J112</f>
        <v>0</v>
      </c>
      <c r="K161" s="228">
        <f>+Carga_datos!K112</f>
        <v>0</v>
      </c>
      <c r="L161" s="228">
        <f>+Carga_datos!L112</f>
        <v>0</v>
      </c>
      <c r="M161" s="228">
        <f>+Carga_datos!M112</f>
        <v>0</v>
      </c>
      <c r="N161" s="228">
        <f>+Carga_datos!N112</f>
        <v>0</v>
      </c>
    </row>
    <row r="162" spans="1:28" ht="30" customHeight="1" thickTop="1" thickBot="1" x14ac:dyDescent="0.4">
      <c r="A162" s="288" t="s">
        <v>474</v>
      </c>
      <c r="B162" s="227" t="s">
        <v>477</v>
      </c>
      <c r="C162" s="356"/>
      <c r="D162" s="228">
        <f>+Carga_datos!D113</f>
        <v>0</v>
      </c>
      <c r="E162" s="228">
        <f>+Carga_datos!E113</f>
        <v>0</v>
      </c>
      <c r="F162" s="228">
        <f>+Carga_datos!F113</f>
        <v>0</v>
      </c>
      <c r="G162" s="228">
        <f>+Carga_datos!G113</f>
        <v>0</v>
      </c>
      <c r="H162" s="228">
        <f>+Carga_datos!H113</f>
        <v>0</v>
      </c>
      <c r="I162" s="228">
        <f>+Carga_datos!I113</f>
        <v>0</v>
      </c>
      <c r="J162" s="228">
        <f>+Carga_datos!J113</f>
        <v>0</v>
      </c>
      <c r="K162" s="228">
        <f>+Carga_datos!K113</f>
        <v>0</v>
      </c>
      <c r="L162" s="228">
        <f>+Carga_datos!L113</f>
        <v>0</v>
      </c>
      <c r="M162" s="228">
        <f>+Carga_datos!M113</f>
        <v>0</v>
      </c>
      <c r="N162" s="228">
        <f>+Carga_datos!N113</f>
        <v>0</v>
      </c>
    </row>
    <row r="163" spans="1:28" ht="30" customHeight="1" thickTop="1" thickBot="1" x14ac:dyDescent="0.4">
      <c r="A163" s="288" t="s">
        <v>478</v>
      </c>
      <c r="B163" s="232" t="s">
        <v>492</v>
      </c>
      <c r="C163" s="356"/>
      <c r="D163" s="233">
        <f>SUM(D156:D162)</f>
        <v>0</v>
      </c>
      <c r="E163" s="233">
        <f t="shared" ref="E163:G163" si="87">SUM(E156:E162)</f>
        <v>0</v>
      </c>
      <c r="F163" s="233">
        <f t="shared" si="87"/>
        <v>0</v>
      </c>
      <c r="G163" s="233">
        <f t="shared" si="87"/>
        <v>0</v>
      </c>
      <c r="H163" s="233">
        <f t="shared" ref="H163:N163" si="88">SUM(H156:H162)</f>
        <v>0</v>
      </c>
      <c r="I163" s="233">
        <f t="shared" si="88"/>
        <v>0</v>
      </c>
      <c r="J163" s="233">
        <f t="shared" si="88"/>
        <v>0</v>
      </c>
      <c r="K163" s="233">
        <f t="shared" si="88"/>
        <v>0</v>
      </c>
      <c r="L163" s="233">
        <f t="shared" si="88"/>
        <v>0</v>
      </c>
      <c r="M163" s="233">
        <f t="shared" si="88"/>
        <v>0</v>
      </c>
      <c r="N163" s="233">
        <f t="shared" si="88"/>
        <v>0</v>
      </c>
      <c r="O163" s="335">
        <f>+Carga_datos!D114-D163</f>
        <v>0</v>
      </c>
      <c r="P163" s="335">
        <f>+Carga_datos!E114-E163</f>
        <v>0</v>
      </c>
      <c r="Q163" s="335">
        <f>+Carga_datos!F114-F163</f>
        <v>0</v>
      </c>
      <c r="R163" s="335">
        <f>+Carga_datos!G114-G163</f>
        <v>0</v>
      </c>
      <c r="S163" s="335">
        <f>+Carga_datos!H114-H163</f>
        <v>0</v>
      </c>
      <c r="T163" s="335">
        <f>+Carga_datos!I114-I163</f>
        <v>0</v>
      </c>
      <c r="U163" s="335">
        <f>+Carga_datos!J114-J163</f>
        <v>0</v>
      </c>
      <c r="V163" s="335">
        <f>+Carga_datos!K114-K163</f>
        <v>0</v>
      </c>
      <c r="W163" s="335">
        <f>+Carga_datos!L114-L163</f>
        <v>0</v>
      </c>
      <c r="X163" s="335">
        <f>+Carga_datos!M114-M163</f>
        <v>0</v>
      </c>
      <c r="Y163" s="335">
        <f>+Carga_datos!N114-N163</f>
        <v>0</v>
      </c>
      <c r="Z163" s="335"/>
      <c r="AA163" s="335"/>
      <c r="AB163" s="335"/>
    </row>
    <row r="164" spans="1:28" ht="30" customHeight="1" thickTop="1" thickBot="1" x14ac:dyDescent="0.4">
      <c r="A164" s="288" t="s">
        <v>481</v>
      </c>
      <c r="B164" s="227" t="s">
        <v>479</v>
      </c>
      <c r="C164" s="356"/>
      <c r="D164" s="228">
        <f>+Carga_datos!D115</f>
        <v>0</v>
      </c>
      <c r="E164" s="228">
        <f>+Carga_datos!E115</f>
        <v>0</v>
      </c>
      <c r="F164" s="228">
        <f>+Carga_datos!F115</f>
        <v>0</v>
      </c>
      <c r="G164" s="228">
        <f>+Carga_datos!G115</f>
        <v>0</v>
      </c>
      <c r="H164" s="228">
        <f>+Carga_datos!H115</f>
        <v>0</v>
      </c>
      <c r="I164" s="228">
        <f>+Carga_datos!I115</f>
        <v>0</v>
      </c>
      <c r="J164" s="228">
        <f>+Carga_datos!J115</f>
        <v>0</v>
      </c>
      <c r="K164" s="228">
        <f>+Carga_datos!K115</f>
        <v>0</v>
      </c>
      <c r="L164" s="228">
        <f>+Carga_datos!L115</f>
        <v>0</v>
      </c>
      <c r="M164" s="228">
        <f>+Carga_datos!M115</f>
        <v>0</v>
      </c>
      <c r="N164" s="228">
        <f>+Carga_datos!N115</f>
        <v>0</v>
      </c>
    </row>
    <row r="165" spans="1:28" ht="30" customHeight="1" thickTop="1" thickBot="1" x14ac:dyDescent="0.4">
      <c r="A165" s="288" t="s">
        <v>482</v>
      </c>
      <c r="B165" s="227" t="s">
        <v>480</v>
      </c>
      <c r="C165" s="356"/>
      <c r="D165" s="228">
        <f>+Carga_datos!D116</f>
        <v>0</v>
      </c>
      <c r="E165" s="228">
        <f>+Carga_datos!E116</f>
        <v>0</v>
      </c>
      <c r="F165" s="228">
        <f>+Carga_datos!F116</f>
        <v>0</v>
      </c>
      <c r="G165" s="228">
        <f>+Carga_datos!G116</f>
        <v>0</v>
      </c>
      <c r="H165" s="228">
        <f>+Carga_datos!H116</f>
        <v>0</v>
      </c>
      <c r="I165" s="228">
        <f>+Carga_datos!I116</f>
        <v>0</v>
      </c>
      <c r="J165" s="228">
        <f>+Carga_datos!J116</f>
        <v>0</v>
      </c>
      <c r="K165" s="228">
        <f>+Carga_datos!K116</f>
        <v>0</v>
      </c>
      <c r="L165" s="228">
        <f>+Carga_datos!L116</f>
        <v>0</v>
      </c>
      <c r="M165" s="228">
        <f>+Carga_datos!M116</f>
        <v>0</v>
      </c>
      <c r="N165" s="228">
        <f>+Carga_datos!N116</f>
        <v>0</v>
      </c>
    </row>
    <row r="166" spans="1:28" ht="30" customHeight="1" thickTop="1" thickBot="1" x14ac:dyDescent="0.4">
      <c r="A166" s="288" t="s">
        <v>483</v>
      </c>
      <c r="B166" s="227" t="s">
        <v>489</v>
      </c>
      <c r="C166" s="356"/>
      <c r="D166" s="228">
        <f>+Carga_datos!D117</f>
        <v>0</v>
      </c>
      <c r="E166" s="228">
        <f>+Carga_datos!E117</f>
        <v>0</v>
      </c>
      <c r="F166" s="228">
        <f>+Carga_datos!F117</f>
        <v>0</v>
      </c>
      <c r="G166" s="228">
        <f>+Carga_datos!G117</f>
        <v>0</v>
      </c>
      <c r="H166" s="228">
        <f>+Carga_datos!H117</f>
        <v>0</v>
      </c>
      <c r="I166" s="228">
        <f>+Carga_datos!I117</f>
        <v>0</v>
      </c>
      <c r="J166" s="228">
        <f>+Carga_datos!J117</f>
        <v>0</v>
      </c>
      <c r="K166" s="228">
        <f>+Carga_datos!K117</f>
        <v>0</v>
      </c>
      <c r="L166" s="228">
        <f>+Carga_datos!L117</f>
        <v>0</v>
      </c>
      <c r="M166" s="228">
        <f>+Carga_datos!M117</f>
        <v>0</v>
      </c>
      <c r="N166" s="228">
        <f>+Carga_datos!N117</f>
        <v>0</v>
      </c>
    </row>
    <row r="167" spans="1:28" ht="30" customHeight="1" thickTop="1" thickBot="1" x14ac:dyDescent="0.4">
      <c r="A167" s="288" t="s">
        <v>484</v>
      </c>
      <c r="B167" s="227" t="s">
        <v>523</v>
      </c>
      <c r="C167" s="356"/>
      <c r="D167" s="228">
        <f>+Carga_datos!D118</f>
        <v>0</v>
      </c>
      <c r="E167" s="228">
        <f>+Carga_datos!E118</f>
        <v>0</v>
      </c>
      <c r="F167" s="228">
        <f>+Carga_datos!F118</f>
        <v>0</v>
      </c>
      <c r="G167" s="228">
        <f>+Carga_datos!G118</f>
        <v>0</v>
      </c>
      <c r="H167" s="228">
        <f>+Carga_datos!H118</f>
        <v>0</v>
      </c>
      <c r="I167" s="228">
        <f>+Carga_datos!I118</f>
        <v>0</v>
      </c>
      <c r="J167" s="228">
        <f>+Carga_datos!J118</f>
        <v>0</v>
      </c>
      <c r="K167" s="228">
        <f>+Carga_datos!K118</f>
        <v>0</v>
      </c>
      <c r="L167" s="228">
        <f>+Carga_datos!L118</f>
        <v>0</v>
      </c>
      <c r="M167" s="228">
        <f>+Carga_datos!M118</f>
        <v>0</v>
      </c>
      <c r="N167" s="228">
        <f>+Carga_datos!N118</f>
        <v>0</v>
      </c>
    </row>
    <row r="168" spans="1:28" ht="30" customHeight="1" thickTop="1" thickBot="1" x14ac:dyDescent="0.4">
      <c r="A168" s="288" t="s">
        <v>485</v>
      </c>
      <c r="B168" s="227" t="s">
        <v>525</v>
      </c>
      <c r="C168" s="356"/>
      <c r="D168" s="228">
        <f>+Carga_datos!D119</f>
        <v>0</v>
      </c>
      <c r="E168" s="228">
        <f>+Carga_datos!E119</f>
        <v>0</v>
      </c>
      <c r="F168" s="228">
        <f>+Carga_datos!F119</f>
        <v>0</v>
      </c>
      <c r="G168" s="228">
        <f>+Carga_datos!G119</f>
        <v>0</v>
      </c>
      <c r="H168" s="228">
        <f>+Carga_datos!H119</f>
        <v>0</v>
      </c>
      <c r="I168" s="228">
        <f>+Carga_datos!I119</f>
        <v>0</v>
      </c>
      <c r="J168" s="228">
        <f>+Carga_datos!J119</f>
        <v>0</v>
      </c>
      <c r="K168" s="228">
        <f>+Carga_datos!K119</f>
        <v>0</v>
      </c>
      <c r="L168" s="228">
        <f>+Carga_datos!L119</f>
        <v>0</v>
      </c>
      <c r="M168" s="228">
        <f>+Carga_datos!M119</f>
        <v>0</v>
      </c>
      <c r="N168" s="228">
        <f>+Carga_datos!N119</f>
        <v>0</v>
      </c>
    </row>
    <row r="169" spans="1:28" ht="30" customHeight="1" thickTop="1" thickBot="1" x14ac:dyDescent="0.4">
      <c r="A169" s="288" t="s">
        <v>486</v>
      </c>
      <c r="B169" s="227" t="s">
        <v>490</v>
      </c>
      <c r="C169" s="356"/>
      <c r="D169" s="228">
        <f>+Carga_datos!D120</f>
        <v>0</v>
      </c>
      <c r="E169" s="228">
        <f>+Carga_datos!E120</f>
        <v>0</v>
      </c>
      <c r="F169" s="228">
        <f>+Carga_datos!F120</f>
        <v>0</v>
      </c>
      <c r="G169" s="228">
        <f>+Carga_datos!G120</f>
        <v>0</v>
      </c>
      <c r="H169" s="228">
        <f>+Carga_datos!H120</f>
        <v>0</v>
      </c>
      <c r="I169" s="228">
        <f>+Carga_datos!I120</f>
        <v>0</v>
      </c>
      <c r="J169" s="228">
        <f>+Carga_datos!J120</f>
        <v>0</v>
      </c>
      <c r="K169" s="228">
        <f>+Carga_datos!K120</f>
        <v>0</v>
      </c>
      <c r="L169" s="228">
        <f>+Carga_datos!L120</f>
        <v>0</v>
      </c>
      <c r="M169" s="228">
        <f>+Carga_datos!M120</f>
        <v>0</v>
      </c>
      <c r="N169" s="228">
        <f>+Carga_datos!N120</f>
        <v>0</v>
      </c>
    </row>
    <row r="170" spans="1:28" ht="30" customHeight="1" thickTop="1" thickBot="1" x14ac:dyDescent="0.4">
      <c r="A170" s="288" t="s">
        <v>487</v>
      </c>
      <c r="B170" s="232" t="s">
        <v>493</v>
      </c>
      <c r="C170" s="364"/>
      <c r="D170" s="233">
        <f>SUM(D164:D169)</f>
        <v>0</v>
      </c>
      <c r="E170" s="233">
        <f t="shared" ref="E170:G170" si="89">SUM(E164:E169)</f>
        <v>0</v>
      </c>
      <c r="F170" s="233">
        <f t="shared" si="89"/>
        <v>0</v>
      </c>
      <c r="G170" s="233">
        <f t="shared" si="89"/>
        <v>0</v>
      </c>
      <c r="H170" s="233">
        <f t="shared" ref="H170:N170" si="90">SUM(H164:H169)</f>
        <v>0</v>
      </c>
      <c r="I170" s="233">
        <f t="shared" si="90"/>
        <v>0</v>
      </c>
      <c r="J170" s="233">
        <f t="shared" si="90"/>
        <v>0</v>
      </c>
      <c r="K170" s="233">
        <f t="shared" si="90"/>
        <v>0</v>
      </c>
      <c r="L170" s="233">
        <f t="shared" si="90"/>
        <v>0</v>
      </c>
      <c r="M170" s="233">
        <f t="shared" si="90"/>
        <v>0</v>
      </c>
      <c r="N170" s="233">
        <f t="shared" si="90"/>
        <v>0</v>
      </c>
      <c r="O170" s="335">
        <f>+Carga_datos!D121-Data!D170</f>
        <v>0</v>
      </c>
      <c r="P170" s="335">
        <f>+Carga_datos!E121-Data!E170</f>
        <v>0</v>
      </c>
      <c r="Q170" s="335">
        <f>+Carga_datos!F121-Data!F170</f>
        <v>0</v>
      </c>
      <c r="R170" s="335">
        <f>+Carga_datos!G121-Data!G170</f>
        <v>0</v>
      </c>
      <c r="S170" s="335">
        <f>+Carga_datos!H121-Data!H170</f>
        <v>0</v>
      </c>
      <c r="T170" s="335">
        <f>+Carga_datos!I121-Data!I170</f>
        <v>0</v>
      </c>
      <c r="U170" s="335">
        <f>+Carga_datos!J121-Data!J170</f>
        <v>0</v>
      </c>
      <c r="V170" s="335">
        <f>+Carga_datos!K121-Data!K170</f>
        <v>0</v>
      </c>
      <c r="W170" s="335">
        <f>+Carga_datos!L121-Data!L170</f>
        <v>0</v>
      </c>
      <c r="X170" s="335">
        <f>+Carga_datos!M121-Data!M170</f>
        <v>0</v>
      </c>
      <c r="Y170" s="335">
        <f>+Carga_datos!N121-Data!N170</f>
        <v>0</v>
      </c>
      <c r="Z170" s="335"/>
      <c r="AA170" s="335"/>
      <c r="AB170" s="335"/>
    </row>
    <row r="171" spans="1:28" ht="30" customHeight="1" thickTop="1" thickBot="1" x14ac:dyDescent="0.4">
      <c r="A171" s="288" t="s">
        <v>488</v>
      </c>
      <c r="B171" s="232" t="s">
        <v>494</v>
      </c>
      <c r="C171" s="364"/>
      <c r="D171" s="233">
        <f>+D155+D163+D170</f>
        <v>0</v>
      </c>
      <c r="E171" s="233">
        <f t="shared" ref="E171:G171" si="91">+E155+E163+E170</f>
        <v>1847.12</v>
      </c>
      <c r="F171" s="233">
        <f t="shared" si="91"/>
        <v>986.15199999999868</v>
      </c>
      <c r="G171" s="233">
        <f t="shared" si="91"/>
        <v>2055.8889999999997</v>
      </c>
      <c r="H171" s="233">
        <f t="shared" ref="H171:N171" si="92">+H155+H163+H170</f>
        <v>34.205999999994503</v>
      </c>
      <c r="I171" s="233">
        <f t="shared" si="92"/>
        <v>846.02100000000019</v>
      </c>
      <c r="J171" s="233">
        <f t="shared" si="92"/>
        <v>127.7729999999993</v>
      </c>
      <c r="K171" s="233">
        <f t="shared" si="92"/>
        <v>2814.7940000000035</v>
      </c>
      <c r="L171" s="233">
        <f t="shared" si="92"/>
        <v>4909.5719999999983</v>
      </c>
      <c r="M171" s="233">
        <f t="shared" si="92"/>
        <v>5055.759</v>
      </c>
      <c r="N171" s="233">
        <f t="shared" si="92"/>
        <v>0</v>
      </c>
      <c r="O171" s="335">
        <f>+Carga_datos!D122-Data!D171</f>
        <v>0</v>
      </c>
      <c r="P171" s="335">
        <f>+Carga_datos!E122-Data!E171</f>
        <v>0</v>
      </c>
      <c r="Q171" s="335">
        <f>+Carga_datos!F122-Data!F171</f>
        <v>1.3642420526593924E-12</v>
      </c>
      <c r="R171" s="335">
        <f>+Carga_datos!G122-Data!G171</f>
        <v>0</v>
      </c>
      <c r="S171" s="335">
        <f>+Carga_datos!H122-Data!H171</f>
        <v>5.4996007747831754E-12</v>
      </c>
      <c r="T171" s="335">
        <f>+Carga_datos!I122-Data!I171</f>
        <v>0</v>
      </c>
      <c r="U171" s="335">
        <f>+Carga_datos!J122-Data!J171</f>
        <v>6.9633188104489818E-13</v>
      </c>
      <c r="V171" s="335">
        <f>+Carga_datos!K122-Data!K171</f>
        <v>-3.637978807091713E-12</v>
      </c>
      <c r="W171" s="335">
        <f>+Carga_datos!L122-Data!L171</f>
        <v>0</v>
      </c>
      <c r="X171" s="335">
        <f>+Carga_datos!M122-Data!M171</f>
        <v>0</v>
      </c>
      <c r="Y171" s="335">
        <f>+Carga_datos!N122-Data!N171</f>
        <v>0</v>
      </c>
      <c r="Z171" s="335"/>
      <c r="AA171" s="335"/>
      <c r="AB171" s="335"/>
    </row>
    <row r="172" spans="1:28" ht="30" customHeight="1" thickBot="1" x14ac:dyDescent="0.4"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</row>
    <row r="173" spans="1:28" ht="30" customHeight="1" thickTop="1" thickBot="1" x14ac:dyDescent="0.4">
      <c r="A173" s="288"/>
      <c r="B173" s="232" t="s">
        <v>383</v>
      </c>
      <c r="C173" s="356"/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28"/>
    </row>
    <row r="174" spans="1:28" ht="30" customHeight="1" thickTop="1" thickBot="1" x14ac:dyDescent="0.4">
      <c r="A174" s="288" t="s">
        <v>139</v>
      </c>
      <c r="B174" s="227" t="s">
        <v>618</v>
      </c>
      <c r="C174" s="356"/>
      <c r="D174" s="228"/>
      <c r="E174" s="228">
        <f>+D129</f>
        <v>0</v>
      </c>
      <c r="F174" s="228">
        <f t="shared" ref="F174:N174" si="93">+E129</f>
        <v>0</v>
      </c>
      <c r="G174" s="228">
        <f t="shared" si="93"/>
        <v>0</v>
      </c>
      <c r="H174" s="228">
        <f t="shared" si="93"/>
        <v>0</v>
      </c>
      <c r="I174" s="228">
        <f t="shared" si="93"/>
        <v>0</v>
      </c>
      <c r="J174" s="228">
        <f t="shared" si="93"/>
        <v>0</v>
      </c>
      <c r="K174" s="228">
        <f t="shared" si="93"/>
        <v>0</v>
      </c>
      <c r="L174" s="228">
        <f t="shared" si="93"/>
        <v>0</v>
      </c>
      <c r="M174" s="228">
        <f t="shared" si="93"/>
        <v>0</v>
      </c>
      <c r="N174" s="228">
        <f t="shared" si="93"/>
        <v>0</v>
      </c>
    </row>
    <row r="175" spans="1:28" ht="30" customHeight="1" thickTop="1" thickBot="1" x14ac:dyDescent="0.4">
      <c r="A175" s="288" t="s">
        <v>140</v>
      </c>
      <c r="B175" s="227" t="s">
        <v>619</v>
      </c>
      <c r="C175" s="356"/>
      <c r="D175" s="228"/>
      <c r="E175" s="228">
        <f>+D130</f>
        <v>0</v>
      </c>
      <c r="F175" s="228">
        <f t="shared" ref="F175:N175" si="94">+E130</f>
        <v>0</v>
      </c>
      <c r="G175" s="228">
        <f t="shared" si="94"/>
        <v>0</v>
      </c>
      <c r="H175" s="228">
        <f t="shared" si="94"/>
        <v>0</v>
      </c>
      <c r="I175" s="228">
        <f t="shared" si="94"/>
        <v>0</v>
      </c>
      <c r="J175" s="228">
        <f t="shared" si="94"/>
        <v>0</v>
      </c>
      <c r="K175" s="228">
        <f t="shared" si="94"/>
        <v>0</v>
      </c>
      <c r="L175" s="228">
        <f t="shared" si="94"/>
        <v>0</v>
      </c>
      <c r="M175" s="228">
        <f t="shared" si="94"/>
        <v>0</v>
      </c>
      <c r="N175" s="228">
        <f t="shared" si="94"/>
        <v>0</v>
      </c>
    </row>
    <row r="176" spans="1:28" ht="30" customHeight="1" thickTop="1" thickBot="1" x14ac:dyDescent="0.4">
      <c r="A176" s="288" t="s">
        <v>478</v>
      </c>
      <c r="B176" s="227" t="s">
        <v>492</v>
      </c>
      <c r="C176" s="356"/>
      <c r="D176" s="228"/>
      <c r="E176" s="228">
        <f>+E163</f>
        <v>0</v>
      </c>
      <c r="F176" s="228">
        <f t="shared" ref="F176:N176" si="95">+F163</f>
        <v>0</v>
      </c>
      <c r="G176" s="228">
        <f t="shared" si="95"/>
        <v>0</v>
      </c>
      <c r="H176" s="228">
        <f t="shared" si="95"/>
        <v>0</v>
      </c>
      <c r="I176" s="228">
        <f t="shared" si="95"/>
        <v>0</v>
      </c>
      <c r="J176" s="228">
        <f t="shared" si="95"/>
        <v>0</v>
      </c>
      <c r="K176" s="228">
        <f t="shared" si="95"/>
        <v>0</v>
      </c>
      <c r="L176" s="228">
        <f t="shared" si="95"/>
        <v>0</v>
      </c>
      <c r="M176" s="228">
        <f t="shared" si="95"/>
        <v>0</v>
      </c>
      <c r="N176" s="228">
        <f t="shared" si="95"/>
        <v>0</v>
      </c>
    </row>
    <row r="177" spans="1:20" ht="30" customHeight="1" thickTop="1" thickBot="1" x14ac:dyDescent="0.4">
      <c r="A177" s="288" t="s">
        <v>487</v>
      </c>
      <c r="B177" s="227" t="s">
        <v>493</v>
      </c>
      <c r="C177" s="356"/>
      <c r="D177" s="228"/>
      <c r="E177" s="228">
        <f>+E170</f>
        <v>0</v>
      </c>
      <c r="F177" s="228">
        <f t="shared" ref="F177:N177" si="96">+F170</f>
        <v>0</v>
      </c>
      <c r="G177" s="228">
        <f t="shared" si="96"/>
        <v>0</v>
      </c>
      <c r="H177" s="228">
        <f t="shared" si="96"/>
        <v>0</v>
      </c>
      <c r="I177" s="228">
        <f t="shared" si="96"/>
        <v>0</v>
      </c>
      <c r="J177" s="228">
        <f t="shared" si="96"/>
        <v>0</v>
      </c>
      <c r="K177" s="228">
        <f t="shared" si="96"/>
        <v>0</v>
      </c>
      <c r="L177" s="228">
        <f t="shared" si="96"/>
        <v>0</v>
      </c>
      <c r="M177" s="228">
        <f t="shared" si="96"/>
        <v>0</v>
      </c>
      <c r="N177" s="228">
        <f t="shared" si="96"/>
        <v>0</v>
      </c>
    </row>
    <row r="178" spans="1:20" ht="30" customHeight="1" thickTop="1" thickBot="1" x14ac:dyDescent="0.4">
      <c r="A178" s="288" t="s">
        <v>139</v>
      </c>
      <c r="B178" s="227" t="s">
        <v>620</v>
      </c>
      <c r="C178" s="356"/>
      <c r="D178" s="228"/>
      <c r="E178" s="228">
        <f>+E129</f>
        <v>0</v>
      </c>
      <c r="F178" s="228">
        <f t="shared" ref="F178:N178" si="97">+F129</f>
        <v>0</v>
      </c>
      <c r="G178" s="228">
        <f t="shared" si="97"/>
        <v>0</v>
      </c>
      <c r="H178" s="228">
        <f t="shared" si="97"/>
        <v>0</v>
      </c>
      <c r="I178" s="228">
        <f t="shared" si="97"/>
        <v>0</v>
      </c>
      <c r="J178" s="228">
        <f t="shared" si="97"/>
        <v>0</v>
      </c>
      <c r="K178" s="228">
        <f t="shared" si="97"/>
        <v>0</v>
      </c>
      <c r="L178" s="228">
        <f t="shared" si="97"/>
        <v>0</v>
      </c>
      <c r="M178" s="228">
        <f t="shared" si="97"/>
        <v>0</v>
      </c>
      <c r="N178" s="228">
        <f t="shared" si="97"/>
        <v>0</v>
      </c>
    </row>
    <row r="179" spans="1:20" ht="30" customHeight="1" thickTop="1" thickBot="1" x14ac:dyDescent="0.4">
      <c r="A179" s="288" t="s">
        <v>140</v>
      </c>
      <c r="B179" s="227" t="s">
        <v>621</v>
      </c>
      <c r="C179" s="356"/>
      <c r="D179" s="228"/>
      <c r="E179" s="228">
        <f>+E130</f>
        <v>0</v>
      </c>
      <c r="F179" s="228">
        <f t="shared" ref="F179:N179" si="98">+F130</f>
        <v>0</v>
      </c>
      <c r="G179" s="228">
        <f t="shared" si="98"/>
        <v>0</v>
      </c>
      <c r="H179" s="228">
        <f t="shared" si="98"/>
        <v>0</v>
      </c>
      <c r="I179" s="228">
        <f t="shared" si="98"/>
        <v>0</v>
      </c>
      <c r="J179" s="228">
        <f t="shared" si="98"/>
        <v>0</v>
      </c>
      <c r="K179" s="228">
        <f t="shared" si="98"/>
        <v>0</v>
      </c>
      <c r="L179" s="228">
        <f t="shared" si="98"/>
        <v>0</v>
      </c>
      <c r="M179" s="228">
        <f t="shared" si="98"/>
        <v>0</v>
      </c>
      <c r="N179" s="228">
        <f t="shared" si="98"/>
        <v>0</v>
      </c>
    </row>
    <row r="180" spans="1:20" ht="30" customHeight="1" thickTop="1" thickBot="1" x14ac:dyDescent="0.4">
      <c r="A180" s="288"/>
      <c r="B180" s="227" t="s">
        <v>617</v>
      </c>
      <c r="C180" s="356"/>
      <c r="D180" s="228"/>
      <c r="E180" s="228">
        <f>SUM(E174:E177)-(E178+E179)</f>
        <v>0</v>
      </c>
      <c r="F180" s="228">
        <f t="shared" ref="F180:N180" si="99">SUM(F174:F177)-(F178+F179)</f>
        <v>0</v>
      </c>
      <c r="G180" s="228">
        <f t="shared" si="99"/>
        <v>0</v>
      </c>
      <c r="H180" s="228">
        <f t="shared" si="99"/>
        <v>0</v>
      </c>
      <c r="I180" s="228">
        <f t="shared" si="99"/>
        <v>0</v>
      </c>
      <c r="J180" s="228">
        <f t="shared" si="99"/>
        <v>0</v>
      </c>
      <c r="K180" s="228">
        <f t="shared" si="99"/>
        <v>0</v>
      </c>
      <c r="L180" s="228">
        <f t="shared" si="99"/>
        <v>0</v>
      </c>
      <c r="M180" s="228">
        <f t="shared" si="99"/>
        <v>0</v>
      </c>
      <c r="N180" s="228">
        <f t="shared" si="99"/>
        <v>0</v>
      </c>
    </row>
    <row r="181" spans="1:20" ht="30" customHeight="1" x14ac:dyDescent="0.35"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</row>
    <row r="182" spans="1:20" ht="24" thickBot="1" x14ac:dyDescent="0.4">
      <c r="A182" s="193"/>
      <c r="B182" s="193" t="s">
        <v>371</v>
      </c>
      <c r="C182" s="193" t="str">
        <f t="shared" ref="C182:N182" si="100">+C9</f>
        <v>Ref</v>
      </c>
      <c r="D182" s="193">
        <f t="shared" si="100"/>
        <v>2008</v>
      </c>
      <c r="E182" s="193">
        <f t="shared" si="100"/>
        <v>2009</v>
      </c>
      <c r="F182" s="193">
        <f t="shared" si="100"/>
        <v>2010</v>
      </c>
      <c r="G182" s="193">
        <f t="shared" si="100"/>
        <v>2011</v>
      </c>
      <c r="H182" s="193">
        <f t="shared" si="100"/>
        <v>2012</v>
      </c>
      <c r="I182" s="193">
        <f t="shared" si="100"/>
        <v>2013</v>
      </c>
      <c r="J182" s="193">
        <f t="shared" si="100"/>
        <v>2014</v>
      </c>
      <c r="K182" s="193">
        <f t="shared" si="100"/>
        <v>2015</v>
      </c>
      <c r="L182" s="193">
        <f t="shared" si="100"/>
        <v>2016</v>
      </c>
      <c r="M182" s="193">
        <f t="shared" si="100"/>
        <v>2017</v>
      </c>
      <c r="N182" s="193">
        <f t="shared" si="100"/>
        <v>2018</v>
      </c>
      <c r="O182" s="195"/>
      <c r="P182" s="195"/>
      <c r="Q182" s="195"/>
      <c r="R182" s="195"/>
      <c r="S182" s="195"/>
      <c r="T182" s="195"/>
    </row>
    <row r="183" spans="1:20" s="189" customFormat="1" ht="24" thickBot="1" x14ac:dyDescent="0.4">
      <c r="A183" s="256"/>
      <c r="B183" s="257"/>
      <c r="C183" s="257"/>
      <c r="D183" s="257"/>
      <c r="E183" s="257"/>
      <c r="F183" s="257"/>
      <c r="G183" s="257"/>
      <c r="H183" s="257"/>
      <c r="I183" s="257"/>
      <c r="J183" s="257"/>
      <c r="K183" s="257"/>
      <c r="L183" s="257"/>
      <c r="M183" s="257"/>
      <c r="N183" s="257"/>
      <c r="O183" s="258"/>
      <c r="P183" s="258"/>
      <c r="Q183" s="258"/>
      <c r="R183" s="258"/>
      <c r="S183" s="258"/>
      <c r="T183" s="258"/>
    </row>
    <row r="184" spans="1:20" ht="30" customHeight="1" thickTop="1" thickBot="1" x14ac:dyDescent="0.4">
      <c r="A184" s="259"/>
      <c r="B184" s="227" t="s">
        <v>372</v>
      </c>
      <c r="C184" s="356"/>
      <c r="D184" s="228"/>
      <c r="E184" s="228">
        <f t="shared" ref="E184:N184" si="101">+(E118+E121)-(D118+D121)</f>
        <v>22508.874</v>
      </c>
      <c r="F184" s="228">
        <f t="shared" si="101"/>
        <v>0</v>
      </c>
      <c r="G184" s="228">
        <f t="shared" si="101"/>
        <v>0</v>
      </c>
      <c r="H184" s="228">
        <f t="shared" si="101"/>
        <v>0</v>
      </c>
      <c r="I184" s="228">
        <f t="shared" si="101"/>
        <v>0</v>
      </c>
      <c r="J184" s="228">
        <f t="shared" si="101"/>
        <v>0</v>
      </c>
      <c r="K184" s="228">
        <f t="shared" si="101"/>
        <v>0</v>
      </c>
      <c r="L184" s="228">
        <f t="shared" si="101"/>
        <v>0</v>
      </c>
      <c r="M184" s="228">
        <f t="shared" si="101"/>
        <v>0</v>
      </c>
      <c r="N184" s="228">
        <f t="shared" si="101"/>
        <v>-22508.874</v>
      </c>
    </row>
    <row r="185" spans="1:20" ht="30" customHeight="1" thickTop="1" thickBot="1" x14ac:dyDescent="0.4">
      <c r="A185" s="259"/>
      <c r="B185" s="227" t="s">
        <v>373</v>
      </c>
      <c r="C185" s="356"/>
      <c r="D185" s="228"/>
      <c r="E185" s="228">
        <f t="shared" ref="E185:N185" si="102">(E119+E120+E122+E125+E126+E127+E128)-(D119+D120+D122+D125+D126+D127+D128)</f>
        <v>39362.144</v>
      </c>
      <c r="F185" s="228">
        <f t="shared" si="102"/>
        <v>986.15200000000186</v>
      </c>
      <c r="G185" s="228">
        <f t="shared" si="102"/>
        <v>2055.8890000000029</v>
      </c>
      <c r="H185" s="228">
        <f t="shared" si="102"/>
        <v>34.206999999994878</v>
      </c>
      <c r="I185" s="228">
        <f t="shared" si="102"/>
        <v>846.02100000000064</v>
      </c>
      <c r="J185" s="228">
        <f t="shared" si="102"/>
        <v>2234.5809999999983</v>
      </c>
      <c r="K185" s="228">
        <f t="shared" si="102"/>
        <v>2814.7950000000055</v>
      </c>
      <c r="L185" s="228">
        <f t="shared" si="102"/>
        <v>4909.5729999999967</v>
      </c>
      <c r="M185" s="228">
        <f t="shared" si="102"/>
        <v>5055.7589999999982</v>
      </c>
      <c r="N185" s="228">
        <f t="shared" si="102"/>
        <v>-58299.120999999999</v>
      </c>
    </row>
    <row r="186" spans="1:20" ht="30" customHeight="1" thickTop="1" thickBot="1" x14ac:dyDescent="0.4">
      <c r="A186" s="259" t="s">
        <v>507</v>
      </c>
      <c r="B186" s="239" t="s">
        <v>312</v>
      </c>
      <c r="C186" s="362"/>
      <c r="D186" s="251"/>
      <c r="E186" s="251">
        <f>SUM(E184:E185)</f>
        <v>61871.017999999996</v>
      </c>
      <c r="F186" s="251">
        <f>SUM(F184:F185)</f>
        <v>986.15200000000186</v>
      </c>
      <c r="G186" s="251">
        <f>SUM(G184:G185)</f>
        <v>2055.8890000000029</v>
      </c>
      <c r="H186" s="251">
        <f t="shared" ref="H186:N186" si="103">SUM(H184:H185)</f>
        <v>34.206999999994878</v>
      </c>
      <c r="I186" s="251">
        <f t="shared" si="103"/>
        <v>846.02100000000064</v>
      </c>
      <c r="J186" s="251">
        <f t="shared" si="103"/>
        <v>2234.5809999999983</v>
      </c>
      <c r="K186" s="251">
        <f t="shared" si="103"/>
        <v>2814.7950000000055</v>
      </c>
      <c r="L186" s="251">
        <f t="shared" si="103"/>
        <v>4909.5729999999967</v>
      </c>
      <c r="M186" s="251">
        <f t="shared" si="103"/>
        <v>5055.7589999999982</v>
      </c>
      <c r="N186" s="251">
        <f t="shared" si="103"/>
        <v>-80807.994999999995</v>
      </c>
    </row>
    <row r="187" spans="1:20" ht="30" customHeight="1" thickBot="1" x14ac:dyDescent="0.4">
      <c r="B187" s="180"/>
    </row>
    <row r="188" spans="1:20" ht="30" customHeight="1" thickTop="1" thickBot="1" x14ac:dyDescent="0.4">
      <c r="A188" s="259"/>
      <c r="B188" s="254" t="s">
        <v>324</v>
      </c>
      <c r="C188" s="361"/>
      <c r="D188" s="259"/>
      <c r="E188" s="259">
        <v>0</v>
      </c>
      <c r="F188" s="259">
        <v>0</v>
      </c>
      <c r="G188" s="259">
        <v>0</v>
      </c>
      <c r="H188" s="259">
        <v>0</v>
      </c>
      <c r="I188" s="259">
        <v>0</v>
      </c>
      <c r="J188" s="259">
        <v>0</v>
      </c>
      <c r="K188" s="259">
        <v>0</v>
      </c>
      <c r="L188" s="259">
        <v>0</v>
      </c>
      <c r="M188" s="259">
        <v>0</v>
      </c>
      <c r="N188" s="259">
        <v>0</v>
      </c>
    </row>
    <row r="189" spans="1:20" ht="30" customHeight="1" thickTop="1" thickBot="1" x14ac:dyDescent="0.4">
      <c r="A189" s="259"/>
      <c r="B189" s="254" t="s">
        <v>323</v>
      </c>
      <c r="C189" s="361"/>
      <c r="D189" s="259"/>
      <c r="E189" s="259">
        <v>0</v>
      </c>
      <c r="F189" s="259">
        <v>0</v>
      </c>
      <c r="G189" s="259">
        <v>0</v>
      </c>
      <c r="H189" s="259">
        <v>0</v>
      </c>
      <c r="I189" s="259">
        <v>0</v>
      </c>
      <c r="J189" s="259">
        <v>0</v>
      </c>
      <c r="K189" s="259">
        <v>0</v>
      </c>
      <c r="L189" s="259">
        <v>0</v>
      </c>
      <c r="M189" s="259">
        <v>0</v>
      </c>
      <c r="N189" s="259">
        <v>0</v>
      </c>
    </row>
    <row r="190" spans="1:20" ht="30" customHeight="1" thickTop="1" thickBot="1" x14ac:dyDescent="0.4">
      <c r="A190" s="259"/>
      <c r="B190" s="254" t="s">
        <v>322</v>
      </c>
      <c r="C190" s="361"/>
      <c r="D190" s="259"/>
      <c r="E190" s="259">
        <v>0</v>
      </c>
      <c r="F190" s="259">
        <v>0</v>
      </c>
      <c r="G190" s="259">
        <v>0</v>
      </c>
      <c r="H190" s="259">
        <v>0</v>
      </c>
      <c r="I190" s="259">
        <v>0</v>
      </c>
      <c r="J190" s="259">
        <v>0</v>
      </c>
      <c r="K190" s="259">
        <v>0</v>
      </c>
      <c r="L190" s="259">
        <v>0</v>
      </c>
      <c r="M190" s="259">
        <v>0</v>
      </c>
      <c r="N190" s="259">
        <v>0</v>
      </c>
    </row>
    <row r="191" spans="1:20" s="189" customFormat="1" ht="30" customHeight="1" x14ac:dyDescent="0.35">
      <c r="A191" s="178"/>
      <c r="B191" s="198"/>
      <c r="C191" s="365"/>
      <c r="D191" s="199"/>
      <c r="E191" s="199"/>
      <c r="F191" s="200"/>
      <c r="G191" s="200"/>
      <c r="H191" s="200"/>
      <c r="I191" s="200"/>
      <c r="J191" s="200"/>
      <c r="K191" s="200"/>
      <c r="L191" s="200"/>
      <c r="M191" s="200"/>
      <c r="N191" s="200"/>
    </row>
    <row r="192" spans="1:20" ht="30" customHeight="1" x14ac:dyDescent="0.35">
      <c r="B192" s="201" t="s">
        <v>329</v>
      </c>
      <c r="C192" s="366"/>
      <c r="D192" s="202"/>
      <c r="E192" s="191">
        <f>+E184-E188-E189-E190</f>
        <v>22508.874</v>
      </c>
      <c r="F192" s="191">
        <f>+F184-F188-F189-F190</f>
        <v>0</v>
      </c>
      <c r="G192" s="192">
        <f>+G184-G188-G189-G190</f>
        <v>0</v>
      </c>
      <c r="H192" s="192">
        <f t="shared" ref="H192:N192" si="104">+H184-H188-H189-H190</f>
        <v>0</v>
      </c>
      <c r="I192" s="192">
        <f t="shared" si="104"/>
        <v>0</v>
      </c>
      <c r="J192" s="192">
        <f t="shared" si="104"/>
        <v>0</v>
      </c>
      <c r="K192" s="192">
        <f t="shared" si="104"/>
        <v>0</v>
      </c>
      <c r="L192" s="192">
        <f t="shared" si="104"/>
        <v>0</v>
      </c>
      <c r="M192" s="192">
        <f t="shared" si="104"/>
        <v>0</v>
      </c>
      <c r="N192" s="192">
        <f t="shared" si="104"/>
        <v>-22508.874</v>
      </c>
    </row>
    <row r="193" spans="1:15" ht="30" customHeight="1" thickBot="1" x14ac:dyDescent="0.4">
      <c r="B193" s="180"/>
    </row>
    <row r="194" spans="1:15" ht="30" customHeight="1" thickTop="1" thickBot="1" x14ac:dyDescent="0.4">
      <c r="A194" s="287" t="s">
        <v>136</v>
      </c>
      <c r="B194" s="254" t="s">
        <v>308</v>
      </c>
      <c r="C194" s="361"/>
      <c r="D194" s="259"/>
      <c r="E194" s="259">
        <f t="shared" ref="E194:N194" si="105">+E126</f>
        <v>1847.12</v>
      </c>
      <c r="F194" s="259">
        <f t="shared" si="105"/>
        <v>986.15200000000004</v>
      </c>
      <c r="G194" s="259">
        <f t="shared" si="105"/>
        <v>2055.8890000000001</v>
      </c>
      <c r="H194" s="259">
        <f t="shared" si="105"/>
        <v>34.206000000000003</v>
      </c>
      <c r="I194" s="259">
        <f t="shared" si="105"/>
        <v>846.02099999999996</v>
      </c>
      <c r="J194" s="259">
        <f t="shared" si="105"/>
        <v>127.773</v>
      </c>
      <c r="K194" s="259">
        <f t="shared" si="105"/>
        <v>2814.7939999999999</v>
      </c>
      <c r="L194" s="259">
        <f t="shared" si="105"/>
        <v>4909.5720000000001</v>
      </c>
      <c r="M194" s="259">
        <f t="shared" si="105"/>
        <v>5055.759</v>
      </c>
      <c r="N194" s="259">
        <f t="shared" si="105"/>
        <v>0</v>
      </c>
    </row>
    <row r="195" spans="1:15" ht="30" customHeight="1" thickTop="1" thickBot="1" x14ac:dyDescent="0.4">
      <c r="A195" s="259" t="s">
        <v>495</v>
      </c>
      <c r="B195" s="254" t="s">
        <v>191</v>
      </c>
      <c r="C195" s="361"/>
      <c r="D195" s="259"/>
      <c r="E195" s="259">
        <f>+Carga_datos!E123</f>
        <v>0</v>
      </c>
      <c r="F195" s="259">
        <f>+Carga_datos!F123</f>
        <v>0</v>
      </c>
      <c r="G195" s="259">
        <f>+Carga_datos!G123</f>
        <v>0</v>
      </c>
      <c r="H195" s="259">
        <f>+Carga_datos!H123</f>
        <v>0</v>
      </c>
      <c r="I195" s="259">
        <f>+Carga_datos!I123</f>
        <v>0</v>
      </c>
      <c r="J195" s="259">
        <f>+Carga_datos!J123</f>
        <v>0</v>
      </c>
      <c r="K195" s="259">
        <f>+Carga_datos!K123</f>
        <v>0</v>
      </c>
      <c r="L195" s="259">
        <f>+Carga_datos!L123</f>
        <v>0</v>
      </c>
      <c r="M195" s="259">
        <f>+Carga_datos!M123</f>
        <v>0</v>
      </c>
      <c r="N195" s="259">
        <f>+Carga_datos!N123</f>
        <v>0</v>
      </c>
    </row>
    <row r="196" spans="1:15" ht="30" customHeight="1" thickTop="1" thickBot="1" x14ac:dyDescent="0.4">
      <c r="A196" s="259"/>
      <c r="B196" s="254" t="s">
        <v>325</v>
      </c>
      <c r="C196" s="361"/>
      <c r="D196" s="259"/>
      <c r="E196" s="259">
        <f>-E188</f>
        <v>0</v>
      </c>
      <c r="F196" s="259">
        <f>-F188</f>
        <v>0</v>
      </c>
      <c r="G196" s="259">
        <f>-G188</f>
        <v>0</v>
      </c>
      <c r="H196" s="259">
        <f t="shared" ref="H196:N196" si="106">-H188</f>
        <v>0</v>
      </c>
      <c r="I196" s="259">
        <f t="shared" si="106"/>
        <v>0</v>
      </c>
      <c r="J196" s="259">
        <f t="shared" si="106"/>
        <v>0</v>
      </c>
      <c r="K196" s="259">
        <f t="shared" si="106"/>
        <v>0</v>
      </c>
      <c r="L196" s="259">
        <f t="shared" si="106"/>
        <v>0</v>
      </c>
      <c r="M196" s="259">
        <f t="shared" si="106"/>
        <v>0</v>
      </c>
      <c r="N196" s="259">
        <f t="shared" si="106"/>
        <v>0</v>
      </c>
    </row>
    <row r="197" spans="1:15" ht="30" customHeight="1" thickTop="1" thickBot="1" x14ac:dyDescent="0.4">
      <c r="A197" s="259"/>
      <c r="B197" s="254" t="s">
        <v>326</v>
      </c>
      <c r="C197" s="361"/>
      <c r="D197" s="259"/>
      <c r="E197" s="259">
        <v>0</v>
      </c>
      <c r="F197" s="259">
        <v>0</v>
      </c>
      <c r="G197" s="259">
        <v>0</v>
      </c>
      <c r="H197" s="259">
        <v>0</v>
      </c>
      <c r="I197" s="259">
        <v>0</v>
      </c>
      <c r="J197" s="259">
        <v>0</v>
      </c>
      <c r="K197" s="259">
        <v>0</v>
      </c>
      <c r="L197" s="259">
        <v>0</v>
      </c>
      <c r="M197" s="259">
        <v>0</v>
      </c>
      <c r="N197" s="259">
        <v>0</v>
      </c>
    </row>
    <row r="198" spans="1:15" ht="30" customHeight="1" thickTop="1" thickBot="1" x14ac:dyDescent="0.4">
      <c r="A198" s="259"/>
      <c r="B198" s="254" t="s">
        <v>327</v>
      </c>
      <c r="C198" s="361"/>
      <c r="D198" s="259"/>
      <c r="E198" s="259">
        <v>0</v>
      </c>
      <c r="F198" s="259">
        <v>0</v>
      </c>
      <c r="G198" s="259">
        <v>0</v>
      </c>
      <c r="H198" s="259">
        <v>0</v>
      </c>
      <c r="I198" s="259">
        <v>0</v>
      </c>
      <c r="J198" s="259">
        <v>0</v>
      </c>
      <c r="K198" s="259">
        <v>0</v>
      </c>
      <c r="L198" s="259">
        <v>0</v>
      </c>
      <c r="M198" s="259">
        <v>0</v>
      </c>
      <c r="N198" s="259">
        <v>0</v>
      </c>
    </row>
    <row r="199" spans="1:15" s="189" customFormat="1" ht="30" customHeight="1" x14ac:dyDescent="0.35">
      <c r="A199" s="178"/>
      <c r="B199" s="190"/>
      <c r="C199" s="367"/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203"/>
    </row>
    <row r="200" spans="1:15" s="189" customFormat="1" ht="30" customHeight="1" x14ac:dyDescent="0.35">
      <c r="A200" s="178"/>
      <c r="B200" s="201" t="s">
        <v>330</v>
      </c>
      <c r="C200" s="368"/>
      <c r="D200" s="204"/>
      <c r="E200" s="205">
        <f>+E185-E194-E195-E196-E197-E198</f>
        <v>37515.023999999998</v>
      </c>
      <c r="F200" s="205">
        <f>+F185-F194-F195-F196-F197-F198</f>
        <v>1.8189894035458565E-12</v>
      </c>
      <c r="G200" s="205">
        <f>+G185-G194-G195-G196-G197-G198</f>
        <v>2.7284841053187847E-12</v>
      </c>
      <c r="H200" s="205">
        <f t="shared" ref="H200:N200" si="107">+H185-H194-H195-H196-H197-H198</f>
        <v>9.9999999487465629E-4</v>
      </c>
      <c r="I200" s="205">
        <f t="shared" si="107"/>
        <v>6.8212102632969618E-13</v>
      </c>
      <c r="J200" s="205">
        <f t="shared" si="107"/>
        <v>2106.8079999999982</v>
      </c>
      <c r="K200" s="205">
        <f t="shared" si="107"/>
        <v>1.000000005660695E-3</v>
      </c>
      <c r="L200" s="205">
        <f t="shared" si="107"/>
        <v>9.9999999656574801E-4</v>
      </c>
      <c r="M200" s="205">
        <f t="shared" si="107"/>
        <v>-1.8189894035458565E-12</v>
      </c>
      <c r="N200" s="205">
        <f t="shared" si="107"/>
        <v>-58299.120999999999</v>
      </c>
    </row>
    <row r="201" spans="1:15" ht="30" customHeight="1" x14ac:dyDescent="0.35">
      <c r="B201" s="186"/>
      <c r="C201" s="369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</row>
    <row r="203" spans="1:15" ht="30" customHeight="1" x14ac:dyDescent="0.35">
      <c r="A203" s="175"/>
      <c r="B203" s="175" t="s">
        <v>333</v>
      </c>
      <c r="C203" s="348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</row>
    <row r="204" spans="1:15" ht="30" customHeight="1" thickBot="1" x14ac:dyDescent="0.4"/>
    <row r="205" spans="1:15" ht="30" customHeight="1" thickBot="1" x14ac:dyDescent="0.4">
      <c r="A205" s="206"/>
      <c r="B205" s="206" t="s">
        <v>11</v>
      </c>
      <c r="C205" s="206" t="str">
        <f>+C9</f>
        <v>Ref</v>
      </c>
      <c r="D205" s="206"/>
      <c r="E205" s="206">
        <f t="shared" ref="E205:N205" si="108">+E9</f>
        <v>2009</v>
      </c>
      <c r="F205" s="206">
        <f t="shared" si="108"/>
        <v>2010</v>
      </c>
      <c r="G205" s="206">
        <f t="shared" si="108"/>
        <v>2011</v>
      </c>
      <c r="H205" s="206">
        <f t="shared" si="108"/>
        <v>2012</v>
      </c>
      <c r="I205" s="206">
        <f t="shared" si="108"/>
        <v>2013</v>
      </c>
      <c r="J205" s="206">
        <f t="shared" si="108"/>
        <v>2014</v>
      </c>
      <c r="K205" s="206">
        <f t="shared" si="108"/>
        <v>2015</v>
      </c>
      <c r="L205" s="206">
        <f t="shared" si="108"/>
        <v>2016</v>
      </c>
      <c r="M205" s="206">
        <f t="shared" si="108"/>
        <v>2017</v>
      </c>
      <c r="N205" s="206">
        <f t="shared" si="108"/>
        <v>2018</v>
      </c>
    </row>
    <row r="206" spans="1:15" ht="30" customHeight="1" thickBot="1" x14ac:dyDescent="0.4"/>
    <row r="207" spans="1:15" ht="30" customHeight="1" thickBot="1" x14ac:dyDescent="0.4">
      <c r="A207" s="207"/>
      <c r="B207" s="207" t="s">
        <v>298</v>
      </c>
      <c r="C207" s="207" t="str">
        <f>+C9</f>
        <v>Ref</v>
      </c>
      <c r="D207" s="208"/>
      <c r="E207" s="207">
        <f t="shared" ref="E207:N207" si="109">+E9</f>
        <v>2009</v>
      </c>
      <c r="F207" s="207">
        <f t="shared" si="109"/>
        <v>2010</v>
      </c>
      <c r="G207" s="207">
        <f t="shared" si="109"/>
        <v>2011</v>
      </c>
      <c r="H207" s="207">
        <f t="shared" si="109"/>
        <v>2012</v>
      </c>
      <c r="I207" s="207">
        <f t="shared" si="109"/>
        <v>2013</v>
      </c>
      <c r="J207" s="207">
        <f t="shared" si="109"/>
        <v>2014</v>
      </c>
      <c r="K207" s="207">
        <f t="shared" si="109"/>
        <v>2015</v>
      </c>
      <c r="L207" s="207">
        <f t="shared" si="109"/>
        <v>2016</v>
      </c>
      <c r="M207" s="207">
        <f t="shared" si="109"/>
        <v>2017</v>
      </c>
      <c r="N207" s="207">
        <f t="shared" si="109"/>
        <v>2018</v>
      </c>
    </row>
    <row r="208" spans="1:15" ht="30" customHeight="1" thickTop="1" thickBot="1" x14ac:dyDescent="0.4">
      <c r="A208" s="287" t="s">
        <v>612</v>
      </c>
      <c r="B208" s="227" t="s">
        <v>402</v>
      </c>
      <c r="C208" s="356"/>
      <c r="D208" s="228"/>
      <c r="E208" s="228">
        <f t="shared" ref="E208:N208" si="110">+E16</f>
        <v>0</v>
      </c>
      <c r="F208" s="228">
        <f t="shared" si="110"/>
        <v>0</v>
      </c>
      <c r="G208" s="228">
        <f t="shared" si="110"/>
        <v>0</v>
      </c>
      <c r="H208" s="228">
        <f t="shared" si="110"/>
        <v>0</v>
      </c>
      <c r="I208" s="228">
        <f t="shared" si="110"/>
        <v>0</v>
      </c>
      <c r="J208" s="228">
        <f t="shared" si="110"/>
        <v>1038.075</v>
      </c>
      <c r="K208" s="228">
        <f t="shared" si="110"/>
        <v>2627.0160000000001</v>
      </c>
      <c r="L208" s="228">
        <f t="shared" si="110"/>
        <v>2505.6210000000001</v>
      </c>
      <c r="M208" s="228">
        <f t="shared" si="110"/>
        <v>0</v>
      </c>
      <c r="N208" s="228">
        <f t="shared" si="110"/>
        <v>0</v>
      </c>
    </row>
    <row r="209" spans="1:14" ht="30" customHeight="1" thickTop="1" thickBot="1" x14ac:dyDescent="0.4">
      <c r="A209" s="287" t="s">
        <v>70</v>
      </c>
      <c r="B209" s="227" t="s">
        <v>403</v>
      </c>
      <c r="C209" s="356"/>
      <c r="D209" s="228"/>
      <c r="E209" s="228">
        <f t="shared" ref="E209:N209" si="111">+E17</f>
        <v>33542.046000000002</v>
      </c>
      <c r="F209" s="228">
        <f t="shared" si="111"/>
        <v>35978.317000000003</v>
      </c>
      <c r="G209" s="228">
        <f t="shared" si="111"/>
        <v>42427.385000000002</v>
      </c>
      <c r="H209" s="228">
        <f t="shared" si="111"/>
        <v>43558.625</v>
      </c>
      <c r="I209" s="228">
        <f t="shared" si="111"/>
        <v>49511.588000000003</v>
      </c>
      <c r="J209" s="228">
        <f t="shared" si="111"/>
        <v>22130.191999999999</v>
      </c>
      <c r="K209" s="228">
        <f t="shared" si="111"/>
        <v>54291.061000000002</v>
      </c>
      <c r="L209" s="228">
        <f t="shared" si="111"/>
        <v>56674.345000000001</v>
      </c>
      <c r="M209" s="228">
        <f t="shared" si="111"/>
        <v>58650.392</v>
      </c>
      <c r="N209" s="228">
        <f t="shared" si="111"/>
        <v>0</v>
      </c>
    </row>
    <row r="210" spans="1:14" ht="24.75" thickTop="1" thickBot="1" x14ac:dyDescent="0.4">
      <c r="A210" s="287" t="s">
        <v>81</v>
      </c>
      <c r="B210" s="227" t="s">
        <v>421</v>
      </c>
      <c r="C210" s="356"/>
      <c r="D210" s="228"/>
      <c r="E210" s="228">
        <f t="shared" ref="E210:N210" si="112">+E19</f>
        <v>0</v>
      </c>
      <c r="F210" s="228">
        <f t="shared" si="112"/>
        <v>0</v>
      </c>
      <c r="G210" s="228">
        <f t="shared" si="112"/>
        <v>0</v>
      </c>
      <c r="H210" s="228">
        <f t="shared" si="112"/>
        <v>0</v>
      </c>
      <c r="I210" s="228">
        <f t="shared" si="112"/>
        <v>0</v>
      </c>
      <c r="J210" s="228">
        <f t="shared" si="112"/>
        <v>0</v>
      </c>
      <c r="K210" s="228">
        <f t="shared" si="112"/>
        <v>0</v>
      </c>
      <c r="L210" s="228">
        <f t="shared" si="112"/>
        <v>0</v>
      </c>
      <c r="M210" s="228">
        <f t="shared" si="112"/>
        <v>0</v>
      </c>
      <c r="N210" s="228">
        <f t="shared" si="112"/>
        <v>0</v>
      </c>
    </row>
    <row r="211" spans="1:14" ht="30" customHeight="1" thickTop="1" thickBot="1" x14ac:dyDescent="0.4">
      <c r="A211" s="287" t="s">
        <v>74</v>
      </c>
      <c r="B211" s="227" t="s">
        <v>607</v>
      </c>
      <c r="C211" s="356"/>
      <c r="D211" s="228"/>
      <c r="E211" s="228">
        <f t="shared" ref="E211:N211" si="113">+E27</f>
        <v>1216.021</v>
      </c>
      <c r="F211" s="228">
        <f t="shared" si="113"/>
        <v>1286.991</v>
      </c>
      <c r="G211" s="228">
        <f t="shared" si="113"/>
        <v>1543.5940000000001</v>
      </c>
      <c r="H211" s="228">
        <f t="shared" si="113"/>
        <v>1874.3409999999999</v>
      </c>
      <c r="I211" s="228">
        <f t="shared" si="113"/>
        <v>2078.386</v>
      </c>
      <c r="J211" s="228">
        <f t="shared" si="113"/>
        <v>849.37</v>
      </c>
      <c r="K211" s="228">
        <f t="shared" si="113"/>
        <v>2133.7080000000001</v>
      </c>
      <c r="L211" s="228">
        <f t="shared" si="113"/>
        <v>2610.145</v>
      </c>
      <c r="M211" s="228">
        <f t="shared" si="113"/>
        <v>2622.598</v>
      </c>
      <c r="N211" s="228">
        <f t="shared" si="113"/>
        <v>0</v>
      </c>
    </row>
    <row r="212" spans="1:14" ht="30" customHeight="1" thickTop="1" thickBot="1" x14ac:dyDescent="0.4">
      <c r="A212" s="287" t="s">
        <v>71</v>
      </c>
      <c r="B212" s="227" t="s">
        <v>422</v>
      </c>
      <c r="C212" s="356"/>
      <c r="D212" s="228"/>
      <c r="E212" s="228">
        <f t="shared" ref="E212:N212" si="114">+E20</f>
        <v>1023.638</v>
      </c>
      <c r="F212" s="228">
        <f t="shared" si="114"/>
        <v>0</v>
      </c>
      <c r="G212" s="228">
        <f t="shared" si="114"/>
        <v>0</v>
      </c>
      <c r="H212" s="228">
        <f t="shared" si="114"/>
        <v>0</v>
      </c>
      <c r="I212" s="228">
        <f t="shared" si="114"/>
        <v>0</v>
      </c>
      <c r="J212" s="228">
        <f t="shared" si="114"/>
        <v>0</v>
      </c>
      <c r="K212" s="228">
        <f t="shared" si="114"/>
        <v>0</v>
      </c>
      <c r="L212" s="228">
        <f t="shared" si="114"/>
        <v>0</v>
      </c>
      <c r="M212" s="228">
        <f t="shared" si="114"/>
        <v>0</v>
      </c>
      <c r="N212" s="228">
        <f t="shared" si="114"/>
        <v>0</v>
      </c>
    </row>
    <row r="213" spans="1:14" ht="30" customHeight="1" thickTop="1" thickBot="1" x14ac:dyDescent="0.4">
      <c r="A213" s="287" t="s">
        <v>75</v>
      </c>
      <c r="B213" s="227" t="s">
        <v>423</v>
      </c>
      <c r="C213" s="364"/>
      <c r="D213" s="233"/>
      <c r="E213" s="228">
        <f t="shared" ref="E213:N213" si="115">+E28</f>
        <v>0</v>
      </c>
      <c r="F213" s="228">
        <f t="shared" si="115"/>
        <v>0</v>
      </c>
      <c r="G213" s="228">
        <f t="shared" si="115"/>
        <v>0</v>
      </c>
      <c r="H213" s="228">
        <f t="shared" si="115"/>
        <v>0</v>
      </c>
      <c r="I213" s="228">
        <f t="shared" si="115"/>
        <v>0</v>
      </c>
      <c r="J213" s="228">
        <f t="shared" si="115"/>
        <v>22.45</v>
      </c>
      <c r="K213" s="228">
        <f t="shared" si="115"/>
        <v>17.675000000000001</v>
      </c>
      <c r="L213" s="228">
        <f t="shared" si="115"/>
        <v>23.704999999999998</v>
      </c>
      <c r="M213" s="228">
        <f t="shared" si="115"/>
        <v>24.204999999999998</v>
      </c>
      <c r="N213" s="228">
        <f t="shared" si="115"/>
        <v>0</v>
      </c>
    </row>
    <row r="214" spans="1:14" ht="30" customHeight="1" thickTop="1" thickBot="1" x14ac:dyDescent="0.4">
      <c r="A214" s="287" t="s">
        <v>496</v>
      </c>
      <c r="B214" s="239" t="s">
        <v>300</v>
      </c>
      <c r="C214" s="362"/>
      <c r="D214" s="251"/>
      <c r="E214" s="251">
        <f>SUM(E208:E213)</f>
        <v>35781.705000000002</v>
      </c>
      <c r="F214" s="251">
        <f>SUM(F208:F213)</f>
        <v>37265.308000000005</v>
      </c>
      <c r="G214" s="251">
        <f>SUM(G208:G213)</f>
        <v>43970.978999999999</v>
      </c>
      <c r="H214" s="251">
        <f t="shared" ref="H214:N214" si="116">SUM(H208:H213)</f>
        <v>45432.966</v>
      </c>
      <c r="I214" s="251">
        <f t="shared" si="116"/>
        <v>51589.974000000002</v>
      </c>
      <c r="J214" s="251">
        <f t="shared" si="116"/>
        <v>24040.087</v>
      </c>
      <c r="K214" s="251">
        <f t="shared" si="116"/>
        <v>59069.460000000006</v>
      </c>
      <c r="L214" s="251">
        <f t="shared" si="116"/>
        <v>61813.815999999999</v>
      </c>
      <c r="M214" s="251">
        <f t="shared" si="116"/>
        <v>61297.195</v>
      </c>
      <c r="N214" s="251">
        <f t="shared" si="116"/>
        <v>0</v>
      </c>
    </row>
    <row r="215" spans="1:14" ht="30" customHeight="1" thickBot="1" x14ac:dyDescent="0.4"/>
    <row r="216" spans="1:14" ht="30" customHeight="1" thickBot="1" x14ac:dyDescent="0.4">
      <c r="A216" s="207"/>
      <c r="B216" s="207" t="s">
        <v>299</v>
      </c>
      <c r="C216" s="207" t="str">
        <f>+C9</f>
        <v>Ref</v>
      </c>
      <c r="D216" s="208"/>
      <c r="E216" s="207">
        <f t="shared" ref="E216:N216" si="117">+E9</f>
        <v>2009</v>
      </c>
      <c r="F216" s="207">
        <f t="shared" si="117"/>
        <v>2010</v>
      </c>
      <c r="G216" s="207">
        <f t="shared" si="117"/>
        <v>2011</v>
      </c>
      <c r="H216" s="207">
        <f t="shared" si="117"/>
        <v>2012</v>
      </c>
      <c r="I216" s="207">
        <f t="shared" si="117"/>
        <v>2013</v>
      </c>
      <c r="J216" s="207">
        <f t="shared" si="117"/>
        <v>2014</v>
      </c>
      <c r="K216" s="207">
        <f t="shared" si="117"/>
        <v>2015</v>
      </c>
      <c r="L216" s="207">
        <f t="shared" si="117"/>
        <v>2016</v>
      </c>
      <c r="M216" s="207">
        <f t="shared" si="117"/>
        <v>2017</v>
      </c>
      <c r="N216" s="207">
        <f t="shared" si="117"/>
        <v>2018</v>
      </c>
    </row>
    <row r="217" spans="1:14" ht="30" customHeight="1" thickTop="1" thickBot="1" x14ac:dyDescent="0.4">
      <c r="A217" s="287" t="s">
        <v>72</v>
      </c>
      <c r="B217" s="254" t="s">
        <v>417</v>
      </c>
      <c r="C217" s="356"/>
      <c r="D217" s="228"/>
      <c r="E217" s="228">
        <f t="shared" ref="E217:N217" si="118">E22</f>
        <v>-6800.5609999999997</v>
      </c>
      <c r="F217" s="228">
        <f t="shared" si="118"/>
        <v>-5909.2169999999996</v>
      </c>
      <c r="G217" s="228">
        <f t="shared" si="118"/>
        <v>-7343.1840000000002</v>
      </c>
      <c r="H217" s="228">
        <f t="shared" si="118"/>
        <v>-7574.9610000000002</v>
      </c>
      <c r="I217" s="228">
        <f t="shared" si="118"/>
        <v>-8780.7810000000009</v>
      </c>
      <c r="J217" s="228">
        <f t="shared" si="118"/>
        <v>-3709.8009999999999</v>
      </c>
      <c r="K217" s="228">
        <f t="shared" si="118"/>
        <v>-9672.6010000000006</v>
      </c>
      <c r="L217" s="228">
        <f t="shared" si="118"/>
        <v>-10236.271000000001</v>
      </c>
      <c r="M217" s="228">
        <f t="shared" si="118"/>
        <v>-10084.035</v>
      </c>
      <c r="N217" s="228">
        <f t="shared" si="118"/>
        <v>0</v>
      </c>
    </row>
    <row r="218" spans="1:14" ht="30" customHeight="1" thickTop="1" thickBot="1" x14ac:dyDescent="0.4">
      <c r="A218" s="287" t="s">
        <v>73</v>
      </c>
      <c r="B218" s="254" t="s">
        <v>418</v>
      </c>
      <c r="C218" s="356"/>
      <c r="D218" s="228"/>
      <c r="E218" s="228">
        <f t="shared" ref="E218:N218" si="119">+E23</f>
        <v>0</v>
      </c>
      <c r="F218" s="228">
        <f t="shared" si="119"/>
        <v>0</v>
      </c>
      <c r="G218" s="228">
        <f t="shared" si="119"/>
        <v>0</v>
      </c>
      <c r="H218" s="228">
        <f t="shared" si="119"/>
        <v>0</v>
      </c>
      <c r="I218" s="228">
        <f t="shared" si="119"/>
        <v>0</v>
      </c>
      <c r="J218" s="228">
        <f t="shared" si="119"/>
        <v>0</v>
      </c>
      <c r="K218" s="228">
        <f t="shared" si="119"/>
        <v>0</v>
      </c>
      <c r="L218" s="228">
        <f t="shared" si="119"/>
        <v>0</v>
      </c>
      <c r="M218" s="228">
        <f t="shared" si="119"/>
        <v>0</v>
      </c>
      <c r="N218" s="228">
        <f t="shared" si="119"/>
        <v>0</v>
      </c>
    </row>
    <row r="219" spans="1:14" ht="30" customHeight="1" thickTop="1" thickBot="1" x14ac:dyDescent="0.4">
      <c r="A219" s="287" t="s">
        <v>391</v>
      </c>
      <c r="B219" s="254" t="s">
        <v>419</v>
      </c>
      <c r="C219" s="356"/>
      <c r="D219" s="228"/>
      <c r="E219" s="228">
        <f t="shared" ref="E219:N219" si="120">+E24</f>
        <v>0</v>
      </c>
      <c r="F219" s="228">
        <f t="shared" si="120"/>
        <v>0</v>
      </c>
      <c r="G219" s="228">
        <f t="shared" si="120"/>
        <v>0</v>
      </c>
      <c r="H219" s="228">
        <f t="shared" si="120"/>
        <v>0</v>
      </c>
      <c r="I219" s="228">
        <f t="shared" si="120"/>
        <v>0</v>
      </c>
      <c r="J219" s="228">
        <f t="shared" si="120"/>
        <v>0</v>
      </c>
      <c r="K219" s="228">
        <f t="shared" si="120"/>
        <v>0</v>
      </c>
      <c r="L219" s="228">
        <f t="shared" si="120"/>
        <v>0</v>
      </c>
      <c r="M219" s="228">
        <f t="shared" si="120"/>
        <v>0</v>
      </c>
      <c r="N219" s="228">
        <f t="shared" si="120"/>
        <v>0</v>
      </c>
    </row>
    <row r="220" spans="1:14" ht="30" customHeight="1" thickTop="1" thickBot="1" x14ac:dyDescent="0.4">
      <c r="A220" s="287" t="s">
        <v>395</v>
      </c>
      <c r="B220" s="254" t="s">
        <v>420</v>
      </c>
      <c r="C220" s="356"/>
      <c r="D220" s="228"/>
      <c r="E220" s="228">
        <f t="shared" ref="E220:N220" si="121">+E25</f>
        <v>0</v>
      </c>
      <c r="F220" s="228">
        <f t="shared" si="121"/>
        <v>0</v>
      </c>
      <c r="G220" s="228">
        <f t="shared" si="121"/>
        <v>0</v>
      </c>
      <c r="H220" s="228">
        <f t="shared" si="121"/>
        <v>0</v>
      </c>
      <c r="I220" s="228">
        <f t="shared" si="121"/>
        <v>0</v>
      </c>
      <c r="J220" s="228">
        <f t="shared" si="121"/>
        <v>0</v>
      </c>
      <c r="K220" s="228">
        <f t="shared" si="121"/>
        <v>0</v>
      </c>
      <c r="L220" s="228">
        <f t="shared" si="121"/>
        <v>0</v>
      </c>
      <c r="M220" s="228">
        <f t="shared" si="121"/>
        <v>0</v>
      </c>
      <c r="N220" s="228">
        <f t="shared" si="121"/>
        <v>0</v>
      </c>
    </row>
    <row r="221" spans="1:14" ht="30" customHeight="1" thickTop="1" thickBot="1" x14ac:dyDescent="0.4">
      <c r="A221" s="287" t="s">
        <v>82</v>
      </c>
      <c r="B221" s="254" t="s">
        <v>610</v>
      </c>
      <c r="C221" s="356"/>
      <c r="D221" s="228"/>
      <c r="E221" s="228">
        <f t="shared" ref="E221:N221" si="122">+E34</f>
        <v>-14422.972</v>
      </c>
      <c r="F221" s="228">
        <f t="shared" si="122"/>
        <v>-14339.904</v>
      </c>
      <c r="G221" s="228">
        <f t="shared" si="122"/>
        <v>-16615.404999999999</v>
      </c>
      <c r="H221" s="228">
        <f t="shared" si="122"/>
        <v>-18409.037</v>
      </c>
      <c r="I221" s="228">
        <f t="shared" si="122"/>
        <v>-20907.387999999999</v>
      </c>
      <c r="J221" s="228">
        <f t="shared" si="122"/>
        <v>-10134.454</v>
      </c>
      <c r="K221" s="228">
        <f t="shared" si="122"/>
        <v>-21759.463</v>
      </c>
      <c r="L221" s="228">
        <f t="shared" si="122"/>
        <v>-21479.277999999998</v>
      </c>
      <c r="M221" s="228">
        <f t="shared" si="122"/>
        <v>-22003.399000000001</v>
      </c>
      <c r="N221" s="228">
        <f t="shared" si="122"/>
        <v>0</v>
      </c>
    </row>
    <row r="222" spans="1:14" ht="30" customHeight="1" thickTop="1" thickBot="1" x14ac:dyDescent="0.4">
      <c r="A222" s="287" t="s">
        <v>461</v>
      </c>
      <c r="B222" s="277" t="s">
        <v>462</v>
      </c>
      <c r="C222" s="355"/>
      <c r="D222" s="236"/>
      <c r="E222" s="236">
        <f t="shared" ref="E222:N222" si="123">+E37</f>
        <v>0</v>
      </c>
      <c r="F222" s="236">
        <f t="shared" si="123"/>
        <v>0</v>
      </c>
      <c r="G222" s="236">
        <f t="shared" si="123"/>
        <v>0</v>
      </c>
      <c r="H222" s="236">
        <f t="shared" si="123"/>
        <v>0</v>
      </c>
      <c r="I222" s="236">
        <f t="shared" si="123"/>
        <v>0</v>
      </c>
      <c r="J222" s="236">
        <f t="shared" si="123"/>
        <v>0</v>
      </c>
      <c r="K222" s="236">
        <f t="shared" si="123"/>
        <v>0</v>
      </c>
      <c r="L222" s="236">
        <f t="shared" si="123"/>
        <v>0</v>
      </c>
      <c r="M222" s="236">
        <f t="shared" si="123"/>
        <v>0</v>
      </c>
      <c r="N222" s="236">
        <f t="shared" si="123"/>
        <v>0</v>
      </c>
    </row>
    <row r="223" spans="1:14" ht="30" customHeight="1" thickTop="1" thickBot="1" x14ac:dyDescent="0.4">
      <c r="A223" s="287" t="s">
        <v>468</v>
      </c>
      <c r="B223" s="277" t="s">
        <v>593</v>
      </c>
      <c r="C223" s="355"/>
      <c r="D223" s="236"/>
      <c r="E223" s="236">
        <f t="shared" ref="E223:N223" si="124">+E38</f>
        <v>0</v>
      </c>
      <c r="F223" s="236">
        <f t="shared" si="124"/>
        <v>0</v>
      </c>
      <c r="G223" s="236">
        <f t="shared" si="124"/>
        <v>0</v>
      </c>
      <c r="H223" s="236">
        <f t="shared" si="124"/>
        <v>0</v>
      </c>
      <c r="I223" s="236">
        <f t="shared" si="124"/>
        <v>0</v>
      </c>
      <c r="J223" s="236">
        <f t="shared" si="124"/>
        <v>0</v>
      </c>
      <c r="K223" s="236">
        <f t="shared" si="124"/>
        <v>0</v>
      </c>
      <c r="L223" s="236">
        <f t="shared" si="124"/>
        <v>0</v>
      </c>
      <c r="M223" s="236">
        <f t="shared" si="124"/>
        <v>0</v>
      </c>
      <c r="N223" s="236">
        <f t="shared" si="124"/>
        <v>0</v>
      </c>
    </row>
    <row r="224" spans="1:14" ht="30" customHeight="1" thickTop="1" thickBot="1" x14ac:dyDescent="0.4">
      <c r="A224" s="287" t="s">
        <v>497</v>
      </c>
      <c r="B224" s="252" t="s">
        <v>310</v>
      </c>
      <c r="C224" s="370"/>
      <c r="D224" s="253"/>
      <c r="E224" s="253">
        <f>SUM(E217:E223)</f>
        <v>-21223.532999999999</v>
      </c>
      <c r="F224" s="253">
        <f>SUM(F217:F223)</f>
        <v>-20249.120999999999</v>
      </c>
      <c r="G224" s="253">
        <f>SUM(G217:G223)</f>
        <v>-23958.589</v>
      </c>
      <c r="H224" s="253">
        <f t="shared" ref="H224:N224" si="125">SUM(H217:H223)</f>
        <v>-25983.998</v>
      </c>
      <c r="I224" s="253">
        <f t="shared" si="125"/>
        <v>-29688.169000000002</v>
      </c>
      <c r="J224" s="253">
        <f t="shared" si="125"/>
        <v>-13844.254999999999</v>
      </c>
      <c r="K224" s="253">
        <f t="shared" si="125"/>
        <v>-31432.063999999998</v>
      </c>
      <c r="L224" s="253">
        <f t="shared" si="125"/>
        <v>-31715.548999999999</v>
      </c>
      <c r="M224" s="253">
        <f t="shared" si="125"/>
        <v>-32087.434000000001</v>
      </c>
      <c r="N224" s="253">
        <f t="shared" si="125"/>
        <v>0</v>
      </c>
    </row>
    <row r="225" spans="1:14" s="246" customFormat="1" ht="30" customHeight="1" thickBot="1" x14ac:dyDescent="0.4">
      <c r="A225" s="243"/>
      <c r="B225" s="244"/>
      <c r="C225" s="371"/>
      <c r="D225" s="245"/>
      <c r="E225" s="245"/>
      <c r="F225" s="245"/>
      <c r="G225" s="245"/>
      <c r="H225" s="245"/>
      <c r="I225" s="245"/>
      <c r="J225" s="245"/>
      <c r="K225" s="245"/>
      <c r="L225" s="245"/>
      <c r="M225" s="245"/>
      <c r="N225" s="245"/>
    </row>
    <row r="226" spans="1:14" ht="30" customHeight="1" thickTop="1" thickBot="1" x14ac:dyDescent="0.4">
      <c r="A226" s="287"/>
      <c r="B226" s="237" t="s">
        <v>383</v>
      </c>
      <c r="C226" s="372"/>
      <c r="D226" s="238"/>
      <c r="E226" s="238"/>
      <c r="F226" s="238"/>
      <c r="G226" s="238"/>
      <c r="H226" s="238"/>
      <c r="I226" s="238"/>
      <c r="J226" s="238"/>
      <c r="K226" s="238"/>
      <c r="L226" s="238"/>
      <c r="M226" s="238"/>
      <c r="N226" s="238"/>
    </row>
    <row r="227" spans="1:14" ht="30" customHeight="1" thickTop="1" thickBot="1" x14ac:dyDescent="0.4">
      <c r="A227" s="287" t="s">
        <v>497</v>
      </c>
      <c r="B227" s="283" t="s">
        <v>310</v>
      </c>
      <c r="C227" s="372"/>
      <c r="D227" s="238"/>
      <c r="E227" s="240">
        <f>+E224</f>
        <v>-21223.532999999999</v>
      </c>
      <c r="F227" s="240">
        <f t="shared" ref="F227:G227" si="126">+F224</f>
        <v>-20249.120999999999</v>
      </c>
      <c r="G227" s="240">
        <f t="shared" si="126"/>
        <v>-23958.589</v>
      </c>
      <c r="H227" s="240">
        <f t="shared" ref="H227:N227" si="127">+H224</f>
        <v>-25983.998</v>
      </c>
      <c r="I227" s="240">
        <f t="shared" si="127"/>
        <v>-29688.169000000002</v>
      </c>
      <c r="J227" s="240">
        <f t="shared" si="127"/>
        <v>-13844.254999999999</v>
      </c>
      <c r="K227" s="240">
        <f t="shared" si="127"/>
        <v>-31432.063999999998</v>
      </c>
      <c r="L227" s="240">
        <f t="shared" si="127"/>
        <v>-31715.548999999999</v>
      </c>
      <c r="M227" s="240">
        <f t="shared" si="127"/>
        <v>-32087.434000000001</v>
      </c>
      <c r="N227" s="240">
        <f t="shared" si="127"/>
        <v>0</v>
      </c>
    </row>
    <row r="228" spans="1:14" ht="30" customHeight="1" thickTop="1" thickBot="1" x14ac:dyDescent="0.4">
      <c r="A228" s="287" t="s">
        <v>505</v>
      </c>
      <c r="B228" s="227" t="s">
        <v>385</v>
      </c>
      <c r="C228" s="372"/>
      <c r="D228" s="238"/>
      <c r="E228" s="240">
        <f t="shared" ref="E228:N228" si="128">-(E101-D101)</f>
        <v>-377.291</v>
      </c>
      <c r="F228" s="240">
        <f t="shared" si="128"/>
        <v>-329.63799999999998</v>
      </c>
      <c r="G228" s="240">
        <f t="shared" si="128"/>
        <v>11.588999999999942</v>
      </c>
      <c r="H228" s="240">
        <f t="shared" si="128"/>
        <v>62.307000000000016</v>
      </c>
      <c r="I228" s="240">
        <f t="shared" si="128"/>
        <v>1.8120000000000118</v>
      </c>
      <c r="J228" s="240">
        <f t="shared" si="128"/>
        <v>-18.256999999999948</v>
      </c>
      <c r="K228" s="240">
        <f t="shared" si="128"/>
        <v>-61.23700000000008</v>
      </c>
      <c r="L228" s="240">
        <f t="shared" si="128"/>
        <v>45.979000000000042</v>
      </c>
      <c r="M228" s="240">
        <f t="shared" si="128"/>
        <v>516.26599999999996</v>
      </c>
      <c r="N228" s="240">
        <f t="shared" si="128"/>
        <v>148.47</v>
      </c>
    </row>
    <row r="229" spans="1:14" ht="30" customHeight="1" thickTop="1" thickBot="1" x14ac:dyDescent="0.4">
      <c r="A229" s="287" t="s">
        <v>506</v>
      </c>
      <c r="B229" s="227" t="s">
        <v>386</v>
      </c>
      <c r="C229" s="372"/>
      <c r="D229" s="238"/>
      <c r="E229" s="240">
        <f t="shared" ref="E229:N229" si="129">-(E102-D102)</f>
        <v>-231.911</v>
      </c>
      <c r="F229" s="240">
        <f t="shared" si="129"/>
        <v>231.911</v>
      </c>
      <c r="G229" s="240">
        <f t="shared" si="129"/>
        <v>0</v>
      </c>
      <c r="H229" s="240">
        <f t="shared" si="129"/>
        <v>-155.92099999999999</v>
      </c>
      <c r="I229" s="240">
        <f t="shared" si="129"/>
        <v>-7.8449999999999989</v>
      </c>
      <c r="J229" s="240">
        <f t="shared" si="129"/>
        <v>-16.209000000000003</v>
      </c>
      <c r="K229" s="240">
        <f t="shared" si="129"/>
        <v>26.329999999999984</v>
      </c>
      <c r="L229" s="240">
        <f t="shared" si="129"/>
        <v>-22.161999999999978</v>
      </c>
      <c r="M229" s="240">
        <f t="shared" si="129"/>
        <v>109.78699999999999</v>
      </c>
      <c r="N229" s="240">
        <f t="shared" si="129"/>
        <v>66.02</v>
      </c>
    </row>
    <row r="230" spans="1:14" ht="30" customHeight="1" thickTop="1" thickBot="1" x14ac:dyDescent="0.4">
      <c r="A230" s="287" t="s">
        <v>498</v>
      </c>
      <c r="B230" s="241" t="s">
        <v>384</v>
      </c>
      <c r="C230" s="372"/>
      <c r="D230" s="238"/>
      <c r="E230" s="242">
        <f>SUM(E227:E229)</f>
        <v>-21832.735000000001</v>
      </c>
      <c r="F230" s="242">
        <f>SUM(F227:F229)</f>
        <v>-20346.847999999998</v>
      </c>
      <c r="G230" s="242">
        <f>SUM(G227:G229)</f>
        <v>-23947</v>
      </c>
      <c r="H230" s="242">
        <f t="shared" ref="H230:N230" si="130">SUM(H227:H229)</f>
        <v>-26077.611999999997</v>
      </c>
      <c r="I230" s="242">
        <f t="shared" si="130"/>
        <v>-29694.202000000001</v>
      </c>
      <c r="J230" s="242">
        <f t="shared" si="130"/>
        <v>-13878.721</v>
      </c>
      <c r="K230" s="242">
        <f t="shared" si="130"/>
        <v>-31466.970999999998</v>
      </c>
      <c r="L230" s="242">
        <f t="shared" si="130"/>
        <v>-31691.732</v>
      </c>
      <c r="M230" s="242">
        <f t="shared" si="130"/>
        <v>-31461.381000000001</v>
      </c>
      <c r="N230" s="242">
        <f t="shared" si="130"/>
        <v>214.49</v>
      </c>
    </row>
    <row r="231" spans="1:14" ht="30" customHeight="1" thickBot="1" x14ac:dyDescent="0.4">
      <c r="B231" s="209"/>
      <c r="C231" s="373"/>
      <c r="D231" s="210"/>
      <c r="E231" s="211"/>
      <c r="F231" s="211"/>
      <c r="G231" s="211"/>
      <c r="H231" s="211"/>
      <c r="I231" s="211"/>
      <c r="J231" s="211"/>
      <c r="K231" s="211"/>
      <c r="L231" s="211"/>
      <c r="M231" s="211"/>
      <c r="N231" s="211"/>
    </row>
    <row r="232" spans="1:14" ht="30" customHeight="1" thickBot="1" x14ac:dyDescent="0.4">
      <c r="A232" s="207"/>
      <c r="B232" s="207" t="s">
        <v>26</v>
      </c>
      <c r="C232" s="207" t="str">
        <f>+C9</f>
        <v>Ref</v>
      </c>
      <c r="D232" s="208"/>
      <c r="E232" s="207">
        <f t="shared" ref="E232:N232" si="131">+E9</f>
        <v>2009</v>
      </c>
      <c r="F232" s="207">
        <f t="shared" si="131"/>
        <v>2010</v>
      </c>
      <c r="G232" s="207">
        <f t="shared" si="131"/>
        <v>2011</v>
      </c>
      <c r="H232" s="207">
        <f t="shared" si="131"/>
        <v>2012</v>
      </c>
      <c r="I232" s="207">
        <f t="shared" si="131"/>
        <v>2013</v>
      </c>
      <c r="J232" s="207">
        <f t="shared" si="131"/>
        <v>2014</v>
      </c>
      <c r="K232" s="207">
        <f t="shared" si="131"/>
        <v>2015</v>
      </c>
      <c r="L232" s="207">
        <f t="shared" si="131"/>
        <v>2016</v>
      </c>
      <c r="M232" s="207">
        <f t="shared" si="131"/>
        <v>2017</v>
      </c>
      <c r="N232" s="207">
        <f t="shared" si="131"/>
        <v>2018</v>
      </c>
    </row>
    <row r="233" spans="1:14" ht="30" customHeight="1" thickTop="1" thickBot="1" x14ac:dyDescent="0.4">
      <c r="A233" s="287" t="s">
        <v>404</v>
      </c>
      <c r="B233" s="227" t="s">
        <v>407</v>
      </c>
      <c r="C233" s="356"/>
      <c r="D233" s="228"/>
      <c r="E233" s="228">
        <f t="shared" ref="E233:N233" si="132">+E39</f>
        <v>-1750.528</v>
      </c>
      <c r="F233" s="228">
        <f t="shared" si="132"/>
        <v>-1684.134</v>
      </c>
      <c r="G233" s="228">
        <f t="shared" si="132"/>
        <v>-1877.9970000000001</v>
      </c>
      <c r="H233" s="228">
        <f t="shared" si="132"/>
        <v>-2024.2249999999999</v>
      </c>
      <c r="I233" s="228">
        <f t="shared" si="132"/>
        <v>-2412.0030000000002</v>
      </c>
      <c r="J233" s="228">
        <f t="shared" si="132"/>
        <v>-1520.498</v>
      </c>
      <c r="K233" s="228">
        <f t="shared" si="132"/>
        <v>-3616.82</v>
      </c>
      <c r="L233" s="228">
        <f t="shared" si="132"/>
        <v>-4067.7689999999998</v>
      </c>
      <c r="M233" s="228">
        <f t="shared" si="132"/>
        <v>-4023.2089999999998</v>
      </c>
      <c r="N233" s="228">
        <f t="shared" si="132"/>
        <v>0</v>
      </c>
    </row>
    <row r="234" spans="1:14" ht="30" customHeight="1" thickTop="1" thickBot="1" x14ac:dyDescent="0.4">
      <c r="A234" s="287" t="s">
        <v>406</v>
      </c>
      <c r="B234" s="227" t="s">
        <v>405</v>
      </c>
      <c r="C234" s="356"/>
      <c r="D234" s="228"/>
      <c r="E234" s="228">
        <f t="shared" ref="E234:N234" si="133">+E43</f>
        <v>0</v>
      </c>
      <c r="F234" s="228">
        <f t="shared" si="133"/>
        <v>0</v>
      </c>
      <c r="G234" s="228">
        <f t="shared" si="133"/>
        <v>0</v>
      </c>
      <c r="H234" s="228">
        <f t="shared" si="133"/>
        <v>0</v>
      </c>
      <c r="I234" s="228">
        <f t="shared" si="133"/>
        <v>0</v>
      </c>
      <c r="J234" s="228">
        <f t="shared" si="133"/>
        <v>0</v>
      </c>
      <c r="K234" s="228">
        <f t="shared" si="133"/>
        <v>0</v>
      </c>
      <c r="L234" s="228">
        <f t="shared" si="133"/>
        <v>0</v>
      </c>
      <c r="M234" s="228">
        <f t="shared" si="133"/>
        <v>0</v>
      </c>
      <c r="N234" s="228">
        <f t="shared" si="133"/>
        <v>0</v>
      </c>
    </row>
    <row r="235" spans="1:14" ht="30" customHeight="1" thickTop="1" thickBot="1" x14ac:dyDescent="0.4">
      <c r="A235" s="287" t="s">
        <v>499</v>
      </c>
      <c r="B235" s="239" t="s">
        <v>313</v>
      </c>
      <c r="C235" s="362"/>
      <c r="D235" s="251"/>
      <c r="E235" s="251">
        <f>SUM(E233:E234)</f>
        <v>-1750.528</v>
      </c>
      <c r="F235" s="251">
        <f>SUM(F233:F234)</f>
        <v>-1684.134</v>
      </c>
      <c r="G235" s="251">
        <f>SUM(G233:G234)</f>
        <v>-1877.9970000000001</v>
      </c>
      <c r="H235" s="251">
        <f t="shared" ref="H235:N235" si="134">SUM(H233:H234)</f>
        <v>-2024.2249999999999</v>
      </c>
      <c r="I235" s="251">
        <f t="shared" si="134"/>
        <v>-2412.0030000000002</v>
      </c>
      <c r="J235" s="251">
        <f t="shared" si="134"/>
        <v>-1520.498</v>
      </c>
      <c r="K235" s="251">
        <f t="shared" si="134"/>
        <v>-3616.82</v>
      </c>
      <c r="L235" s="251">
        <f t="shared" si="134"/>
        <v>-4067.7689999999998</v>
      </c>
      <c r="M235" s="251">
        <f t="shared" si="134"/>
        <v>-4023.2089999999998</v>
      </c>
      <c r="N235" s="251">
        <f t="shared" si="134"/>
        <v>0</v>
      </c>
    </row>
    <row r="236" spans="1:14" ht="30" customHeight="1" thickBot="1" x14ac:dyDescent="0.4"/>
    <row r="237" spans="1:14" ht="30" customHeight="1" thickBot="1" x14ac:dyDescent="0.4">
      <c r="A237" s="207"/>
      <c r="B237" s="207" t="s">
        <v>302</v>
      </c>
      <c r="C237" s="207" t="str">
        <f>+C9</f>
        <v>Ref</v>
      </c>
      <c r="D237" s="208"/>
      <c r="E237" s="207">
        <f t="shared" ref="E237:N237" si="135">+E9</f>
        <v>2009</v>
      </c>
      <c r="F237" s="207">
        <f t="shared" si="135"/>
        <v>2010</v>
      </c>
      <c r="G237" s="207">
        <f t="shared" si="135"/>
        <v>2011</v>
      </c>
      <c r="H237" s="207">
        <f t="shared" si="135"/>
        <v>2012</v>
      </c>
      <c r="I237" s="207">
        <f t="shared" si="135"/>
        <v>2013</v>
      </c>
      <c r="J237" s="207">
        <f t="shared" si="135"/>
        <v>2014</v>
      </c>
      <c r="K237" s="207">
        <f t="shared" si="135"/>
        <v>2015</v>
      </c>
      <c r="L237" s="207">
        <f t="shared" si="135"/>
        <v>2016</v>
      </c>
      <c r="M237" s="207">
        <f t="shared" si="135"/>
        <v>2017</v>
      </c>
      <c r="N237" s="207">
        <f t="shared" si="135"/>
        <v>2018</v>
      </c>
    </row>
    <row r="238" spans="1:14" ht="30" customHeight="1" thickTop="1" thickBot="1" x14ac:dyDescent="0.4">
      <c r="A238" s="287" t="s">
        <v>496</v>
      </c>
      <c r="B238" s="227" t="s">
        <v>315</v>
      </c>
      <c r="C238" s="356"/>
      <c r="D238" s="228"/>
      <c r="E238" s="228">
        <f>+E214</f>
        <v>35781.705000000002</v>
      </c>
      <c r="F238" s="228">
        <f>+F214</f>
        <v>37265.308000000005</v>
      </c>
      <c r="G238" s="228">
        <f>+G214</f>
        <v>43970.978999999999</v>
      </c>
      <c r="H238" s="228">
        <f t="shared" ref="H238:N238" si="136">+H214</f>
        <v>45432.966</v>
      </c>
      <c r="I238" s="228">
        <f t="shared" si="136"/>
        <v>51589.974000000002</v>
      </c>
      <c r="J238" s="228">
        <f t="shared" si="136"/>
        <v>24040.087</v>
      </c>
      <c r="K238" s="228">
        <f t="shared" si="136"/>
        <v>59069.460000000006</v>
      </c>
      <c r="L238" s="228">
        <f t="shared" si="136"/>
        <v>61813.815999999999</v>
      </c>
      <c r="M238" s="228">
        <f t="shared" si="136"/>
        <v>61297.195</v>
      </c>
      <c r="N238" s="228">
        <f t="shared" si="136"/>
        <v>0</v>
      </c>
    </row>
    <row r="239" spans="1:14" ht="30" customHeight="1" thickTop="1" thickBot="1" x14ac:dyDescent="0.4">
      <c r="A239" s="287" t="s">
        <v>497</v>
      </c>
      <c r="B239" s="227" t="s">
        <v>316</v>
      </c>
      <c r="C239" s="364"/>
      <c r="D239" s="233"/>
      <c r="E239" s="228">
        <f>+E224</f>
        <v>-21223.532999999999</v>
      </c>
      <c r="F239" s="228">
        <f>+F224</f>
        <v>-20249.120999999999</v>
      </c>
      <c r="G239" s="228">
        <f>+G224</f>
        <v>-23958.589</v>
      </c>
      <c r="H239" s="228">
        <f t="shared" ref="H239:N239" si="137">+H224</f>
        <v>-25983.998</v>
      </c>
      <c r="I239" s="228">
        <f t="shared" si="137"/>
        <v>-29688.169000000002</v>
      </c>
      <c r="J239" s="228">
        <f t="shared" si="137"/>
        <v>-13844.254999999999</v>
      </c>
      <c r="K239" s="228">
        <f t="shared" si="137"/>
        <v>-31432.063999999998</v>
      </c>
      <c r="L239" s="228">
        <f t="shared" si="137"/>
        <v>-31715.548999999999</v>
      </c>
      <c r="M239" s="228">
        <f t="shared" si="137"/>
        <v>-32087.434000000001</v>
      </c>
      <c r="N239" s="228">
        <f t="shared" si="137"/>
        <v>0</v>
      </c>
    </row>
    <row r="240" spans="1:14" ht="30" customHeight="1" thickTop="1" thickBot="1" x14ac:dyDescent="0.4">
      <c r="A240" s="287" t="s">
        <v>499</v>
      </c>
      <c r="B240" s="227" t="s">
        <v>331</v>
      </c>
      <c r="C240" s="364"/>
      <c r="D240" s="233"/>
      <c r="E240" s="228">
        <f>+E235</f>
        <v>-1750.528</v>
      </c>
      <c r="F240" s="228">
        <f t="shared" ref="F240:G240" si="138">+F235</f>
        <v>-1684.134</v>
      </c>
      <c r="G240" s="228">
        <f t="shared" si="138"/>
        <v>-1877.9970000000001</v>
      </c>
      <c r="H240" s="228">
        <f t="shared" ref="H240:N240" si="139">+H235</f>
        <v>-2024.2249999999999</v>
      </c>
      <c r="I240" s="228">
        <f t="shared" si="139"/>
        <v>-2412.0030000000002</v>
      </c>
      <c r="J240" s="228">
        <f t="shared" si="139"/>
        <v>-1520.498</v>
      </c>
      <c r="K240" s="228">
        <f t="shared" si="139"/>
        <v>-3616.82</v>
      </c>
      <c r="L240" s="228">
        <f t="shared" si="139"/>
        <v>-4067.7689999999998</v>
      </c>
      <c r="M240" s="228">
        <f t="shared" si="139"/>
        <v>-4023.2089999999998</v>
      </c>
      <c r="N240" s="228">
        <f t="shared" si="139"/>
        <v>0</v>
      </c>
    </row>
    <row r="241" spans="1:14" ht="30" customHeight="1" thickTop="1" thickBot="1" x14ac:dyDescent="0.4">
      <c r="A241" s="287" t="s">
        <v>500</v>
      </c>
      <c r="B241" s="239" t="s">
        <v>314</v>
      </c>
      <c r="C241" s="362"/>
      <c r="D241" s="251"/>
      <c r="E241" s="251">
        <f>SUM(E238:E240)</f>
        <v>12807.644000000002</v>
      </c>
      <c r="F241" s="251">
        <f t="shared" ref="F241:G241" si="140">SUM(F238:F240)</f>
        <v>15332.053000000005</v>
      </c>
      <c r="G241" s="251">
        <f t="shared" si="140"/>
        <v>18134.393</v>
      </c>
      <c r="H241" s="251">
        <f t="shared" ref="H241:N241" si="141">SUM(H238:H240)</f>
        <v>17424.743000000002</v>
      </c>
      <c r="I241" s="251">
        <f t="shared" si="141"/>
        <v>19489.802</v>
      </c>
      <c r="J241" s="251">
        <f t="shared" si="141"/>
        <v>8675.3340000000007</v>
      </c>
      <c r="K241" s="251">
        <f t="shared" si="141"/>
        <v>24020.576000000008</v>
      </c>
      <c r="L241" s="251">
        <f t="shared" si="141"/>
        <v>26030.498</v>
      </c>
      <c r="M241" s="251">
        <f t="shared" si="141"/>
        <v>25186.552</v>
      </c>
      <c r="N241" s="251">
        <f t="shared" si="141"/>
        <v>0</v>
      </c>
    </row>
    <row r="242" spans="1:14" ht="30" customHeight="1" thickBot="1" x14ac:dyDescent="0.4"/>
    <row r="243" spans="1:14" ht="30" customHeight="1" thickBot="1" x14ac:dyDescent="0.4">
      <c r="A243" s="207"/>
      <c r="B243" s="207" t="s">
        <v>319</v>
      </c>
      <c r="C243" s="207" t="str">
        <f>+C9</f>
        <v>Ref</v>
      </c>
      <c r="D243" s="208"/>
      <c r="E243" s="207">
        <f t="shared" ref="E243:N243" si="142">+E9</f>
        <v>2009</v>
      </c>
      <c r="F243" s="207">
        <f t="shared" si="142"/>
        <v>2010</v>
      </c>
      <c r="G243" s="207">
        <f t="shared" si="142"/>
        <v>2011</v>
      </c>
      <c r="H243" s="207">
        <f t="shared" si="142"/>
        <v>2012</v>
      </c>
      <c r="I243" s="207">
        <f t="shared" si="142"/>
        <v>2013</v>
      </c>
      <c r="J243" s="207">
        <f t="shared" si="142"/>
        <v>2014</v>
      </c>
      <c r="K243" s="207">
        <f t="shared" si="142"/>
        <v>2015</v>
      </c>
      <c r="L243" s="207">
        <f t="shared" si="142"/>
        <v>2016</v>
      </c>
      <c r="M243" s="207">
        <f t="shared" si="142"/>
        <v>2017</v>
      </c>
      <c r="N243" s="207">
        <f t="shared" si="142"/>
        <v>2018</v>
      </c>
    </row>
    <row r="244" spans="1:14" ht="30" customHeight="1" thickTop="1" thickBot="1" x14ac:dyDescent="0.4">
      <c r="A244" s="287" t="s">
        <v>500</v>
      </c>
      <c r="B244" s="227" t="s">
        <v>317</v>
      </c>
      <c r="C244" s="356"/>
      <c r="D244" s="228"/>
      <c r="E244" s="228">
        <f>E241</f>
        <v>12807.644000000002</v>
      </c>
      <c r="F244" s="228">
        <f t="shared" ref="F244:G244" si="143">F241</f>
        <v>15332.053000000005</v>
      </c>
      <c r="G244" s="228">
        <f t="shared" si="143"/>
        <v>18134.393</v>
      </c>
      <c r="H244" s="228">
        <f t="shared" ref="H244:N244" si="144">H241</f>
        <v>17424.743000000002</v>
      </c>
      <c r="I244" s="228">
        <f t="shared" si="144"/>
        <v>19489.802</v>
      </c>
      <c r="J244" s="228">
        <f t="shared" si="144"/>
        <v>8675.3340000000007</v>
      </c>
      <c r="K244" s="228">
        <f t="shared" si="144"/>
        <v>24020.576000000008</v>
      </c>
      <c r="L244" s="228">
        <f t="shared" si="144"/>
        <v>26030.498</v>
      </c>
      <c r="M244" s="228">
        <f t="shared" si="144"/>
        <v>25186.552</v>
      </c>
      <c r="N244" s="228">
        <f t="shared" si="144"/>
        <v>0</v>
      </c>
    </row>
    <row r="245" spans="1:14" ht="30" customHeight="1" thickTop="1" thickBot="1" x14ac:dyDescent="0.4">
      <c r="A245" s="287" t="s">
        <v>397</v>
      </c>
      <c r="B245" s="227" t="s">
        <v>396</v>
      </c>
      <c r="C245" s="356"/>
      <c r="D245" s="228"/>
      <c r="E245" s="228">
        <f t="shared" ref="E245:N245" si="145">+E30</f>
        <v>-10422.412</v>
      </c>
      <c r="F245" s="228">
        <f t="shared" si="145"/>
        <v>-10452.298000000001</v>
      </c>
      <c r="G245" s="228">
        <f t="shared" si="145"/>
        <v>-12363.418</v>
      </c>
      <c r="H245" s="228">
        <f t="shared" si="145"/>
        <v>-12663.687</v>
      </c>
      <c r="I245" s="228">
        <f t="shared" si="145"/>
        <v>-13850.338</v>
      </c>
      <c r="J245" s="228">
        <f t="shared" si="145"/>
        <v>-6515.6189999999997</v>
      </c>
      <c r="K245" s="228">
        <f t="shared" si="145"/>
        <v>-15395.686</v>
      </c>
      <c r="L245" s="228">
        <f t="shared" si="145"/>
        <v>-15318.769</v>
      </c>
      <c r="M245" s="228">
        <f t="shared" si="145"/>
        <v>-15561.18</v>
      </c>
      <c r="N245" s="228">
        <f t="shared" si="145"/>
        <v>0</v>
      </c>
    </row>
    <row r="246" spans="1:14" ht="30" customHeight="1" thickTop="1" thickBot="1" x14ac:dyDescent="0.4">
      <c r="A246" s="287" t="s">
        <v>398</v>
      </c>
      <c r="B246" s="227" t="s">
        <v>401</v>
      </c>
      <c r="C246" s="356"/>
      <c r="D246" s="228"/>
      <c r="E246" s="228">
        <f t="shared" ref="E246:N246" si="146">+E31</f>
        <v>-2998.3310000000001</v>
      </c>
      <c r="F246" s="228">
        <f t="shared" si="146"/>
        <v>-3140.2939999999999</v>
      </c>
      <c r="G246" s="228">
        <f t="shared" si="146"/>
        <v>-3633.518</v>
      </c>
      <c r="H246" s="228">
        <f t="shared" si="146"/>
        <v>-3949.7489999999998</v>
      </c>
      <c r="I246" s="228">
        <f t="shared" si="146"/>
        <v>-4505.5730000000003</v>
      </c>
      <c r="J246" s="228">
        <f t="shared" si="146"/>
        <v>-1893.829</v>
      </c>
      <c r="K246" s="228">
        <f t="shared" si="146"/>
        <v>-4365.9440000000004</v>
      </c>
      <c r="L246" s="228">
        <f t="shared" si="146"/>
        <v>-4550.0559999999996</v>
      </c>
      <c r="M246" s="228">
        <f t="shared" si="146"/>
        <v>-4511.1629999999996</v>
      </c>
      <c r="N246" s="228">
        <f t="shared" si="146"/>
        <v>0</v>
      </c>
    </row>
    <row r="247" spans="1:14" ht="30" customHeight="1" thickTop="1" thickBot="1" x14ac:dyDescent="0.4">
      <c r="A247" s="287" t="s">
        <v>399</v>
      </c>
      <c r="B247" s="227" t="s">
        <v>400</v>
      </c>
      <c r="C247" s="356"/>
      <c r="D247" s="228"/>
      <c r="E247" s="228">
        <f t="shared" ref="E247:N247" si="147">+E32</f>
        <v>0</v>
      </c>
      <c r="F247" s="228">
        <f t="shared" si="147"/>
        <v>0</v>
      </c>
      <c r="G247" s="228">
        <f t="shared" si="147"/>
        <v>0</v>
      </c>
      <c r="H247" s="228">
        <f t="shared" si="147"/>
        <v>0</v>
      </c>
      <c r="I247" s="228">
        <f t="shared" si="147"/>
        <v>0</v>
      </c>
      <c r="J247" s="228">
        <f t="shared" si="147"/>
        <v>0</v>
      </c>
      <c r="K247" s="228">
        <f t="shared" si="147"/>
        <v>0</v>
      </c>
      <c r="L247" s="228">
        <f t="shared" si="147"/>
        <v>0</v>
      </c>
      <c r="M247" s="228">
        <f t="shared" si="147"/>
        <v>0</v>
      </c>
      <c r="N247" s="228">
        <f t="shared" si="147"/>
        <v>0</v>
      </c>
    </row>
    <row r="248" spans="1:14" ht="30" customHeight="1" thickTop="1" thickBot="1" x14ac:dyDescent="0.4">
      <c r="A248" s="287" t="s">
        <v>424</v>
      </c>
      <c r="B248" s="227" t="s">
        <v>425</v>
      </c>
      <c r="C248" s="364"/>
      <c r="D248" s="233"/>
      <c r="E248" s="228">
        <f t="shared" ref="E248:N248" si="148">E35</f>
        <v>-332.24200000000002</v>
      </c>
      <c r="F248" s="228">
        <f t="shared" si="148"/>
        <v>-477.762</v>
      </c>
      <c r="G248" s="228">
        <f t="shared" si="148"/>
        <v>-341.351</v>
      </c>
      <c r="H248" s="228">
        <f t="shared" si="148"/>
        <v>-307.25299999999999</v>
      </c>
      <c r="I248" s="228">
        <f t="shared" si="148"/>
        <v>-342.23599999999999</v>
      </c>
      <c r="J248" s="228">
        <f t="shared" si="148"/>
        <v>-183.16399999999999</v>
      </c>
      <c r="K248" s="228">
        <f t="shared" si="148"/>
        <v>-420.762</v>
      </c>
      <c r="L248" s="228">
        <f t="shared" si="148"/>
        <v>-408.07499999999999</v>
      </c>
      <c r="M248" s="228">
        <f t="shared" si="148"/>
        <v>-443.34699999999998</v>
      </c>
      <c r="N248" s="228">
        <f t="shared" si="148"/>
        <v>0</v>
      </c>
    </row>
    <row r="249" spans="1:14" ht="30" customHeight="1" thickTop="1" thickBot="1" x14ac:dyDescent="0.4">
      <c r="A249" s="287" t="s">
        <v>501</v>
      </c>
      <c r="B249" s="239" t="s">
        <v>318</v>
      </c>
      <c r="C249" s="362"/>
      <c r="D249" s="251"/>
      <c r="E249" s="251">
        <f>SUM(E244:E248)</f>
        <v>-945.3409999999983</v>
      </c>
      <c r="F249" s="251">
        <f>SUM(F244:F248)</f>
        <v>1261.6990000000048</v>
      </c>
      <c r="G249" s="251">
        <f>SUM(G244:G248)</f>
        <v>1796.1060000000002</v>
      </c>
      <c r="H249" s="251">
        <f t="shared" ref="H249:N249" si="149">SUM(H244:H248)</f>
        <v>504.05400000000253</v>
      </c>
      <c r="I249" s="251">
        <f t="shared" si="149"/>
        <v>791.65499999999963</v>
      </c>
      <c r="J249" s="251">
        <f t="shared" si="149"/>
        <v>82.722000000001117</v>
      </c>
      <c r="K249" s="251">
        <f t="shared" si="149"/>
        <v>3838.1840000000079</v>
      </c>
      <c r="L249" s="251">
        <f t="shared" si="149"/>
        <v>5753.598</v>
      </c>
      <c r="M249" s="251">
        <f t="shared" si="149"/>
        <v>4670.8620000000001</v>
      </c>
      <c r="N249" s="251">
        <f t="shared" si="149"/>
        <v>0</v>
      </c>
    </row>
    <row r="250" spans="1:14" ht="30" customHeight="1" thickBot="1" x14ac:dyDescent="0.4"/>
    <row r="251" spans="1:14" ht="30" customHeight="1" thickBot="1" x14ac:dyDescent="0.4">
      <c r="A251" s="207"/>
      <c r="B251" s="207" t="s">
        <v>42</v>
      </c>
      <c r="C251" s="207" t="str">
        <f>+C9</f>
        <v>Ref</v>
      </c>
      <c r="D251" s="208"/>
      <c r="E251" s="207">
        <f t="shared" ref="E251:N251" si="150">+E9</f>
        <v>2009</v>
      </c>
      <c r="F251" s="207">
        <f t="shared" si="150"/>
        <v>2010</v>
      </c>
      <c r="G251" s="207">
        <f t="shared" si="150"/>
        <v>2011</v>
      </c>
      <c r="H251" s="207">
        <f t="shared" si="150"/>
        <v>2012</v>
      </c>
      <c r="I251" s="207">
        <f t="shared" si="150"/>
        <v>2013</v>
      </c>
      <c r="J251" s="207">
        <f t="shared" si="150"/>
        <v>2014</v>
      </c>
      <c r="K251" s="207">
        <f t="shared" si="150"/>
        <v>2015</v>
      </c>
      <c r="L251" s="207">
        <f t="shared" si="150"/>
        <v>2016</v>
      </c>
      <c r="M251" s="207">
        <f t="shared" si="150"/>
        <v>2017</v>
      </c>
      <c r="N251" s="207">
        <f t="shared" si="150"/>
        <v>2018</v>
      </c>
    </row>
    <row r="252" spans="1:14" ht="30" customHeight="1" thickTop="1" thickBot="1" x14ac:dyDescent="0.4">
      <c r="A252" s="287" t="s">
        <v>501</v>
      </c>
      <c r="B252" s="227" t="s">
        <v>320</v>
      </c>
      <c r="C252" s="356"/>
      <c r="D252" s="228"/>
      <c r="E252" s="228">
        <f>+E249</f>
        <v>-945.3409999999983</v>
      </c>
      <c r="F252" s="228">
        <f t="shared" ref="F252:G252" si="151">+F249</f>
        <v>1261.6990000000048</v>
      </c>
      <c r="G252" s="228">
        <f t="shared" si="151"/>
        <v>1796.1060000000002</v>
      </c>
      <c r="H252" s="228">
        <f t="shared" ref="H252:N252" si="152">+H249</f>
        <v>504.05400000000253</v>
      </c>
      <c r="I252" s="228">
        <f t="shared" si="152"/>
        <v>791.65499999999963</v>
      </c>
      <c r="J252" s="228">
        <f t="shared" si="152"/>
        <v>82.722000000001117</v>
      </c>
      <c r="K252" s="228">
        <f t="shared" si="152"/>
        <v>3838.1840000000079</v>
      </c>
      <c r="L252" s="228">
        <f t="shared" si="152"/>
        <v>5753.598</v>
      </c>
      <c r="M252" s="228">
        <f t="shared" si="152"/>
        <v>4670.8620000000001</v>
      </c>
      <c r="N252" s="228">
        <f t="shared" si="152"/>
        <v>0</v>
      </c>
    </row>
    <row r="253" spans="1:14" ht="30" customHeight="1" thickTop="1" thickBot="1" x14ac:dyDescent="0.4">
      <c r="A253" s="287" t="s">
        <v>604</v>
      </c>
      <c r="B253" s="227" t="s">
        <v>606</v>
      </c>
      <c r="C253" s="356"/>
      <c r="D253" s="228"/>
      <c r="E253" s="228">
        <f t="shared" ref="E253:N253" si="153">+E18</f>
        <v>0</v>
      </c>
      <c r="F253" s="228">
        <f t="shared" si="153"/>
        <v>0</v>
      </c>
      <c r="G253" s="228">
        <f t="shared" si="153"/>
        <v>0</v>
      </c>
      <c r="H253" s="228">
        <f t="shared" si="153"/>
        <v>0</v>
      </c>
      <c r="I253" s="228">
        <f t="shared" si="153"/>
        <v>0</v>
      </c>
      <c r="J253" s="228">
        <f t="shared" si="153"/>
        <v>0</v>
      </c>
      <c r="K253" s="228">
        <f t="shared" si="153"/>
        <v>0</v>
      </c>
      <c r="L253" s="228">
        <f t="shared" si="153"/>
        <v>0</v>
      </c>
      <c r="M253" s="228">
        <f t="shared" si="153"/>
        <v>0</v>
      </c>
      <c r="N253" s="228">
        <f t="shared" si="153"/>
        <v>0</v>
      </c>
    </row>
    <row r="254" spans="1:14" ht="30" customHeight="1" thickTop="1" thickBot="1" x14ac:dyDescent="0.4">
      <c r="A254" s="287" t="s">
        <v>413</v>
      </c>
      <c r="B254" s="227" t="s">
        <v>410</v>
      </c>
      <c r="C254" s="356"/>
      <c r="D254" s="228"/>
      <c r="E254" s="228">
        <f t="shared" ref="E254:N254" si="154">+E48</f>
        <v>2529.721</v>
      </c>
      <c r="F254" s="228">
        <f t="shared" si="154"/>
        <v>558.38099999999997</v>
      </c>
      <c r="G254" s="228">
        <f t="shared" si="154"/>
        <v>826.73900000000003</v>
      </c>
      <c r="H254" s="228">
        <f t="shared" si="154"/>
        <v>1208.337</v>
      </c>
      <c r="I254" s="228">
        <f t="shared" si="154"/>
        <v>409.10700000000003</v>
      </c>
      <c r="J254" s="228">
        <f t="shared" si="154"/>
        <v>148.321</v>
      </c>
      <c r="K254" s="228">
        <f t="shared" si="154"/>
        <v>261.863</v>
      </c>
      <c r="L254" s="228">
        <f t="shared" si="154"/>
        <v>167.33</v>
      </c>
      <c r="M254" s="228">
        <f t="shared" si="154"/>
        <v>218.28200000000001</v>
      </c>
      <c r="N254" s="228">
        <f t="shared" si="154"/>
        <v>0</v>
      </c>
    </row>
    <row r="255" spans="1:14" ht="30" customHeight="1" thickTop="1" thickBot="1" x14ac:dyDescent="0.4">
      <c r="A255" s="287" t="s">
        <v>464</v>
      </c>
      <c r="B255" s="227" t="s">
        <v>587</v>
      </c>
      <c r="C255" s="356"/>
      <c r="D255" s="228"/>
      <c r="E255" s="228">
        <f t="shared" ref="E255:N255" si="155">+E55</f>
        <v>0</v>
      </c>
      <c r="F255" s="228">
        <f t="shared" si="155"/>
        <v>0</v>
      </c>
      <c r="G255" s="228">
        <f t="shared" si="155"/>
        <v>0</v>
      </c>
      <c r="H255" s="228">
        <f t="shared" si="155"/>
        <v>0</v>
      </c>
      <c r="I255" s="228">
        <f t="shared" si="155"/>
        <v>0</v>
      </c>
      <c r="J255" s="228">
        <f t="shared" si="155"/>
        <v>0</v>
      </c>
      <c r="K255" s="228">
        <f t="shared" si="155"/>
        <v>0</v>
      </c>
      <c r="L255" s="228">
        <f t="shared" si="155"/>
        <v>0</v>
      </c>
      <c r="M255" s="228">
        <f t="shared" si="155"/>
        <v>0</v>
      </c>
      <c r="N255" s="228">
        <f t="shared" si="155"/>
        <v>0</v>
      </c>
    </row>
    <row r="256" spans="1:14" ht="30" customHeight="1" thickTop="1" thickBot="1" x14ac:dyDescent="0.4">
      <c r="A256" s="287" t="s">
        <v>412</v>
      </c>
      <c r="B256" s="227" t="s">
        <v>411</v>
      </c>
      <c r="C256" s="356"/>
      <c r="D256" s="228"/>
      <c r="E256" s="228">
        <f t="shared" ref="E256:N256" si="156">+E49</f>
        <v>-63.25</v>
      </c>
      <c r="F256" s="228">
        <f t="shared" si="156"/>
        <v>-50.192</v>
      </c>
      <c r="G256" s="228">
        <f t="shared" si="156"/>
        <v>-29.699000000000002</v>
      </c>
      <c r="H256" s="228">
        <f t="shared" si="156"/>
        <v>-254.37899999999999</v>
      </c>
      <c r="I256" s="228">
        <f t="shared" si="156"/>
        <v>-11.945</v>
      </c>
      <c r="J256" s="228">
        <f t="shared" si="156"/>
        <v>-0.68899999999999995</v>
      </c>
      <c r="K256" s="228">
        <f t="shared" si="156"/>
        <v>-250.61199999999999</v>
      </c>
      <c r="L256" s="228">
        <f t="shared" si="156"/>
        <v>-282.08999999999997</v>
      </c>
      <c r="M256" s="228">
        <f t="shared" si="156"/>
        <v>-272.72500000000002</v>
      </c>
      <c r="N256" s="228">
        <f t="shared" si="156"/>
        <v>0</v>
      </c>
    </row>
    <row r="257" spans="1:14" ht="30" customHeight="1" thickTop="1" thickBot="1" x14ac:dyDescent="0.4">
      <c r="A257" s="287" t="s">
        <v>502</v>
      </c>
      <c r="B257" s="239" t="s">
        <v>303</v>
      </c>
      <c r="C257" s="362"/>
      <c r="D257" s="251"/>
      <c r="E257" s="251">
        <f>SUM(E252:E256)</f>
        <v>1521.1300000000017</v>
      </c>
      <c r="F257" s="251">
        <f>SUM(F252:F256)</f>
        <v>1769.8880000000049</v>
      </c>
      <c r="G257" s="251">
        <f>SUM(G252:G256)</f>
        <v>2593.1460000000002</v>
      </c>
      <c r="H257" s="251">
        <f t="shared" ref="H257:N257" si="157">SUM(H252:H256)</f>
        <v>1458.0120000000027</v>
      </c>
      <c r="I257" s="251">
        <f t="shared" si="157"/>
        <v>1188.8169999999998</v>
      </c>
      <c r="J257" s="251">
        <f t="shared" si="157"/>
        <v>230.35400000000112</v>
      </c>
      <c r="K257" s="251">
        <f t="shared" si="157"/>
        <v>3849.4350000000077</v>
      </c>
      <c r="L257" s="251">
        <f t="shared" si="157"/>
        <v>5638.8379999999997</v>
      </c>
      <c r="M257" s="251">
        <f t="shared" si="157"/>
        <v>4616.4189999999999</v>
      </c>
      <c r="N257" s="251">
        <f t="shared" si="157"/>
        <v>0</v>
      </c>
    </row>
    <row r="258" spans="1:14" ht="30" customHeight="1" thickBot="1" x14ac:dyDescent="0.4"/>
    <row r="259" spans="1:14" ht="30" customHeight="1" thickBot="1" x14ac:dyDescent="0.4">
      <c r="A259" s="208"/>
      <c r="B259" s="207" t="s">
        <v>43</v>
      </c>
      <c r="C259" s="207" t="str">
        <f>+C9</f>
        <v>Ref</v>
      </c>
      <c r="D259" s="208"/>
      <c r="E259" s="207">
        <f t="shared" ref="E259:N259" si="158">+E9</f>
        <v>2009</v>
      </c>
      <c r="F259" s="207">
        <f t="shared" si="158"/>
        <v>2010</v>
      </c>
      <c r="G259" s="207">
        <f t="shared" si="158"/>
        <v>2011</v>
      </c>
      <c r="H259" s="207">
        <f t="shared" si="158"/>
        <v>2012</v>
      </c>
      <c r="I259" s="207">
        <f t="shared" si="158"/>
        <v>2013</v>
      </c>
      <c r="J259" s="207">
        <f t="shared" si="158"/>
        <v>2014</v>
      </c>
      <c r="K259" s="207">
        <f t="shared" si="158"/>
        <v>2015</v>
      </c>
      <c r="L259" s="207">
        <f t="shared" si="158"/>
        <v>2016</v>
      </c>
      <c r="M259" s="207">
        <f t="shared" si="158"/>
        <v>2017</v>
      </c>
      <c r="N259" s="207">
        <f t="shared" si="158"/>
        <v>2018</v>
      </c>
    </row>
    <row r="260" spans="1:14" ht="30" customHeight="1" thickTop="1" thickBot="1" x14ac:dyDescent="0.4">
      <c r="A260" s="287" t="s">
        <v>502</v>
      </c>
      <c r="B260" s="227" t="s">
        <v>332</v>
      </c>
      <c r="C260" s="356"/>
      <c r="D260" s="228"/>
      <c r="E260" s="228">
        <f>+E257</f>
        <v>1521.1300000000017</v>
      </c>
      <c r="F260" s="228">
        <f>+F257</f>
        <v>1769.8880000000049</v>
      </c>
      <c r="G260" s="228">
        <f>+G257</f>
        <v>2593.1460000000002</v>
      </c>
      <c r="H260" s="228">
        <f t="shared" ref="H260:N260" si="159">+H257</f>
        <v>1458.0120000000027</v>
      </c>
      <c r="I260" s="228">
        <f t="shared" si="159"/>
        <v>1188.8169999999998</v>
      </c>
      <c r="J260" s="228">
        <f t="shared" si="159"/>
        <v>230.35400000000112</v>
      </c>
      <c r="K260" s="228">
        <f t="shared" si="159"/>
        <v>3849.4350000000077</v>
      </c>
      <c r="L260" s="228">
        <f t="shared" si="159"/>
        <v>5638.8379999999997</v>
      </c>
      <c r="M260" s="228">
        <f t="shared" si="159"/>
        <v>4616.4189999999999</v>
      </c>
      <c r="N260" s="228">
        <f t="shared" si="159"/>
        <v>0</v>
      </c>
    </row>
    <row r="261" spans="1:14" ht="30" customHeight="1" thickTop="1" thickBot="1" x14ac:dyDescent="0.4">
      <c r="A261" s="287">
        <v>41300</v>
      </c>
      <c r="B261" s="227" t="s">
        <v>228</v>
      </c>
      <c r="C261" s="356"/>
      <c r="D261" s="228"/>
      <c r="E261" s="228">
        <f t="shared" ref="E261:N261" si="160">+E46</f>
        <v>-107.657</v>
      </c>
      <c r="F261" s="228">
        <f t="shared" si="160"/>
        <v>-111.83199999999999</v>
      </c>
      <c r="G261" s="228">
        <f t="shared" si="160"/>
        <v>-18.045999999999999</v>
      </c>
      <c r="H261" s="228">
        <f t="shared" si="160"/>
        <v>-18.111000000000001</v>
      </c>
      <c r="I261" s="228">
        <f t="shared" si="160"/>
        <v>15.361000000000001</v>
      </c>
      <c r="J261" s="228">
        <f t="shared" si="160"/>
        <v>-5.3239999999999998</v>
      </c>
      <c r="K261" s="228">
        <f t="shared" si="160"/>
        <v>6.8810000000000002</v>
      </c>
      <c r="L261" s="228">
        <f t="shared" si="160"/>
        <v>-8.1630000000000003</v>
      </c>
      <c r="M261" s="228">
        <f t="shared" si="160"/>
        <v>-12.045999999999999</v>
      </c>
      <c r="N261" s="228">
        <f t="shared" si="160"/>
        <v>0</v>
      </c>
    </row>
    <row r="262" spans="1:14" ht="30" customHeight="1" thickTop="1" thickBot="1" x14ac:dyDescent="0.4">
      <c r="A262" s="287" t="s">
        <v>77</v>
      </c>
      <c r="B262" s="227" t="s">
        <v>426</v>
      </c>
      <c r="C262" s="356"/>
      <c r="D262" s="228"/>
      <c r="E262" s="228">
        <f t="shared" ref="E262:N262" si="161">E61</f>
        <v>-39.450000000000003</v>
      </c>
      <c r="F262" s="228">
        <f t="shared" si="161"/>
        <v>-755.952</v>
      </c>
      <c r="G262" s="228">
        <f t="shared" si="161"/>
        <v>-733.66300000000001</v>
      </c>
      <c r="H262" s="228">
        <f t="shared" si="161"/>
        <v>-189.21899999999999</v>
      </c>
      <c r="I262" s="228">
        <f t="shared" si="161"/>
        <v>-415.09</v>
      </c>
      <c r="J262" s="228">
        <f t="shared" si="161"/>
        <v>-95.402000000000001</v>
      </c>
      <c r="K262" s="228">
        <f t="shared" si="161"/>
        <v>-1054.2560000000001</v>
      </c>
      <c r="L262" s="228">
        <f t="shared" si="161"/>
        <v>-710</v>
      </c>
      <c r="M262" s="228">
        <f t="shared" si="161"/>
        <v>-308.93200000000002</v>
      </c>
      <c r="N262" s="228">
        <f t="shared" si="161"/>
        <v>0</v>
      </c>
    </row>
    <row r="263" spans="1:14" ht="30" customHeight="1" thickTop="1" thickBot="1" x14ac:dyDescent="0.4">
      <c r="A263" s="287" t="s">
        <v>503</v>
      </c>
      <c r="B263" s="239" t="s">
        <v>304</v>
      </c>
      <c r="C263" s="362"/>
      <c r="D263" s="251"/>
      <c r="E263" s="251">
        <f>SUM(E260:E262)</f>
        <v>1374.0230000000017</v>
      </c>
      <c r="F263" s="251">
        <f>SUM(F260:F262)</f>
        <v>902.10400000000504</v>
      </c>
      <c r="G263" s="251">
        <f>SUM(G260:G262)</f>
        <v>1841.4370000000004</v>
      </c>
      <c r="H263" s="251">
        <f t="shared" ref="H263:N263" si="162">SUM(H260:H262)</f>
        <v>1250.6820000000025</v>
      </c>
      <c r="I263" s="251">
        <f t="shared" si="162"/>
        <v>789.08799999999997</v>
      </c>
      <c r="J263" s="251">
        <f t="shared" si="162"/>
        <v>129.62800000000112</v>
      </c>
      <c r="K263" s="251">
        <f t="shared" si="162"/>
        <v>2802.0600000000077</v>
      </c>
      <c r="L263" s="251">
        <f t="shared" si="162"/>
        <v>4920.6750000000002</v>
      </c>
      <c r="M263" s="251">
        <f t="shared" si="162"/>
        <v>4295.4409999999998</v>
      </c>
      <c r="N263" s="251">
        <f t="shared" si="162"/>
        <v>0</v>
      </c>
    </row>
    <row r="264" spans="1:14" ht="30" customHeight="1" thickBot="1" x14ac:dyDescent="0.4"/>
    <row r="265" spans="1:14" ht="30" customHeight="1" thickBot="1" x14ac:dyDescent="0.4">
      <c r="A265" s="264"/>
      <c r="B265" s="265" t="s">
        <v>44</v>
      </c>
      <c r="C265" s="265" t="str">
        <f>+C9</f>
        <v>Ref</v>
      </c>
      <c r="D265" s="264"/>
      <c r="E265" s="265">
        <f t="shared" ref="E265:N265" si="163">+E9</f>
        <v>2009</v>
      </c>
      <c r="F265" s="265">
        <f t="shared" si="163"/>
        <v>2010</v>
      </c>
      <c r="G265" s="265">
        <f t="shared" si="163"/>
        <v>2011</v>
      </c>
      <c r="H265" s="265">
        <f t="shared" si="163"/>
        <v>2012</v>
      </c>
      <c r="I265" s="265">
        <f t="shared" si="163"/>
        <v>2013</v>
      </c>
      <c r="J265" s="265">
        <f t="shared" si="163"/>
        <v>2014</v>
      </c>
      <c r="K265" s="265">
        <f t="shared" si="163"/>
        <v>2015</v>
      </c>
      <c r="L265" s="265">
        <f t="shared" si="163"/>
        <v>2016</v>
      </c>
      <c r="M265" s="265">
        <f t="shared" si="163"/>
        <v>2017</v>
      </c>
      <c r="N265" s="265">
        <f t="shared" si="163"/>
        <v>2018</v>
      </c>
    </row>
    <row r="266" spans="1:14" ht="30" customHeight="1" thickTop="1" thickBot="1" x14ac:dyDescent="0.4">
      <c r="A266" s="287" t="s">
        <v>503</v>
      </c>
      <c r="B266" s="227" t="s">
        <v>321</v>
      </c>
      <c r="C266" s="356"/>
      <c r="D266" s="228"/>
      <c r="E266" s="228">
        <f>+E263</f>
        <v>1374.0230000000017</v>
      </c>
      <c r="F266" s="228">
        <f t="shared" ref="F266:G266" si="164">+F263</f>
        <v>902.10400000000504</v>
      </c>
      <c r="G266" s="228">
        <f t="shared" si="164"/>
        <v>1841.4370000000004</v>
      </c>
      <c r="H266" s="228">
        <f t="shared" ref="H266:N266" si="165">+H263</f>
        <v>1250.6820000000025</v>
      </c>
      <c r="I266" s="228">
        <f t="shared" si="165"/>
        <v>789.08799999999997</v>
      </c>
      <c r="J266" s="228">
        <f t="shared" si="165"/>
        <v>129.62800000000112</v>
      </c>
      <c r="K266" s="228">
        <f t="shared" si="165"/>
        <v>2802.0600000000077</v>
      </c>
      <c r="L266" s="228">
        <f t="shared" si="165"/>
        <v>4920.6750000000002</v>
      </c>
      <c r="M266" s="228">
        <f t="shared" si="165"/>
        <v>4295.4409999999998</v>
      </c>
      <c r="N266" s="228">
        <f t="shared" si="165"/>
        <v>0</v>
      </c>
    </row>
    <row r="267" spans="1:14" ht="30" customHeight="1" thickTop="1" thickBot="1" x14ac:dyDescent="0.4">
      <c r="A267" s="287" t="s">
        <v>495</v>
      </c>
      <c r="B267" s="227" t="s">
        <v>191</v>
      </c>
      <c r="C267" s="356"/>
      <c r="D267" s="228"/>
      <c r="E267" s="228">
        <f>E195</f>
        <v>0</v>
      </c>
      <c r="F267" s="228">
        <f>F195</f>
        <v>0</v>
      </c>
      <c r="G267" s="228">
        <f>G195</f>
        <v>0</v>
      </c>
      <c r="H267" s="228">
        <f t="shared" ref="H267:N267" si="166">H195</f>
        <v>0</v>
      </c>
      <c r="I267" s="228">
        <f t="shared" si="166"/>
        <v>0</v>
      </c>
      <c r="J267" s="228">
        <f t="shared" si="166"/>
        <v>0</v>
      </c>
      <c r="K267" s="228">
        <f t="shared" si="166"/>
        <v>0</v>
      </c>
      <c r="L267" s="228">
        <f t="shared" si="166"/>
        <v>0</v>
      </c>
      <c r="M267" s="228">
        <f t="shared" si="166"/>
        <v>0</v>
      </c>
      <c r="N267" s="228">
        <f t="shared" si="166"/>
        <v>0</v>
      </c>
    </row>
    <row r="268" spans="1:14" ht="30" customHeight="1" thickTop="1" thickBot="1" x14ac:dyDescent="0.4">
      <c r="A268" s="287" t="s">
        <v>504</v>
      </c>
      <c r="B268" s="239" t="s">
        <v>338</v>
      </c>
      <c r="C268" s="362"/>
      <c r="D268" s="251"/>
      <c r="E268" s="251">
        <f>SUM(E266:E267)</f>
        <v>1374.0230000000017</v>
      </c>
      <c r="F268" s="251">
        <f>SUM(F266:F267)</f>
        <v>902.10400000000504</v>
      </c>
      <c r="G268" s="251">
        <f>SUM(G266:G267)</f>
        <v>1841.4370000000004</v>
      </c>
      <c r="H268" s="251">
        <f t="shared" ref="H268:N268" si="167">SUM(H266:H267)</f>
        <v>1250.6820000000025</v>
      </c>
      <c r="I268" s="251">
        <f t="shared" si="167"/>
        <v>789.08799999999997</v>
      </c>
      <c r="J268" s="251">
        <f t="shared" si="167"/>
        <v>129.62800000000112</v>
      </c>
      <c r="K268" s="251">
        <f t="shared" si="167"/>
        <v>2802.0600000000077</v>
      </c>
      <c r="L268" s="251">
        <f t="shared" si="167"/>
        <v>4920.6750000000002</v>
      </c>
      <c r="M268" s="251">
        <f t="shared" si="167"/>
        <v>4295.4409999999998</v>
      </c>
      <c r="N268" s="251">
        <f t="shared" si="167"/>
        <v>0</v>
      </c>
    </row>
    <row r="269" spans="1:14" ht="30" customHeight="1" thickBot="1" x14ac:dyDescent="0.4"/>
    <row r="270" spans="1:14" ht="30" customHeight="1" thickBot="1" x14ac:dyDescent="0.4">
      <c r="A270" s="206"/>
      <c r="B270" s="206" t="s">
        <v>305</v>
      </c>
      <c r="C270" s="206" t="str">
        <f>+C9</f>
        <v>Ref</v>
      </c>
      <c r="D270" s="212"/>
      <c r="E270" s="206">
        <f t="shared" ref="E270:N270" si="168">+E9</f>
        <v>2009</v>
      </c>
      <c r="F270" s="206">
        <f t="shared" si="168"/>
        <v>2010</v>
      </c>
      <c r="G270" s="206">
        <f t="shared" si="168"/>
        <v>2011</v>
      </c>
      <c r="H270" s="206">
        <f t="shared" si="168"/>
        <v>2012</v>
      </c>
      <c r="I270" s="206">
        <f t="shared" si="168"/>
        <v>2013</v>
      </c>
      <c r="J270" s="206">
        <f t="shared" si="168"/>
        <v>2014</v>
      </c>
      <c r="K270" s="206">
        <f t="shared" si="168"/>
        <v>2015</v>
      </c>
      <c r="L270" s="206">
        <f t="shared" si="168"/>
        <v>2016</v>
      </c>
      <c r="M270" s="206">
        <f t="shared" si="168"/>
        <v>2017</v>
      </c>
      <c r="N270" s="206">
        <f t="shared" si="168"/>
        <v>2018</v>
      </c>
    </row>
    <row r="271" spans="1:14" ht="30" customHeight="1" thickBot="1" x14ac:dyDescent="0.4"/>
    <row r="272" spans="1:14" ht="31.5" customHeight="1" thickBot="1" x14ac:dyDescent="0.4">
      <c r="A272" s="207"/>
      <c r="B272" s="207" t="s">
        <v>306</v>
      </c>
      <c r="C272" s="207" t="str">
        <f>+C9</f>
        <v>Ref</v>
      </c>
      <c r="D272" s="208"/>
      <c r="E272" s="207">
        <f t="shared" ref="E272:N272" si="169">+E9</f>
        <v>2009</v>
      </c>
      <c r="F272" s="207">
        <f t="shared" si="169"/>
        <v>2010</v>
      </c>
      <c r="G272" s="207">
        <f t="shared" si="169"/>
        <v>2011</v>
      </c>
      <c r="H272" s="207">
        <f t="shared" si="169"/>
        <v>2012</v>
      </c>
      <c r="I272" s="207">
        <f t="shared" si="169"/>
        <v>2013</v>
      </c>
      <c r="J272" s="207">
        <f t="shared" si="169"/>
        <v>2014</v>
      </c>
      <c r="K272" s="207">
        <f t="shared" si="169"/>
        <v>2015</v>
      </c>
      <c r="L272" s="207">
        <f t="shared" si="169"/>
        <v>2016</v>
      </c>
      <c r="M272" s="207">
        <f t="shared" si="169"/>
        <v>2017</v>
      </c>
      <c r="N272" s="207">
        <f t="shared" si="169"/>
        <v>2018</v>
      </c>
    </row>
    <row r="273" spans="1:16" ht="30" customHeight="1" thickTop="1" thickBot="1" x14ac:dyDescent="0.4">
      <c r="A273" s="287" t="s">
        <v>507</v>
      </c>
      <c r="B273" s="283" t="s">
        <v>312</v>
      </c>
      <c r="C273" s="361"/>
      <c r="D273" s="259"/>
      <c r="E273" s="259">
        <f>+E186</f>
        <v>61871.017999999996</v>
      </c>
      <c r="F273" s="259">
        <f>+F186</f>
        <v>986.15200000000186</v>
      </c>
      <c r="G273" s="259">
        <f>+G186</f>
        <v>2055.8890000000029</v>
      </c>
      <c r="H273" s="259">
        <f t="shared" ref="H273:N273" si="170">+H186</f>
        <v>34.206999999994878</v>
      </c>
      <c r="I273" s="259">
        <f t="shared" si="170"/>
        <v>846.02100000000064</v>
      </c>
      <c r="J273" s="259">
        <f t="shared" si="170"/>
        <v>2234.5809999999983</v>
      </c>
      <c r="K273" s="259">
        <f t="shared" si="170"/>
        <v>2814.7950000000055</v>
      </c>
      <c r="L273" s="259">
        <f t="shared" si="170"/>
        <v>4909.5729999999967</v>
      </c>
      <c r="M273" s="259">
        <f t="shared" si="170"/>
        <v>5055.7589999999982</v>
      </c>
      <c r="N273" s="259">
        <f t="shared" si="170"/>
        <v>-80807.994999999995</v>
      </c>
    </row>
    <row r="274" spans="1:16" ht="30" customHeight="1" thickTop="1" thickBot="1" x14ac:dyDescent="0.4">
      <c r="A274" s="287" t="s">
        <v>136</v>
      </c>
      <c r="B274" s="254" t="s">
        <v>308</v>
      </c>
      <c r="C274" s="361"/>
      <c r="D274" s="259"/>
      <c r="E274" s="259">
        <f t="shared" ref="E274:G275" si="171">-E194</f>
        <v>-1847.12</v>
      </c>
      <c r="F274" s="259">
        <f t="shared" si="171"/>
        <v>-986.15200000000004</v>
      </c>
      <c r="G274" s="259">
        <f t="shared" si="171"/>
        <v>-2055.8890000000001</v>
      </c>
      <c r="H274" s="259">
        <f t="shared" ref="H274:N274" si="172">-H194</f>
        <v>-34.206000000000003</v>
      </c>
      <c r="I274" s="259">
        <f t="shared" si="172"/>
        <v>-846.02099999999996</v>
      </c>
      <c r="J274" s="259">
        <f t="shared" si="172"/>
        <v>-127.773</v>
      </c>
      <c r="K274" s="259">
        <f t="shared" si="172"/>
        <v>-2814.7939999999999</v>
      </c>
      <c r="L274" s="259">
        <f t="shared" si="172"/>
        <v>-4909.5720000000001</v>
      </c>
      <c r="M274" s="259">
        <f t="shared" si="172"/>
        <v>-5055.759</v>
      </c>
      <c r="N274" s="259">
        <f t="shared" si="172"/>
        <v>0</v>
      </c>
    </row>
    <row r="275" spans="1:16" ht="30" customHeight="1" thickTop="1" thickBot="1" x14ac:dyDescent="0.4">
      <c r="A275" s="287" t="s">
        <v>495</v>
      </c>
      <c r="B275" s="254" t="s">
        <v>517</v>
      </c>
      <c r="C275" s="361"/>
      <c r="D275" s="259"/>
      <c r="E275" s="259">
        <f t="shared" si="171"/>
        <v>0</v>
      </c>
      <c r="F275" s="259">
        <f t="shared" si="171"/>
        <v>0</v>
      </c>
      <c r="G275" s="259">
        <f t="shared" si="171"/>
        <v>0</v>
      </c>
      <c r="H275" s="259">
        <f t="shared" ref="H275:N275" si="173">-H195</f>
        <v>0</v>
      </c>
      <c r="I275" s="259">
        <f t="shared" si="173"/>
        <v>0</v>
      </c>
      <c r="J275" s="259">
        <f t="shared" si="173"/>
        <v>0</v>
      </c>
      <c r="K275" s="259">
        <f t="shared" si="173"/>
        <v>0</v>
      </c>
      <c r="L275" s="259">
        <f t="shared" si="173"/>
        <v>0</v>
      </c>
      <c r="M275" s="259">
        <f t="shared" si="173"/>
        <v>0</v>
      </c>
      <c r="N275" s="259">
        <f t="shared" si="173"/>
        <v>0</v>
      </c>
    </row>
    <row r="276" spans="1:16" ht="30" customHeight="1" thickTop="1" thickBot="1" x14ac:dyDescent="0.4">
      <c r="A276" s="287" t="s">
        <v>508</v>
      </c>
      <c r="B276" s="254" t="s">
        <v>518</v>
      </c>
      <c r="C276" s="361"/>
      <c r="D276" s="259"/>
      <c r="E276" s="259">
        <f>SUM(E273:E275)</f>
        <v>60023.897999999994</v>
      </c>
      <c r="F276" s="259">
        <f t="shared" ref="F276:G276" si="174">SUM(F273:F275)</f>
        <v>1.8189894035458565E-12</v>
      </c>
      <c r="G276" s="259">
        <f t="shared" si="174"/>
        <v>2.7284841053187847E-12</v>
      </c>
      <c r="H276" s="259">
        <f t="shared" ref="H276:N276" si="175">SUM(H273:H275)</f>
        <v>9.9999999487465629E-4</v>
      </c>
      <c r="I276" s="259">
        <f t="shared" si="175"/>
        <v>6.8212102632969618E-13</v>
      </c>
      <c r="J276" s="259">
        <f t="shared" si="175"/>
        <v>2106.8079999999982</v>
      </c>
      <c r="K276" s="259">
        <f t="shared" si="175"/>
        <v>1.000000005660695E-3</v>
      </c>
      <c r="L276" s="259">
        <f t="shared" si="175"/>
        <v>9.9999999656574801E-4</v>
      </c>
      <c r="M276" s="259">
        <f t="shared" si="175"/>
        <v>-1.8189894035458565E-12</v>
      </c>
      <c r="N276" s="259">
        <f t="shared" si="175"/>
        <v>-80807.994999999995</v>
      </c>
    </row>
    <row r="277" spans="1:16" ht="30" customHeight="1" thickTop="1" thickBot="1" x14ac:dyDescent="0.4">
      <c r="A277" s="287" t="s">
        <v>513</v>
      </c>
      <c r="B277" s="239" t="s">
        <v>334</v>
      </c>
      <c r="C277" s="362"/>
      <c r="D277" s="251"/>
      <c r="E277" s="251">
        <f>+E276</f>
        <v>60023.897999999994</v>
      </c>
      <c r="F277" s="251">
        <f t="shared" ref="F277:G277" si="176">+F276</f>
        <v>1.8189894035458565E-12</v>
      </c>
      <c r="G277" s="251">
        <f t="shared" si="176"/>
        <v>2.7284841053187847E-12</v>
      </c>
      <c r="H277" s="251">
        <f t="shared" ref="H277:N277" si="177">+H276</f>
        <v>9.9999999487465629E-4</v>
      </c>
      <c r="I277" s="251">
        <f t="shared" si="177"/>
        <v>6.8212102632969618E-13</v>
      </c>
      <c r="J277" s="251">
        <f t="shared" si="177"/>
        <v>2106.8079999999982</v>
      </c>
      <c r="K277" s="251">
        <f t="shared" si="177"/>
        <v>1.000000005660695E-3</v>
      </c>
      <c r="L277" s="251">
        <f t="shared" si="177"/>
        <v>9.9999999656574801E-4</v>
      </c>
      <c r="M277" s="251">
        <f t="shared" si="177"/>
        <v>-1.8189894035458565E-12</v>
      </c>
      <c r="N277" s="251">
        <f t="shared" si="177"/>
        <v>-80807.994999999995</v>
      </c>
    </row>
    <row r="278" spans="1:16" ht="30" customHeight="1" thickBot="1" x14ac:dyDescent="0.4"/>
    <row r="279" spans="1:16" ht="30" customHeight="1" thickBot="1" x14ac:dyDescent="0.4">
      <c r="A279" s="208"/>
      <c r="B279" s="207" t="s">
        <v>38</v>
      </c>
      <c r="C279" s="207" t="str">
        <f>+C9</f>
        <v>Ref</v>
      </c>
      <c r="D279" s="208"/>
      <c r="E279" s="207">
        <f t="shared" ref="E279:N279" si="178">+E9</f>
        <v>2009</v>
      </c>
      <c r="F279" s="207">
        <f t="shared" si="178"/>
        <v>2010</v>
      </c>
      <c r="G279" s="207">
        <f t="shared" si="178"/>
        <v>2011</v>
      </c>
      <c r="H279" s="207">
        <f t="shared" si="178"/>
        <v>2012</v>
      </c>
      <c r="I279" s="207">
        <f t="shared" si="178"/>
        <v>2013</v>
      </c>
      <c r="J279" s="207">
        <f t="shared" si="178"/>
        <v>2014</v>
      </c>
      <c r="K279" s="207">
        <f t="shared" si="178"/>
        <v>2015</v>
      </c>
      <c r="L279" s="207">
        <f t="shared" si="178"/>
        <v>2016</v>
      </c>
      <c r="M279" s="207">
        <f t="shared" si="178"/>
        <v>2017</v>
      </c>
      <c r="N279" s="207">
        <f t="shared" si="178"/>
        <v>2018</v>
      </c>
    </row>
    <row r="280" spans="1:16" ht="26.25" customHeight="1" thickTop="1" thickBot="1" x14ac:dyDescent="0.4">
      <c r="A280" s="287" t="s">
        <v>472</v>
      </c>
      <c r="B280" s="227" t="s">
        <v>509</v>
      </c>
      <c r="C280" s="356"/>
      <c r="D280" s="228"/>
      <c r="E280" s="228">
        <f t="shared" ref="E280:N280" si="179">+E158</f>
        <v>0</v>
      </c>
      <c r="F280" s="228">
        <f t="shared" si="179"/>
        <v>0</v>
      </c>
      <c r="G280" s="228">
        <f t="shared" si="179"/>
        <v>0</v>
      </c>
      <c r="H280" s="228">
        <f t="shared" si="179"/>
        <v>0</v>
      </c>
      <c r="I280" s="228">
        <f t="shared" si="179"/>
        <v>0</v>
      </c>
      <c r="J280" s="228">
        <f t="shared" si="179"/>
        <v>0</v>
      </c>
      <c r="K280" s="228">
        <f t="shared" si="179"/>
        <v>0</v>
      </c>
      <c r="L280" s="228">
        <f t="shared" si="179"/>
        <v>0</v>
      </c>
      <c r="M280" s="228">
        <f t="shared" si="179"/>
        <v>0</v>
      </c>
      <c r="N280" s="228">
        <f t="shared" si="179"/>
        <v>0</v>
      </c>
    </row>
    <row r="281" spans="1:16" ht="24.75" thickTop="1" thickBot="1" x14ac:dyDescent="0.4">
      <c r="A281" s="287" t="s">
        <v>483</v>
      </c>
      <c r="B281" s="227" t="s">
        <v>510</v>
      </c>
      <c r="C281" s="356"/>
      <c r="D281" s="228"/>
      <c r="E281" s="228">
        <f t="shared" ref="E281:N281" si="180">+E166</f>
        <v>0</v>
      </c>
      <c r="F281" s="228">
        <f t="shared" si="180"/>
        <v>0</v>
      </c>
      <c r="G281" s="228">
        <f t="shared" si="180"/>
        <v>0</v>
      </c>
      <c r="H281" s="228">
        <f t="shared" si="180"/>
        <v>0</v>
      </c>
      <c r="I281" s="228">
        <f t="shared" si="180"/>
        <v>0</v>
      </c>
      <c r="J281" s="228">
        <f t="shared" si="180"/>
        <v>0</v>
      </c>
      <c r="K281" s="228">
        <f t="shared" si="180"/>
        <v>0</v>
      </c>
      <c r="L281" s="228">
        <f t="shared" si="180"/>
        <v>0</v>
      </c>
      <c r="M281" s="228">
        <f t="shared" si="180"/>
        <v>0</v>
      </c>
      <c r="N281" s="228">
        <f t="shared" si="180"/>
        <v>0</v>
      </c>
    </row>
    <row r="282" spans="1:16" ht="24.75" thickTop="1" thickBot="1" x14ac:dyDescent="0.4">
      <c r="A282" s="287" t="s">
        <v>443</v>
      </c>
      <c r="B282" s="227" t="s">
        <v>511</v>
      </c>
      <c r="C282" s="356"/>
      <c r="D282" s="228"/>
      <c r="E282" s="228">
        <f t="shared" ref="E282:N282" si="181">+E40</f>
        <v>0</v>
      </c>
      <c r="F282" s="228">
        <f t="shared" si="181"/>
        <v>0</v>
      </c>
      <c r="G282" s="228">
        <f t="shared" si="181"/>
        <v>0</v>
      </c>
      <c r="H282" s="228">
        <f t="shared" si="181"/>
        <v>0</v>
      </c>
      <c r="I282" s="228">
        <f t="shared" si="181"/>
        <v>0</v>
      </c>
      <c r="J282" s="228">
        <f t="shared" si="181"/>
        <v>0</v>
      </c>
      <c r="K282" s="228">
        <f t="shared" si="181"/>
        <v>0</v>
      </c>
      <c r="L282" s="228">
        <f t="shared" si="181"/>
        <v>0</v>
      </c>
      <c r="M282" s="228">
        <f t="shared" si="181"/>
        <v>0</v>
      </c>
      <c r="N282" s="228">
        <f t="shared" si="181"/>
        <v>0</v>
      </c>
    </row>
    <row r="283" spans="1:16" ht="30" customHeight="1" thickTop="1" thickBot="1" x14ac:dyDescent="0.4">
      <c r="A283" s="287" t="s">
        <v>514</v>
      </c>
      <c r="B283" s="260" t="s">
        <v>335</v>
      </c>
      <c r="C283" s="356"/>
      <c r="D283" s="261"/>
      <c r="E283" s="261">
        <f>SUM(E280:E282)</f>
        <v>0</v>
      </c>
      <c r="F283" s="261">
        <f t="shared" ref="F283:G283" si="182">SUM(F280:F282)</f>
        <v>0</v>
      </c>
      <c r="G283" s="261">
        <f t="shared" si="182"/>
        <v>0</v>
      </c>
      <c r="H283" s="261">
        <f t="shared" ref="H283:N283" si="183">SUM(H280:H282)</f>
        <v>0</v>
      </c>
      <c r="I283" s="261">
        <f t="shared" si="183"/>
        <v>0</v>
      </c>
      <c r="J283" s="261">
        <f t="shared" si="183"/>
        <v>0</v>
      </c>
      <c r="K283" s="261">
        <f t="shared" si="183"/>
        <v>0</v>
      </c>
      <c r="L283" s="261">
        <f t="shared" si="183"/>
        <v>0</v>
      </c>
      <c r="M283" s="261">
        <f t="shared" si="183"/>
        <v>0</v>
      </c>
      <c r="N283" s="261">
        <f t="shared" si="183"/>
        <v>0</v>
      </c>
    </row>
    <row r="284" spans="1:16" ht="30" customHeight="1" x14ac:dyDescent="0.35">
      <c r="B284" s="213"/>
      <c r="C284" s="373"/>
      <c r="D284" s="210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189"/>
      <c r="P284" s="189"/>
    </row>
    <row r="285" spans="1:16" ht="30" customHeight="1" x14ac:dyDescent="0.35">
      <c r="B285" s="214" t="s">
        <v>380</v>
      </c>
      <c r="C285" s="374"/>
      <c r="D285" s="215"/>
      <c r="E285" s="215" t="str">
        <f>IF(E283&gt;=0,"ok", "error")</f>
        <v>ok</v>
      </c>
      <c r="F285" s="215" t="str">
        <f t="shared" ref="F285:G285" si="184">IF(F283&gt;=0,"ok", "error")</f>
        <v>ok</v>
      </c>
      <c r="G285" s="215" t="str">
        <f t="shared" si="184"/>
        <v>ok</v>
      </c>
      <c r="H285" s="215" t="str">
        <f t="shared" ref="H285:N285" si="185">IF(H283&gt;=0,"ok", "error")</f>
        <v>ok</v>
      </c>
      <c r="I285" s="215" t="str">
        <f t="shared" si="185"/>
        <v>ok</v>
      </c>
      <c r="J285" s="215" t="str">
        <f t="shared" si="185"/>
        <v>ok</v>
      </c>
      <c r="K285" s="215" t="str">
        <f t="shared" si="185"/>
        <v>ok</v>
      </c>
      <c r="L285" s="215" t="str">
        <f t="shared" si="185"/>
        <v>ok</v>
      </c>
      <c r="M285" s="215" t="str">
        <f t="shared" si="185"/>
        <v>ok</v>
      </c>
      <c r="N285" s="215" t="str">
        <f t="shared" si="185"/>
        <v>ok</v>
      </c>
      <c r="O285" s="189"/>
      <c r="P285" s="189"/>
    </row>
    <row r="286" spans="1:16" ht="30" customHeight="1" thickBot="1" x14ac:dyDescent="0.4"/>
    <row r="287" spans="1:16" ht="30" customHeight="1" thickBot="1" x14ac:dyDescent="0.4">
      <c r="A287" s="208"/>
      <c r="B287" s="207" t="s">
        <v>336</v>
      </c>
      <c r="C287" s="207" t="str">
        <f>+C9</f>
        <v>Ref</v>
      </c>
      <c r="D287" s="208"/>
      <c r="E287" s="207">
        <f t="shared" ref="E287:N287" si="186">+E9</f>
        <v>2009</v>
      </c>
      <c r="F287" s="207">
        <f t="shared" si="186"/>
        <v>2010</v>
      </c>
      <c r="G287" s="207">
        <f t="shared" si="186"/>
        <v>2011</v>
      </c>
      <c r="H287" s="207">
        <f t="shared" si="186"/>
        <v>2012</v>
      </c>
      <c r="I287" s="207">
        <f t="shared" si="186"/>
        <v>2013</v>
      </c>
      <c r="J287" s="207">
        <f t="shared" si="186"/>
        <v>2014</v>
      </c>
      <c r="K287" s="207">
        <f t="shared" si="186"/>
        <v>2015</v>
      </c>
      <c r="L287" s="207">
        <f t="shared" si="186"/>
        <v>2016</v>
      </c>
      <c r="M287" s="207">
        <f t="shared" si="186"/>
        <v>2017</v>
      </c>
      <c r="N287" s="207">
        <f t="shared" si="186"/>
        <v>2018</v>
      </c>
    </row>
    <row r="288" spans="1:16" ht="30" customHeight="1" thickTop="1" thickBot="1" x14ac:dyDescent="0.4">
      <c r="A288" s="287" t="s">
        <v>515</v>
      </c>
      <c r="B288" s="260" t="s">
        <v>337</v>
      </c>
      <c r="C288" s="356"/>
      <c r="D288" s="228"/>
      <c r="E288" s="261">
        <v>0</v>
      </c>
      <c r="F288" s="261">
        <v>0</v>
      </c>
      <c r="G288" s="261">
        <v>0</v>
      </c>
      <c r="H288" s="261">
        <v>0</v>
      </c>
      <c r="I288" s="261">
        <v>0</v>
      </c>
      <c r="J288" s="261">
        <v>0</v>
      </c>
      <c r="K288" s="261">
        <v>0</v>
      </c>
      <c r="L288" s="261">
        <v>0</v>
      </c>
      <c r="M288" s="261">
        <v>0</v>
      </c>
      <c r="N288" s="261">
        <v>0</v>
      </c>
    </row>
    <row r="289" spans="1:15" ht="30" customHeight="1" thickBot="1" x14ac:dyDescent="0.4"/>
    <row r="290" spans="1:15" ht="30" customHeight="1" thickBot="1" x14ac:dyDescent="0.4">
      <c r="A290" s="208"/>
      <c r="B290" s="207" t="s">
        <v>48</v>
      </c>
      <c r="C290" s="207" t="str">
        <f>+C9</f>
        <v>Ref</v>
      </c>
      <c r="D290" s="208"/>
      <c r="E290" s="207">
        <f t="shared" ref="E290:N290" si="187">+E9</f>
        <v>2009</v>
      </c>
      <c r="F290" s="207">
        <f t="shared" si="187"/>
        <v>2010</v>
      </c>
      <c r="G290" s="207">
        <f t="shared" si="187"/>
        <v>2011</v>
      </c>
      <c r="H290" s="207">
        <f t="shared" si="187"/>
        <v>2012</v>
      </c>
      <c r="I290" s="207">
        <f t="shared" si="187"/>
        <v>2013</v>
      </c>
      <c r="J290" s="207">
        <f t="shared" si="187"/>
        <v>2014</v>
      </c>
      <c r="K290" s="207">
        <f t="shared" si="187"/>
        <v>2015</v>
      </c>
      <c r="L290" s="207">
        <f t="shared" si="187"/>
        <v>2016</v>
      </c>
      <c r="M290" s="207">
        <f t="shared" si="187"/>
        <v>2017</v>
      </c>
      <c r="N290" s="207">
        <f t="shared" si="187"/>
        <v>2018</v>
      </c>
    </row>
    <row r="291" spans="1:15" ht="30" customHeight="1" thickTop="1" thickBot="1" x14ac:dyDescent="0.4">
      <c r="A291" s="287" t="s">
        <v>504</v>
      </c>
      <c r="B291" s="227" t="s">
        <v>339</v>
      </c>
      <c r="C291" s="356"/>
      <c r="D291" s="228"/>
      <c r="E291" s="228">
        <f t="shared" ref="E291:N291" si="188">+E268</f>
        <v>1374.0230000000017</v>
      </c>
      <c r="F291" s="228">
        <f t="shared" si="188"/>
        <v>902.10400000000504</v>
      </c>
      <c r="G291" s="228">
        <f t="shared" si="188"/>
        <v>1841.4370000000004</v>
      </c>
      <c r="H291" s="228">
        <f t="shared" si="188"/>
        <v>1250.6820000000025</v>
      </c>
      <c r="I291" s="228">
        <f t="shared" si="188"/>
        <v>789.08799999999997</v>
      </c>
      <c r="J291" s="228">
        <f t="shared" si="188"/>
        <v>129.62800000000112</v>
      </c>
      <c r="K291" s="228">
        <f t="shared" si="188"/>
        <v>2802.0600000000077</v>
      </c>
      <c r="L291" s="228">
        <f t="shared" si="188"/>
        <v>4920.6750000000002</v>
      </c>
      <c r="M291" s="228">
        <f t="shared" si="188"/>
        <v>4295.4409999999998</v>
      </c>
      <c r="N291" s="228">
        <f t="shared" si="188"/>
        <v>0</v>
      </c>
    </row>
    <row r="292" spans="1:15" ht="30" customHeight="1" thickTop="1" thickBot="1" x14ac:dyDescent="0.4">
      <c r="A292" s="287" t="s">
        <v>513</v>
      </c>
      <c r="B292" s="227" t="s">
        <v>340</v>
      </c>
      <c r="C292" s="356"/>
      <c r="D292" s="228"/>
      <c r="E292" s="228">
        <f t="shared" ref="E292:N292" si="189">+E277</f>
        <v>60023.897999999994</v>
      </c>
      <c r="F292" s="228">
        <f t="shared" si="189"/>
        <v>1.8189894035458565E-12</v>
      </c>
      <c r="G292" s="228">
        <f t="shared" si="189"/>
        <v>2.7284841053187847E-12</v>
      </c>
      <c r="H292" s="228">
        <f t="shared" si="189"/>
        <v>9.9999999487465629E-4</v>
      </c>
      <c r="I292" s="228">
        <f t="shared" si="189"/>
        <v>6.8212102632969618E-13</v>
      </c>
      <c r="J292" s="228">
        <f t="shared" si="189"/>
        <v>2106.8079999999982</v>
      </c>
      <c r="K292" s="228">
        <f t="shared" si="189"/>
        <v>1.000000005660695E-3</v>
      </c>
      <c r="L292" s="228">
        <f t="shared" si="189"/>
        <v>9.9999999656574801E-4</v>
      </c>
      <c r="M292" s="228">
        <f t="shared" si="189"/>
        <v>-1.8189894035458565E-12</v>
      </c>
      <c r="N292" s="228">
        <f t="shared" si="189"/>
        <v>-80807.994999999995</v>
      </c>
    </row>
    <row r="293" spans="1:15" ht="30" customHeight="1" thickTop="1" thickBot="1" x14ac:dyDescent="0.4">
      <c r="A293" s="287" t="s">
        <v>514</v>
      </c>
      <c r="B293" s="227" t="s">
        <v>341</v>
      </c>
      <c r="C293" s="356"/>
      <c r="D293" s="228"/>
      <c r="E293" s="228">
        <f t="shared" ref="E293:N293" si="190">+E283</f>
        <v>0</v>
      </c>
      <c r="F293" s="228">
        <f t="shared" si="190"/>
        <v>0</v>
      </c>
      <c r="G293" s="228">
        <f t="shared" si="190"/>
        <v>0</v>
      </c>
      <c r="H293" s="228">
        <f t="shared" si="190"/>
        <v>0</v>
      </c>
      <c r="I293" s="228">
        <f t="shared" si="190"/>
        <v>0</v>
      </c>
      <c r="J293" s="228">
        <f t="shared" si="190"/>
        <v>0</v>
      </c>
      <c r="K293" s="228">
        <f t="shared" si="190"/>
        <v>0</v>
      </c>
      <c r="L293" s="228">
        <f t="shared" si="190"/>
        <v>0</v>
      </c>
      <c r="M293" s="228">
        <f t="shared" si="190"/>
        <v>0</v>
      </c>
      <c r="N293" s="228">
        <f t="shared" si="190"/>
        <v>0</v>
      </c>
    </row>
    <row r="294" spans="1:15" ht="30" customHeight="1" thickTop="1" thickBot="1" x14ac:dyDescent="0.4">
      <c r="A294" s="287" t="s">
        <v>515</v>
      </c>
      <c r="B294" s="227" t="s">
        <v>444</v>
      </c>
      <c r="C294" s="356"/>
      <c r="D294" s="228"/>
      <c r="E294" s="228">
        <f>+E288</f>
        <v>0</v>
      </c>
      <c r="F294" s="228">
        <f t="shared" ref="F294:G294" si="191">+F288</f>
        <v>0</v>
      </c>
      <c r="G294" s="228">
        <f t="shared" si="191"/>
        <v>0</v>
      </c>
      <c r="H294" s="228">
        <f t="shared" ref="H294:N294" si="192">+H288</f>
        <v>0</v>
      </c>
      <c r="I294" s="228">
        <f t="shared" si="192"/>
        <v>0</v>
      </c>
      <c r="J294" s="228">
        <f t="shared" si="192"/>
        <v>0</v>
      </c>
      <c r="K294" s="228">
        <f t="shared" si="192"/>
        <v>0</v>
      </c>
      <c r="L294" s="228">
        <f t="shared" si="192"/>
        <v>0</v>
      </c>
      <c r="M294" s="228">
        <f t="shared" si="192"/>
        <v>0</v>
      </c>
      <c r="N294" s="228">
        <f t="shared" si="192"/>
        <v>0</v>
      </c>
    </row>
    <row r="295" spans="1:15" ht="30" customHeight="1" thickTop="1" thickBot="1" x14ac:dyDescent="0.4">
      <c r="A295" s="287" t="s">
        <v>516</v>
      </c>
      <c r="B295" s="249" t="s">
        <v>342</v>
      </c>
      <c r="C295" s="364"/>
      <c r="D295" s="233"/>
      <c r="E295" s="233">
        <f>SUM(E291:E294)</f>
        <v>61397.920999999995</v>
      </c>
      <c r="F295" s="233">
        <f t="shared" ref="F295:G295" si="193">SUM(F291:F294)</f>
        <v>902.10400000000686</v>
      </c>
      <c r="G295" s="233">
        <f t="shared" si="193"/>
        <v>1841.4370000000031</v>
      </c>
      <c r="H295" s="233">
        <f t="shared" ref="H295:N295" si="194">SUM(H291:H294)</f>
        <v>1250.6829999999975</v>
      </c>
      <c r="I295" s="233">
        <f t="shared" si="194"/>
        <v>789.08800000000065</v>
      </c>
      <c r="J295" s="233">
        <f t="shared" si="194"/>
        <v>2236.4359999999992</v>
      </c>
      <c r="K295" s="233">
        <f t="shared" si="194"/>
        <v>2802.0610000000133</v>
      </c>
      <c r="L295" s="233">
        <f t="shared" si="194"/>
        <v>4920.6759999999967</v>
      </c>
      <c r="M295" s="233">
        <f t="shared" si="194"/>
        <v>4295.440999999998</v>
      </c>
      <c r="N295" s="233">
        <f t="shared" si="194"/>
        <v>-80807.994999999995</v>
      </c>
    </row>
    <row r="296" spans="1:15" ht="30" customHeight="1" thickBot="1" x14ac:dyDescent="0.4"/>
    <row r="297" spans="1:15" ht="30" customHeight="1" thickBot="1" x14ac:dyDescent="0.4">
      <c r="A297" s="208"/>
      <c r="B297" s="207" t="s">
        <v>343</v>
      </c>
      <c r="C297" s="207" t="str">
        <f>+C9</f>
        <v>Ref</v>
      </c>
      <c r="D297" s="208"/>
      <c r="E297" s="207">
        <f t="shared" ref="E297:N297" si="195">+E9</f>
        <v>2009</v>
      </c>
      <c r="F297" s="207">
        <f t="shared" si="195"/>
        <v>2010</v>
      </c>
      <c r="G297" s="207">
        <f t="shared" si="195"/>
        <v>2011</v>
      </c>
      <c r="H297" s="207">
        <f t="shared" si="195"/>
        <v>2012</v>
      </c>
      <c r="I297" s="207">
        <f t="shared" si="195"/>
        <v>2013</v>
      </c>
      <c r="J297" s="207">
        <f t="shared" si="195"/>
        <v>2014</v>
      </c>
      <c r="K297" s="207">
        <f t="shared" si="195"/>
        <v>2015</v>
      </c>
      <c r="L297" s="207">
        <f t="shared" si="195"/>
        <v>2016</v>
      </c>
      <c r="M297" s="207">
        <f t="shared" si="195"/>
        <v>2017</v>
      </c>
      <c r="N297" s="207">
        <f t="shared" si="195"/>
        <v>2018</v>
      </c>
    </row>
    <row r="298" spans="1:15" ht="30" customHeight="1" thickTop="1" thickBot="1" x14ac:dyDescent="0.4">
      <c r="A298" s="287" t="s">
        <v>516</v>
      </c>
      <c r="B298" s="250" t="s">
        <v>512</v>
      </c>
      <c r="C298" s="356"/>
      <c r="D298" s="228"/>
      <c r="E298" s="228">
        <f>E295</f>
        <v>61397.920999999995</v>
      </c>
      <c r="F298" s="228">
        <f t="shared" ref="F298:G298" si="196">F295</f>
        <v>902.10400000000686</v>
      </c>
      <c r="G298" s="228">
        <f t="shared" si="196"/>
        <v>1841.4370000000031</v>
      </c>
      <c r="H298" s="228">
        <f t="shared" ref="H298:N298" si="197">H295</f>
        <v>1250.6829999999975</v>
      </c>
      <c r="I298" s="228">
        <f t="shared" si="197"/>
        <v>789.08800000000065</v>
      </c>
      <c r="J298" s="228">
        <f t="shared" si="197"/>
        <v>2236.4359999999992</v>
      </c>
      <c r="K298" s="228">
        <f t="shared" si="197"/>
        <v>2802.0610000000133</v>
      </c>
      <c r="L298" s="228">
        <f t="shared" si="197"/>
        <v>4920.6759999999967</v>
      </c>
      <c r="M298" s="228">
        <f t="shared" si="197"/>
        <v>4295.440999999998</v>
      </c>
      <c r="N298" s="228">
        <f t="shared" si="197"/>
        <v>-80807.994999999995</v>
      </c>
    </row>
    <row r="299" spans="1:15" ht="30" customHeight="1" thickTop="1" thickBot="1" x14ac:dyDescent="0.4">
      <c r="A299" s="287" t="s">
        <v>83</v>
      </c>
      <c r="B299" s="250" t="s">
        <v>611</v>
      </c>
      <c r="C299" s="356"/>
      <c r="D299" s="228"/>
      <c r="E299" s="228">
        <f t="shared" ref="E299:N299" si="198">+E41</f>
        <v>0</v>
      </c>
      <c r="F299" s="228">
        <f t="shared" si="198"/>
        <v>138.32</v>
      </c>
      <c r="G299" s="228">
        <f t="shared" si="198"/>
        <v>341.30399999999997</v>
      </c>
      <c r="H299" s="228">
        <f t="shared" si="198"/>
        <v>54.78</v>
      </c>
      <c r="I299" s="228">
        <f t="shared" si="198"/>
        <v>0</v>
      </c>
      <c r="J299" s="228">
        <f t="shared" si="198"/>
        <v>0</v>
      </c>
      <c r="K299" s="228">
        <f t="shared" si="198"/>
        <v>0</v>
      </c>
      <c r="L299" s="228">
        <f t="shared" si="198"/>
        <v>0</v>
      </c>
      <c r="M299" s="228">
        <f t="shared" si="198"/>
        <v>0</v>
      </c>
      <c r="N299" s="228">
        <f t="shared" si="198"/>
        <v>0</v>
      </c>
    </row>
    <row r="300" spans="1:15" ht="71.25" thickTop="1" thickBot="1" x14ac:dyDescent="0.4">
      <c r="A300" s="287" t="s">
        <v>457</v>
      </c>
      <c r="B300" s="262" t="s">
        <v>463</v>
      </c>
      <c r="C300" s="356"/>
      <c r="D300" s="228"/>
      <c r="E300" s="228">
        <f t="shared" ref="E300:N300" si="199">+E44</f>
        <v>-23.957000000000001</v>
      </c>
      <c r="F300" s="228">
        <f t="shared" si="199"/>
        <v>-42.414000000000001</v>
      </c>
      <c r="G300" s="228">
        <f t="shared" si="199"/>
        <v>-13.638999999999999</v>
      </c>
      <c r="H300" s="228">
        <f t="shared" si="199"/>
        <v>-1264.4680000000001</v>
      </c>
      <c r="I300" s="228">
        <f t="shared" si="199"/>
        <v>-55.954999999999998</v>
      </c>
      <c r="J300" s="228">
        <f t="shared" si="199"/>
        <v>-6.8070000000000004</v>
      </c>
      <c r="K300" s="228">
        <f t="shared" si="199"/>
        <v>-4.9269999999999996</v>
      </c>
      <c r="L300" s="228">
        <f t="shared" si="199"/>
        <v>-18.562000000000001</v>
      </c>
      <c r="M300" s="228">
        <f t="shared" si="199"/>
        <v>758.41099999999994</v>
      </c>
      <c r="N300" s="228">
        <f t="shared" si="199"/>
        <v>0</v>
      </c>
    </row>
    <row r="301" spans="1:15" ht="24.75" thickTop="1" thickBot="1" x14ac:dyDescent="0.4">
      <c r="A301" s="287" t="s">
        <v>103</v>
      </c>
      <c r="B301" s="227" t="s">
        <v>445</v>
      </c>
      <c r="C301" s="356"/>
      <c r="D301" s="228"/>
      <c r="E301" s="228">
        <f t="shared" ref="E301:N301" si="200">E54</f>
        <v>475.76600000000002</v>
      </c>
      <c r="F301" s="228">
        <f t="shared" si="200"/>
        <v>0</v>
      </c>
      <c r="G301" s="228">
        <f t="shared" si="200"/>
        <v>0</v>
      </c>
      <c r="H301" s="228">
        <f t="shared" si="200"/>
        <v>0</v>
      </c>
      <c r="I301" s="228">
        <f t="shared" si="200"/>
        <v>0</v>
      </c>
      <c r="J301" s="228">
        <f t="shared" si="200"/>
        <v>0</v>
      </c>
      <c r="K301" s="228">
        <f t="shared" si="200"/>
        <v>0</v>
      </c>
      <c r="L301" s="228">
        <f t="shared" si="200"/>
        <v>0</v>
      </c>
      <c r="M301" s="228">
        <f t="shared" si="200"/>
        <v>0</v>
      </c>
      <c r="N301" s="228">
        <f t="shared" si="200"/>
        <v>0</v>
      </c>
    </row>
    <row r="302" spans="1:15" ht="24.75" thickTop="1" thickBot="1" x14ac:dyDescent="0.4">
      <c r="A302" s="287" t="s">
        <v>92</v>
      </c>
      <c r="B302" s="227" t="s">
        <v>521</v>
      </c>
      <c r="C302" s="356"/>
      <c r="D302" s="228"/>
      <c r="E302" s="228">
        <f t="shared" ref="E302:N302" si="201">+E45</f>
        <v>0</v>
      </c>
      <c r="F302" s="228">
        <f t="shared" si="201"/>
        <v>0</v>
      </c>
      <c r="G302" s="228">
        <f t="shared" si="201"/>
        <v>0</v>
      </c>
      <c r="H302" s="228">
        <f t="shared" si="201"/>
        <v>0</v>
      </c>
      <c r="I302" s="228">
        <f t="shared" si="201"/>
        <v>0</v>
      </c>
      <c r="J302" s="228">
        <f t="shared" si="201"/>
        <v>0</v>
      </c>
      <c r="K302" s="228">
        <f t="shared" si="201"/>
        <v>0</v>
      </c>
      <c r="L302" s="228">
        <f t="shared" si="201"/>
        <v>0</v>
      </c>
      <c r="M302" s="228">
        <f t="shared" si="201"/>
        <v>0</v>
      </c>
      <c r="N302" s="228">
        <f t="shared" si="201"/>
        <v>0</v>
      </c>
    </row>
    <row r="303" spans="1:15" ht="24.75" thickTop="1" thickBot="1" x14ac:dyDescent="0.4">
      <c r="A303" s="287" t="s">
        <v>474</v>
      </c>
      <c r="B303" s="227" t="s">
        <v>520</v>
      </c>
      <c r="C303" s="356"/>
      <c r="D303" s="228"/>
      <c r="E303" s="228">
        <f t="shared" ref="E303:N303" si="202">+E169</f>
        <v>0</v>
      </c>
      <c r="F303" s="228">
        <f t="shared" si="202"/>
        <v>0</v>
      </c>
      <c r="G303" s="228">
        <f t="shared" si="202"/>
        <v>0</v>
      </c>
      <c r="H303" s="228">
        <f t="shared" si="202"/>
        <v>0</v>
      </c>
      <c r="I303" s="228">
        <f t="shared" si="202"/>
        <v>0</v>
      </c>
      <c r="J303" s="228">
        <f t="shared" si="202"/>
        <v>0</v>
      </c>
      <c r="K303" s="228">
        <f t="shared" si="202"/>
        <v>0</v>
      </c>
      <c r="L303" s="228">
        <f t="shared" si="202"/>
        <v>0</v>
      </c>
      <c r="M303" s="228">
        <f t="shared" si="202"/>
        <v>0</v>
      </c>
      <c r="N303" s="228">
        <f t="shared" si="202"/>
        <v>0</v>
      </c>
      <c r="O303" s="216"/>
    </row>
    <row r="304" spans="1:15" ht="24.75" thickTop="1" thickBot="1" x14ac:dyDescent="0.4">
      <c r="A304" s="287" t="s">
        <v>486</v>
      </c>
      <c r="B304" s="227" t="s">
        <v>519</v>
      </c>
      <c r="C304" s="356"/>
      <c r="D304" s="228"/>
      <c r="E304" s="228">
        <f t="shared" ref="E304:N304" si="203">+E162</f>
        <v>0</v>
      </c>
      <c r="F304" s="228">
        <f t="shared" si="203"/>
        <v>0</v>
      </c>
      <c r="G304" s="228">
        <f t="shared" si="203"/>
        <v>0</v>
      </c>
      <c r="H304" s="228">
        <f t="shared" si="203"/>
        <v>0</v>
      </c>
      <c r="I304" s="228">
        <f t="shared" si="203"/>
        <v>0</v>
      </c>
      <c r="J304" s="228">
        <f t="shared" si="203"/>
        <v>0</v>
      </c>
      <c r="K304" s="228">
        <f t="shared" si="203"/>
        <v>0</v>
      </c>
      <c r="L304" s="228">
        <f t="shared" si="203"/>
        <v>0</v>
      </c>
      <c r="M304" s="228">
        <f t="shared" si="203"/>
        <v>0</v>
      </c>
      <c r="N304" s="228">
        <f t="shared" si="203"/>
        <v>0</v>
      </c>
      <c r="O304" s="216"/>
    </row>
    <row r="305" spans="1:14" ht="24.75" thickTop="1" thickBot="1" x14ac:dyDescent="0.4">
      <c r="A305" s="287"/>
      <c r="B305" s="232" t="s">
        <v>582</v>
      </c>
      <c r="C305" s="356"/>
      <c r="D305" s="228"/>
      <c r="E305" s="233">
        <f t="shared" ref="E305:N305" si="204">SUM(E306:E318)</f>
        <v>21.288</v>
      </c>
      <c r="F305" s="233">
        <f t="shared" si="204"/>
        <v>-11.858000000000001</v>
      </c>
      <c r="G305" s="233">
        <f t="shared" si="204"/>
        <v>-113.21300000000001</v>
      </c>
      <c r="H305" s="233">
        <f t="shared" si="204"/>
        <v>-6.7880000000000003</v>
      </c>
      <c r="I305" s="233">
        <f t="shared" si="204"/>
        <v>112.88800000000001</v>
      </c>
      <c r="J305" s="233">
        <f t="shared" si="204"/>
        <v>4.952</v>
      </c>
      <c r="K305" s="233">
        <f t="shared" si="204"/>
        <v>17.661000000000001</v>
      </c>
      <c r="L305" s="233">
        <f t="shared" si="204"/>
        <v>7.4589999999999996</v>
      </c>
      <c r="M305" s="233">
        <f t="shared" si="204"/>
        <v>1.907</v>
      </c>
      <c r="N305" s="233">
        <f t="shared" si="204"/>
        <v>0</v>
      </c>
    </row>
    <row r="306" spans="1:14" ht="24.75" thickTop="1" thickBot="1" x14ac:dyDescent="0.4">
      <c r="A306" s="287" t="s">
        <v>448</v>
      </c>
      <c r="B306" s="227" t="s">
        <v>446</v>
      </c>
      <c r="C306" s="356"/>
      <c r="D306" s="228"/>
      <c r="E306" s="228">
        <f t="shared" ref="E306:N306" si="205">+E36</f>
        <v>0</v>
      </c>
      <c r="F306" s="228">
        <f t="shared" si="205"/>
        <v>0</v>
      </c>
      <c r="G306" s="228">
        <f t="shared" si="205"/>
        <v>-113.212</v>
      </c>
      <c r="H306" s="228">
        <f t="shared" si="205"/>
        <v>20.212</v>
      </c>
      <c r="I306" s="228">
        <f t="shared" si="205"/>
        <v>83.968000000000004</v>
      </c>
      <c r="J306" s="228">
        <f t="shared" si="205"/>
        <v>0</v>
      </c>
      <c r="K306" s="228">
        <f t="shared" si="205"/>
        <v>0</v>
      </c>
      <c r="L306" s="228">
        <f t="shared" si="205"/>
        <v>0</v>
      </c>
      <c r="M306" s="228">
        <f t="shared" si="205"/>
        <v>0</v>
      </c>
      <c r="N306" s="228">
        <f t="shared" si="205"/>
        <v>0</v>
      </c>
    </row>
    <row r="307" spans="1:14" ht="24.75" thickTop="1" thickBot="1" x14ac:dyDescent="0.4">
      <c r="A307" s="287" t="s">
        <v>78</v>
      </c>
      <c r="B307" s="227" t="s">
        <v>447</v>
      </c>
      <c r="C307" s="356"/>
      <c r="D307" s="228"/>
      <c r="E307" s="228">
        <f t="shared" ref="E307:N307" si="206">E50</f>
        <v>0</v>
      </c>
      <c r="F307" s="228">
        <f t="shared" si="206"/>
        <v>0</v>
      </c>
      <c r="G307" s="228">
        <f t="shared" si="206"/>
        <v>0</v>
      </c>
      <c r="H307" s="228">
        <f t="shared" si="206"/>
        <v>0</v>
      </c>
      <c r="I307" s="228">
        <f t="shared" si="206"/>
        <v>0</v>
      </c>
      <c r="J307" s="228">
        <f t="shared" si="206"/>
        <v>0</v>
      </c>
      <c r="K307" s="228">
        <f t="shared" si="206"/>
        <v>0</v>
      </c>
      <c r="L307" s="228">
        <f t="shared" si="206"/>
        <v>0</v>
      </c>
      <c r="M307" s="228">
        <f t="shared" si="206"/>
        <v>0</v>
      </c>
      <c r="N307" s="228">
        <f t="shared" si="206"/>
        <v>0</v>
      </c>
    </row>
    <row r="308" spans="1:14" ht="24.75" thickTop="1" thickBot="1" x14ac:dyDescent="0.4">
      <c r="A308" s="287" t="s">
        <v>79</v>
      </c>
      <c r="B308" s="263" t="s">
        <v>450</v>
      </c>
      <c r="C308" s="356"/>
      <c r="D308" s="228"/>
      <c r="E308" s="228">
        <f t="shared" ref="E308:N308" si="207">+E51</f>
        <v>21.288</v>
      </c>
      <c r="F308" s="228">
        <f t="shared" si="207"/>
        <v>-11.858000000000001</v>
      </c>
      <c r="G308" s="228">
        <f t="shared" si="207"/>
        <v>-1E-3</v>
      </c>
      <c r="H308" s="228">
        <f t="shared" si="207"/>
        <v>-27</v>
      </c>
      <c r="I308" s="228">
        <f t="shared" si="207"/>
        <v>28.92</v>
      </c>
      <c r="J308" s="228">
        <f t="shared" si="207"/>
        <v>4.952</v>
      </c>
      <c r="K308" s="228">
        <f t="shared" si="207"/>
        <v>17.661000000000001</v>
      </c>
      <c r="L308" s="228">
        <f t="shared" si="207"/>
        <v>7.4589999999999996</v>
      </c>
      <c r="M308" s="228">
        <f t="shared" si="207"/>
        <v>1.907</v>
      </c>
      <c r="N308" s="228">
        <f t="shared" si="207"/>
        <v>0</v>
      </c>
    </row>
    <row r="309" spans="1:14" ht="24.75" thickTop="1" thickBot="1" x14ac:dyDescent="0.4">
      <c r="A309" s="287" t="s">
        <v>102</v>
      </c>
      <c r="B309" s="263" t="s">
        <v>449</v>
      </c>
      <c r="C309" s="356"/>
      <c r="D309" s="228"/>
      <c r="E309" s="228">
        <f t="shared" ref="E309:N309" si="208">+E53</f>
        <v>0</v>
      </c>
      <c r="F309" s="228">
        <f t="shared" si="208"/>
        <v>0</v>
      </c>
      <c r="G309" s="228">
        <f t="shared" si="208"/>
        <v>0</v>
      </c>
      <c r="H309" s="228">
        <f t="shared" si="208"/>
        <v>0</v>
      </c>
      <c r="I309" s="228">
        <f t="shared" si="208"/>
        <v>0</v>
      </c>
      <c r="J309" s="228">
        <f t="shared" si="208"/>
        <v>0</v>
      </c>
      <c r="K309" s="228">
        <f t="shared" si="208"/>
        <v>0</v>
      </c>
      <c r="L309" s="228">
        <f t="shared" si="208"/>
        <v>0</v>
      </c>
      <c r="M309" s="228">
        <f t="shared" si="208"/>
        <v>0</v>
      </c>
      <c r="N309" s="228">
        <f t="shared" si="208"/>
        <v>0</v>
      </c>
    </row>
    <row r="310" spans="1:14" ht="24.75" thickTop="1" thickBot="1" x14ac:dyDescent="0.4">
      <c r="A310" s="287" t="s">
        <v>470</v>
      </c>
      <c r="B310" s="227" t="s">
        <v>526</v>
      </c>
      <c r="C310" s="356"/>
      <c r="D310" s="228"/>
      <c r="E310" s="228">
        <f t="shared" ref="E310:N310" si="209">+E156</f>
        <v>0</v>
      </c>
      <c r="F310" s="228">
        <f t="shared" si="209"/>
        <v>0</v>
      </c>
      <c r="G310" s="228">
        <f t="shared" si="209"/>
        <v>0</v>
      </c>
      <c r="H310" s="228">
        <f t="shared" si="209"/>
        <v>0</v>
      </c>
      <c r="I310" s="228">
        <f t="shared" si="209"/>
        <v>0</v>
      </c>
      <c r="J310" s="228">
        <f t="shared" si="209"/>
        <v>0</v>
      </c>
      <c r="K310" s="228">
        <f t="shared" si="209"/>
        <v>0</v>
      </c>
      <c r="L310" s="228">
        <f t="shared" si="209"/>
        <v>0</v>
      </c>
      <c r="M310" s="228">
        <f t="shared" si="209"/>
        <v>0</v>
      </c>
      <c r="N310" s="228">
        <f t="shared" si="209"/>
        <v>0</v>
      </c>
    </row>
    <row r="311" spans="1:14" ht="24.75" thickTop="1" thickBot="1" x14ac:dyDescent="0.4">
      <c r="A311" s="287" t="s">
        <v>471</v>
      </c>
      <c r="B311" s="227" t="s">
        <v>527</v>
      </c>
      <c r="C311" s="356"/>
      <c r="D311" s="228"/>
      <c r="E311" s="228">
        <f t="shared" ref="E311:N311" si="210">+E157</f>
        <v>0</v>
      </c>
      <c r="F311" s="228">
        <f t="shared" si="210"/>
        <v>0</v>
      </c>
      <c r="G311" s="228">
        <f t="shared" si="210"/>
        <v>0</v>
      </c>
      <c r="H311" s="228">
        <f t="shared" si="210"/>
        <v>0</v>
      </c>
      <c r="I311" s="228">
        <f t="shared" si="210"/>
        <v>0</v>
      </c>
      <c r="J311" s="228">
        <f t="shared" si="210"/>
        <v>0</v>
      </c>
      <c r="K311" s="228">
        <f t="shared" si="210"/>
        <v>0</v>
      </c>
      <c r="L311" s="228">
        <f t="shared" si="210"/>
        <v>0</v>
      </c>
      <c r="M311" s="228">
        <f t="shared" si="210"/>
        <v>0</v>
      </c>
      <c r="N311" s="228">
        <f t="shared" si="210"/>
        <v>0</v>
      </c>
    </row>
    <row r="312" spans="1:14" ht="24.75" thickTop="1" thickBot="1" x14ac:dyDescent="0.4">
      <c r="A312" s="287" t="s">
        <v>473</v>
      </c>
      <c r="B312" s="227" t="s">
        <v>528</v>
      </c>
      <c r="C312" s="356"/>
      <c r="D312" s="228"/>
      <c r="E312" s="228">
        <f t="shared" ref="E312:N312" si="211">+E159</f>
        <v>0</v>
      </c>
      <c r="F312" s="228">
        <f t="shared" si="211"/>
        <v>0</v>
      </c>
      <c r="G312" s="228">
        <f t="shared" si="211"/>
        <v>0</v>
      </c>
      <c r="H312" s="228">
        <f t="shared" si="211"/>
        <v>0</v>
      </c>
      <c r="I312" s="228">
        <f t="shared" si="211"/>
        <v>0</v>
      </c>
      <c r="J312" s="228">
        <f t="shared" si="211"/>
        <v>0</v>
      </c>
      <c r="K312" s="228">
        <f t="shared" si="211"/>
        <v>0</v>
      </c>
      <c r="L312" s="228">
        <f t="shared" si="211"/>
        <v>0</v>
      </c>
      <c r="M312" s="228">
        <f t="shared" si="211"/>
        <v>0</v>
      </c>
      <c r="N312" s="228">
        <f t="shared" si="211"/>
        <v>0</v>
      </c>
    </row>
    <row r="313" spans="1:14" ht="24.75" thickTop="1" thickBot="1" x14ac:dyDescent="0.4">
      <c r="A313" s="287" t="s">
        <v>475</v>
      </c>
      <c r="B313" s="227" t="s">
        <v>529</v>
      </c>
      <c r="C313" s="356"/>
      <c r="D313" s="228"/>
      <c r="E313" s="228">
        <f t="shared" ref="E313:N313" si="212">+E160</f>
        <v>0</v>
      </c>
      <c r="F313" s="228">
        <f t="shared" si="212"/>
        <v>0</v>
      </c>
      <c r="G313" s="228">
        <f t="shared" si="212"/>
        <v>0</v>
      </c>
      <c r="H313" s="228">
        <f t="shared" si="212"/>
        <v>0</v>
      </c>
      <c r="I313" s="228">
        <f t="shared" si="212"/>
        <v>0</v>
      </c>
      <c r="J313" s="228">
        <f t="shared" si="212"/>
        <v>0</v>
      </c>
      <c r="K313" s="228">
        <f t="shared" si="212"/>
        <v>0</v>
      </c>
      <c r="L313" s="228">
        <f t="shared" si="212"/>
        <v>0</v>
      </c>
      <c r="M313" s="228">
        <f t="shared" si="212"/>
        <v>0</v>
      </c>
      <c r="N313" s="228">
        <f t="shared" si="212"/>
        <v>0</v>
      </c>
    </row>
    <row r="314" spans="1:14" ht="24.75" thickTop="1" thickBot="1" x14ac:dyDescent="0.4">
      <c r="A314" s="287" t="s">
        <v>476</v>
      </c>
      <c r="B314" s="227" t="s">
        <v>530</v>
      </c>
      <c r="C314" s="356"/>
      <c r="D314" s="228"/>
      <c r="E314" s="228">
        <f t="shared" ref="E314:N314" si="213">+E161</f>
        <v>0</v>
      </c>
      <c r="F314" s="228">
        <f t="shared" si="213"/>
        <v>0</v>
      </c>
      <c r="G314" s="228">
        <f t="shared" si="213"/>
        <v>0</v>
      </c>
      <c r="H314" s="228">
        <f t="shared" si="213"/>
        <v>0</v>
      </c>
      <c r="I314" s="228">
        <f t="shared" si="213"/>
        <v>0</v>
      </c>
      <c r="J314" s="228">
        <f t="shared" si="213"/>
        <v>0</v>
      </c>
      <c r="K314" s="228">
        <f t="shared" si="213"/>
        <v>0</v>
      </c>
      <c r="L314" s="228">
        <f t="shared" si="213"/>
        <v>0</v>
      </c>
      <c r="M314" s="228">
        <f t="shared" si="213"/>
        <v>0</v>
      </c>
      <c r="N314" s="228">
        <f t="shared" si="213"/>
        <v>0</v>
      </c>
    </row>
    <row r="315" spans="1:14" ht="24.75" thickTop="1" thickBot="1" x14ac:dyDescent="0.4">
      <c r="A315" s="287" t="s">
        <v>481</v>
      </c>
      <c r="B315" s="227" t="s">
        <v>531</v>
      </c>
      <c r="C315" s="356"/>
      <c r="D315" s="228"/>
      <c r="E315" s="228">
        <f t="shared" ref="E315:N315" si="214">+E164</f>
        <v>0</v>
      </c>
      <c r="F315" s="228">
        <f t="shared" si="214"/>
        <v>0</v>
      </c>
      <c r="G315" s="228">
        <f t="shared" si="214"/>
        <v>0</v>
      </c>
      <c r="H315" s="228">
        <f t="shared" si="214"/>
        <v>0</v>
      </c>
      <c r="I315" s="228">
        <f t="shared" si="214"/>
        <v>0</v>
      </c>
      <c r="J315" s="228">
        <f t="shared" si="214"/>
        <v>0</v>
      </c>
      <c r="K315" s="228">
        <f t="shared" si="214"/>
        <v>0</v>
      </c>
      <c r="L315" s="228">
        <f t="shared" si="214"/>
        <v>0</v>
      </c>
      <c r="M315" s="228">
        <f t="shared" si="214"/>
        <v>0</v>
      </c>
      <c r="N315" s="228">
        <f t="shared" si="214"/>
        <v>0</v>
      </c>
    </row>
    <row r="316" spans="1:14" ht="24.75" thickTop="1" thickBot="1" x14ac:dyDescent="0.4">
      <c r="A316" s="287" t="s">
        <v>482</v>
      </c>
      <c r="B316" s="227" t="s">
        <v>532</v>
      </c>
      <c r="C316" s="356"/>
      <c r="D316" s="228"/>
      <c r="E316" s="228">
        <f t="shared" ref="E316:N316" si="215">+E165</f>
        <v>0</v>
      </c>
      <c r="F316" s="228">
        <f t="shared" si="215"/>
        <v>0</v>
      </c>
      <c r="G316" s="228">
        <f t="shared" si="215"/>
        <v>0</v>
      </c>
      <c r="H316" s="228">
        <f t="shared" si="215"/>
        <v>0</v>
      </c>
      <c r="I316" s="228">
        <f t="shared" si="215"/>
        <v>0</v>
      </c>
      <c r="J316" s="228">
        <f t="shared" si="215"/>
        <v>0</v>
      </c>
      <c r="K316" s="228">
        <f t="shared" si="215"/>
        <v>0</v>
      </c>
      <c r="L316" s="228">
        <f t="shared" si="215"/>
        <v>0</v>
      </c>
      <c r="M316" s="228">
        <f t="shared" si="215"/>
        <v>0</v>
      </c>
      <c r="N316" s="228">
        <f t="shared" si="215"/>
        <v>0</v>
      </c>
    </row>
    <row r="317" spans="1:14" ht="24.75" thickTop="1" thickBot="1" x14ac:dyDescent="0.4">
      <c r="A317" s="287" t="s">
        <v>484</v>
      </c>
      <c r="B317" s="227" t="s">
        <v>533</v>
      </c>
      <c r="C317" s="356"/>
      <c r="D317" s="228"/>
      <c r="E317" s="228">
        <f t="shared" ref="E317:N317" si="216">+E167</f>
        <v>0</v>
      </c>
      <c r="F317" s="228">
        <f t="shared" si="216"/>
        <v>0</v>
      </c>
      <c r="G317" s="228">
        <f t="shared" si="216"/>
        <v>0</v>
      </c>
      <c r="H317" s="228">
        <f t="shared" si="216"/>
        <v>0</v>
      </c>
      <c r="I317" s="228">
        <f t="shared" si="216"/>
        <v>0</v>
      </c>
      <c r="J317" s="228">
        <f t="shared" si="216"/>
        <v>0</v>
      </c>
      <c r="K317" s="228">
        <f t="shared" si="216"/>
        <v>0</v>
      </c>
      <c r="L317" s="228">
        <f t="shared" si="216"/>
        <v>0</v>
      </c>
      <c r="M317" s="228">
        <f t="shared" si="216"/>
        <v>0</v>
      </c>
      <c r="N317" s="228">
        <f t="shared" si="216"/>
        <v>0</v>
      </c>
    </row>
    <row r="318" spans="1:14" ht="24.75" thickTop="1" thickBot="1" x14ac:dyDescent="0.4">
      <c r="A318" s="287" t="s">
        <v>485</v>
      </c>
      <c r="B318" s="227" t="s">
        <v>534</v>
      </c>
      <c r="C318" s="356"/>
      <c r="D318" s="228"/>
      <c r="E318" s="228">
        <f t="shared" ref="E318:N318" si="217">+E168</f>
        <v>0</v>
      </c>
      <c r="F318" s="228">
        <f t="shared" si="217"/>
        <v>0</v>
      </c>
      <c r="G318" s="228">
        <f t="shared" si="217"/>
        <v>0</v>
      </c>
      <c r="H318" s="228">
        <f t="shared" si="217"/>
        <v>0</v>
      </c>
      <c r="I318" s="228">
        <f t="shared" si="217"/>
        <v>0</v>
      </c>
      <c r="J318" s="228">
        <f t="shared" si="217"/>
        <v>0</v>
      </c>
      <c r="K318" s="228">
        <f t="shared" si="217"/>
        <v>0</v>
      </c>
      <c r="L318" s="228">
        <f t="shared" si="217"/>
        <v>0</v>
      </c>
      <c r="M318" s="228">
        <f t="shared" si="217"/>
        <v>0</v>
      </c>
      <c r="N318" s="228">
        <f t="shared" si="217"/>
        <v>0</v>
      </c>
    </row>
    <row r="319" spans="1:14" ht="30" customHeight="1" thickTop="1" thickBot="1" x14ac:dyDescent="0.4">
      <c r="A319" s="287" t="s">
        <v>516</v>
      </c>
      <c r="B319" s="249" t="s">
        <v>344</v>
      </c>
      <c r="C319" s="364"/>
      <c r="D319" s="233"/>
      <c r="E319" s="233">
        <f t="shared" ref="E319:N319" si="218">+SUM(E298:E305)</f>
        <v>61871.017999999996</v>
      </c>
      <c r="F319" s="233">
        <f t="shared" si="218"/>
        <v>986.15200000000686</v>
      </c>
      <c r="G319" s="233">
        <f t="shared" si="218"/>
        <v>2055.8890000000029</v>
      </c>
      <c r="H319" s="233">
        <f t="shared" si="218"/>
        <v>34.206999999997393</v>
      </c>
      <c r="I319" s="233">
        <f t="shared" si="218"/>
        <v>846.02100000000064</v>
      </c>
      <c r="J319" s="233">
        <f t="shared" si="218"/>
        <v>2234.5809999999997</v>
      </c>
      <c r="K319" s="233">
        <f t="shared" si="218"/>
        <v>2814.7950000000133</v>
      </c>
      <c r="L319" s="233">
        <f t="shared" si="218"/>
        <v>4909.5729999999967</v>
      </c>
      <c r="M319" s="233">
        <f t="shared" si="218"/>
        <v>5055.7589999999982</v>
      </c>
      <c r="N319" s="233">
        <f t="shared" si="218"/>
        <v>-80807.994999999995</v>
      </c>
    </row>
    <row r="320" spans="1:14" ht="30" customHeight="1" thickBot="1" x14ac:dyDescent="0.4"/>
    <row r="321" spans="1:14" ht="30" customHeight="1" thickBot="1" x14ac:dyDescent="0.4">
      <c r="A321" s="208"/>
      <c r="B321" s="207" t="s">
        <v>345</v>
      </c>
      <c r="C321" s="207" t="str">
        <f>+C9</f>
        <v>Ref</v>
      </c>
      <c r="D321" s="208"/>
      <c r="E321" s="207">
        <f t="shared" ref="E321:N321" si="219">+E9</f>
        <v>2009</v>
      </c>
      <c r="F321" s="207">
        <f t="shared" si="219"/>
        <v>2010</v>
      </c>
      <c r="G321" s="207">
        <f t="shared" si="219"/>
        <v>2011</v>
      </c>
      <c r="H321" s="207">
        <f t="shared" si="219"/>
        <v>2012</v>
      </c>
      <c r="I321" s="207">
        <f t="shared" si="219"/>
        <v>2013</v>
      </c>
      <c r="J321" s="207">
        <f t="shared" si="219"/>
        <v>2014</v>
      </c>
      <c r="K321" s="207">
        <f t="shared" si="219"/>
        <v>2015</v>
      </c>
      <c r="L321" s="207">
        <f t="shared" si="219"/>
        <v>2016</v>
      </c>
      <c r="M321" s="207">
        <f t="shared" si="219"/>
        <v>2017</v>
      </c>
      <c r="N321" s="207">
        <f t="shared" si="219"/>
        <v>2018</v>
      </c>
    </row>
    <row r="322" spans="1:14" ht="30" customHeight="1" thickTop="1" thickBot="1" x14ac:dyDescent="0.4">
      <c r="A322" s="287" t="s">
        <v>505</v>
      </c>
      <c r="B322" s="227" t="s">
        <v>385</v>
      </c>
      <c r="C322" s="364"/>
      <c r="D322" s="228"/>
      <c r="E322" s="228">
        <f t="shared" ref="E322:N322" si="220">+E101-D101</f>
        <v>377.291</v>
      </c>
      <c r="F322" s="228">
        <f t="shared" si="220"/>
        <v>329.63799999999998</v>
      </c>
      <c r="G322" s="228">
        <f t="shared" si="220"/>
        <v>-11.588999999999942</v>
      </c>
      <c r="H322" s="228">
        <f t="shared" si="220"/>
        <v>-62.307000000000016</v>
      </c>
      <c r="I322" s="228">
        <f t="shared" si="220"/>
        <v>-1.8120000000000118</v>
      </c>
      <c r="J322" s="228">
        <f t="shared" si="220"/>
        <v>18.256999999999948</v>
      </c>
      <c r="K322" s="228">
        <f t="shared" si="220"/>
        <v>61.23700000000008</v>
      </c>
      <c r="L322" s="228">
        <f t="shared" si="220"/>
        <v>-45.979000000000042</v>
      </c>
      <c r="M322" s="228">
        <f t="shared" si="220"/>
        <v>-516.26599999999996</v>
      </c>
      <c r="N322" s="228">
        <f t="shared" si="220"/>
        <v>-148.47</v>
      </c>
    </row>
    <row r="323" spans="1:14" ht="30" customHeight="1" thickTop="1" thickBot="1" x14ac:dyDescent="0.4">
      <c r="A323" s="287" t="s">
        <v>506</v>
      </c>
      <c r="B323" s="227" t="s">
        <v>386</v>
      </c>
      <c r="C323" s="364"/>
      <c r="D323" s="228"/>
      <c r="E323" s="228">
        <f t="shared" ref="E323:N323" si="221">+E102-D102</f>
        <v>231.911</v>
      </c>
      <c r="F323" s="228">
        <f t="shared" si="221"/>
        <v>-231.911</v>
      </c>
      <c r="G323" s="228">
        <f t="shared" si="221"/>
        <v>0</v>
      </c>
      <c r="H323" s="228">
        <f t="shared" si="221"/>
        <v>155.92099999999999</v>
      </c>
      <c r="I323" s="228">
        <f t="shared" si="221"/>
        <v>7.8449999999999989</v>
      </c>
      <c r="J323" s="228">
        <f t="shared" si="221"/>
        <v>16.209000000000003</v>
      </c>
      <c r="K323" s="228">
        <f t="shared" si="221"/>
        <v>-26.329999999999984</v>
      </c>
      <c r="L323" s="228">
        <f t="shared" si="221"/>
        <v>22.161999999999978</v>
      </c>
      <c r="M323" s="228">
        <f t="shared" si="221"/>
        <v>-109.78699999999999</v>
      </c>
      <c r="N323" s="228">
        <f t="shared" si="221"/>
        <v>-66.02</v>
      </c>
    </row>
    <row r="324" spans="1:14" ht="30" customHeight="1" thickTop="1" thickBot="1" x14ac:dyDescent="0.4">
      <c r="A324" s="287" t="s">
        <v>535</v>
      </c>
      <c r="B324" s="227" t="s">
        <v>393</v>
      </c>
      <c r="C324" s="364"/>
      <c r="D324" s="228"/>
      <c r="E324" s="228">
        <f t="shared" ref="E324:N324" si="222">+E103-D103</f>
        <v>0</v>
      </c>
      <c r="F324" s="228">
        <f t="shared" si="222"/>
        <v>0</v>
      </c>
      <c r="G324" s="228">
        <f t="shared" si="222"/>
        <v>0</v>
      </c>
      <c r="H324" s="228">
        <f t="shared" si="222"/>
        <v>0</v>
      </c>
      <c r="I324" s="228">
        <f t="shared" si="222"/>
        <v>0</v>
      </c>
      <c r="J324" s="228">
        <f t="shared" si="222"/>
        <v>0</v>
      </c>
      <c r="K324" s="228">
        <f t="shared" si="222"/>
        <v>0</v>
      </c>
      <c r="L324" s="228">
        <f t="shared" si="222"/>
        <v>0</v>
      </c>
      <c r="M324" s="228">
        <f t="shared" si="222"/>
        <v>0</v>
      </c>
      <c r="N324" s="228">
        <f t="shared" si="222"/>
        <v>0</v>
      </c>
    </row>
    <row r="325" spans="1:14" ht="30" customHeight="1" thickTop="1" thickBot="1" x14ac:dyDescent="0.4">
      <c r="A325" s="287" t="s">
        <v>536</v>
      </c>
      <c r="B325" s="227" t="s">
        <v>387</v>
      </c>
      <c r="C325" s="364"/>
      <c r="D325" s="228"/>
      <c r="E325" s="228">
        <f t="shared" ref="E325:N325" si="223">+E104-D104</f>
        <v>0</v>
      </c>
      <c r="F325" s="228">
        <f t="shared" si="223"/>
        <v>0</v>
      </c>
      <c r="G325" s="228">
        <f t="shared" si="223"/>
        <v>0</v>
      </c>
      <c r="H325" s="228">
        <f t="shared" si="223"/>
        <v>0</v>
      </c>
      <c r="I325" s="228">
        <f t="shared" si="223"/>
        <v>0</v>
      </c>
      <c r="J325" s="228">
        <f t="shared" si="223"/>
        <v>0</v>
      </c>
      <c r="K325" s="228">
        <f t="shared" si="223"/>
        <v>0</v>
      </c>
      <c r="L325" s="228">
        <f t="shared" si="223"/>
        <v>0</v>
      </c>
      <c r="M325" s="228">
        <f t="shared" si="223"/>
        <v>0</v>
      </c>
      <c r="N325" s="228">
        <f t="shared" si="223"/>
        <v>0</v>
      </c>
    </row>
    <row r="326" spans="1:14" ht="30" customHeight="1" thickTop="1" thickBot="1" x14ac:dyDescent="0.4">
      <c r="A326" s="287" t="s">
        <v>537</v>
      </c>
      <c r="B326" s="227" t="s">
        <v>622</v>
      </c>
      <c r="C326" s="356"/>
      <c r="D326" s="228"/>
      <c r="E326" s="228">
        <f t="shared" ref="E326:N326" si="224">+E105-D105</f>
        <v>0</v>
      </c>
      <c r="F326" s="228">
        <f t="shared" si="224"/>
        <v>0</v>
      </c>
      <c r="G326" s="228">
        <f t="shared" si="224"/>
        <v>0</v>
      </c>
      <c r="H326" s="228">
        <f t="shared" si="224"/>
        <v>0</v>
      </c>
      <c r="I326" s="228">
        <f t="shared" si="224"/>
        <v>0</v>
      </c>
      <c r="J326" s="228">
        <f t="shared" si="224"/>
        <v>0</v>
      </c>
      <c r="K326" s="228">
        <f t="shared" si="224"/>
        <v>0</v>
      </c>
      <c r="L326" s="228">
        <f t="shared" si="224"/>
        <v>0</v>
      </c>
      <c r="M326" s="228">
        <f t="shared" si="224"/>
        <v>0</v>
      </c>
      <c r="N326" s="228">
        <f t="shared" si="224"/>
        <v>0</v>
      </c>
    </row>
    <row r="327" spans="1:14" ht="30" customHeight="1" thickTop="1" thickBot="1" x14ac:dyDescent="0.4">
      <c r="A327" s="287" t="s">
        <v>538</v>
      </c>
      <c r="B327" s="249" t="s">
        <v>346</v>
      </c>
      <c r="C327" s="364"/>
      <c r="D327" s="233"/>
      <c r="E327" s="233">
        <f>SUM(E322:E326)</f>
        <v>609.202</v>
      </c>
      <c r="F327" s="233">
        <f>SUM(F322:F326)</f>
        <v>97.726999999999975</v>
      </c>
      <c r="G327" s="233">
        <f>SUM(G322:G326)</f>
        <v>-11.588999999999942</v>
      </c>
      <c r="H327" s="233">
        <f t="shared" ref="H327:N327" si="225">SUM(H322:H326)</f>
        <v>93.613999999999976</v>
      </c>
      <c r="I327" s="233">
        <f t="shared" si="225"/>
        <v>6.032999999999987</v>
      </c>
      <c r="J327" s="233">
        <f t="shared" si="225"/>
        <v>34.465999999999951</v>
      </c>
      <c r="K327" s="233">
        <f t="shared" si="225"/>
        <v>34.907000000000096</v>
      </c>
      <c r="L327" s="233">
        <f t="shared" si="225"/>
        <v>-23.817000000000064</v>
      </c>
      <c r="M327" s="233">
        <f t="shared" si="225"/>
        <v>-626.053</v>
      </c>
      <c r="N327" s="233">
        <f t="shared" si="225"/>
        <v>-214.49</v>
      </c>
    </row>
    <row r="328" spans="1:14" ht="30" customHeight="1" thickBot="1" x14ac:dyDescent="0.4"/>
    <row r="329" spans="1:14" ht="30" customHeight="1" thickTop="1" thickBot="1" x14ac:dyDescent="0.4">
      <c r="A329" s="287"/>
      <c r="B329" s="232" t="s">
        <v>383</v>
      </c>
      <c r="C329" s="364"/>
      <c r="D329" s="228"/>
      <c r="E329" s="228"/>
      <c r="F329" s="228"/>
      <c r="G329" s="228"/>
      <c r="H329" s="228"/>
      <c r="I329" s="228"/>
      <c r="J329" s="228"/>
      <c r="K329" s="228"/>
      <c r="L329" s="228"/>
      <c r="M329" s="228"/>
      <c r="N329" s="228"/>
    </row>
    <row r="330" spans="1:14" ht="30" customHeight="1" thickTop="1" thickBot="1" x14ac:dyDescent="0.4">
      <c r="A330" s="287">
        <v>40200</v>
      </c>
      <c r="B330" s="227" t="s">
        <v>211</v>
      </c>
      <c r="C330" s="364"/>
      <c r="D330" s="228"/>
      <c r="E330" s="228">
        <f t="shared" ref="E330:N330" si="226">+E19</f>
        <v>0</v>
      </c>
      <c r="F330" s="228">
        <f t="shared" si="226"/>
        <v>0</v>
      </c>
      <c r="G330" s="228">
        <f t="shared" si="226"/>
        <v>0</v>
      </c>
      <c r="H330" s="228">
        <f t="shared" si="226"/>
        <v>0</v>
      </c>
      <c r="I330" s="228">
        <f t="shared" si="226"/>
        <v>0</v>
      </c>
      <c r="J330" s="228">
        <f t="shared" si="226"/>
        <v>0</v>
      </c>
      <c r="K330" s="228">
        <f t="shared" si="226"/>
        <v>0</v>
      </c>
      <c r="L330" s="228">
        <f t="shared" si="226"/>
        <v>0</v>
      </c>
      <c r="M330" s="228">
        <f t="shared" si="226"/>
        <v>0</v>
      </c>
      <c r="N330" s="228">
        <f t="shared" si="226"/>
        <v>0</v>
      </c>
    </row>
    <row r="331" spans="1:14" ht="30" customHeight="1" thickTop="1" thickBot="1" x14ac:dyDescent="0.4">
      <c r="A331" s="287" t="s">
        <v>535</v>
      </c>
      <c r="B331" s="227" t="s">
        <v>393</v>
      </c>
      <c r="C331" s="364"/>
      <c r="D331" s="228"/>
      <c r="E331" s="228">
        <f>+E324</f>
        <v>0</v>
      </c>
      <c r="F331" s="228">
        <f t="shared" ref="F331:N331" si="227">+F324</f>
        <v>0</v>
      </c>
      <c r="G331" s="228">
        <f t="shared" si="227"/>
        <v>0</v>
      </c>
      <c r="H331" s="228">
        <f t="shared" si="227"/>
        <v>0</v>
      </c>
      <c r="I331" s="228">
        <f t="shared" si="227"/>
        <v>0</v>
      </c>
      <c r="J331" s="228">
        <f t="shared" si="227"/>
        <v>0</v>
      </c>
      <c r="K331" s="228">
        <f t="shared" si="227"/>
        <v>0</v>
      </c>
      <c r="L331" s="228">
        <f t="shared" si="227"/>
        <v>0</v>
      </c>
      <c r="M331" s="228">
        <f t="shared" si="227"/>
        <v>0</v>
      </c>
      <c r="N331" s="228">
        <f t="shared" si="227"/>
        <v>0</v>
      </c>
    </row>
    <row r="332" spans="1:14" ht="30" customHeight="1" thickTop="1" thickBot="1" x14ac:dyDescent="0.4">
      <c r="A332" s="287" t="s">
        <v>536</v>
      </c>
      <c r="B332" s="227" t="s">
        <v>387</v>
      </c>
      <c r="C332" s="364"/>
      <c r="D332" s="228"/>
      <c r="E332" s="228">
        <f t="shared" ref="E332:N333" si="228">+E325</f>
        <v>0</v>
      </c>
      <c r="F332" s="228">
        <f t="shared" si="228"/>
        <v>0</v>
      </c>
      <c r="G332" s="228">
        <f t="shared" si="228"/>
        <v>0</v>
      </c>
      <c r="H332" s="228">
        <f t="shared" si="228"/>
        <v>0</v>
      </c>
      <c r="I332" s="228">
        <f t="shared" si="228"/>
        <v>0</v>
      </c>
      <c r="J332" s="228">
        <f t="shared" si="228"/>
        <v>0</v>
      </c>
      <c r="K332" s="228">
        <f t="shared" si="228"/>
        <v>0</v>
      </c>
      <c r="L332" s="228">
        <f t="shared" si="228"/>
        <v>0</v>
      </c>
      <c r="M332" s="228">
        <f t="shared" si="228"/>
        <v>0</v>
      </c>
      <c r="N332" s="228">
        <f t="shared" si="228"/>
        <v>0</v>
      </c>
    </row>
    <row r="333" spans="1:14" ht="30" customHeight="1" thickTop="1" thickBot="1" x14ac:dyDescent="0.4">
      <c r="A333" s="287" t="s">
        <v>537</v>
      </c>
      <c r="B333" s="227" t="s">
        <v>622</v>
      </c>
      <c r="C333" s="364"/>
      <c r="D333" s="228"/>
      <c r="E333" s="228">
        <f t="shared" si="228"/>
        <v>0</v>
      </c>
      <c r="F333" s="228">
        <f t="shared" si="228"/>
        <v>0</v>
      </c>
      <c r="G333" s="228">
        <f t="shared" si="228"/>
        <v>0</v>
      </c>
      <c r="H333" s="228">
        <f t="shared" si="228"/>
        <v>0</v>
      </c>
      <c r="I333" s="228">
        <f t="shared" si="228"/>
        <v>0</v>
      </c>
      <c r="J333" s="228">
        <f t="shared" si="228"/>
        <v>0</v>
      </c>
      <c r="K333" s="228">
        <f t="shared" si="228"/>
        <v>0</v>
      </c>
      <c r="L333" s="228">
        <f t="shared" si="228"/>
        <v>0</v>
      </c>
      <c r="M333" s="228">
        <f t="shared" si="228"/>
        <v>0</v>
      </c>
      <c r="N333" s="228">
        <f t="shared" si="228"/>
        <v>0</v>
      </c>
    </row>
    <row r="334" spans="1:14" ht="30" customHeight="1" thickTop="1" thickBot="1" x14ac:dyDescent="0.4">
      <c r="A334" s="287"/>
      <c r="B334" s="227" t="s">
        <v>623</v>
      </c>
      <c r="C334" s="364"/>
      <c r="D334" s="228"/>
      <c r="E334" s="228">
        <f>E330-SUM(E331:E333)</f>
        <v>0</v>
      </c>
      <c r="F334" s="228">
        <f t="shared" ref="F334:N334" si="229">F330-SUM(F331:F333)</f>
        <v>0</v>
      </c>
      <c r="G334" s="228">
        <f t="shared" si="229"/>
        <v>0</v>
      </c>
      <c r="H334" s="228">
        <f t="shared" si="229"/>
        <v>0</v>
      </c>
      <c r="I334" s="228">
        <f t="shared" si="229"/>
        <v>0</v>
      </c>
      <c r="J334" s="228">
        <f t="shared" si="229"/>
        <v>0</v>
      </c>
      <c r="K334" s="228">
        <f t="shared" si="229"/>
        <v>0</v>
      </c>
      <c r="L334" s="228">
        <f t="shared" si="229"/>
        <v>0</v>
      </c>
      <c r="M334" s="228">
        <f t="shared" si="229"/>
        <v>0</v>
      </c>
      <c r="N334" s="228">
        <f t="shared" si="229"/>
        <v>0</v>
      </c>
    </row>
    <row r="335" spans="1:14" ht="30" customHeight="1" thickBot="1" x14ac:dyDescent="0.4"/>
    <row r="336" spans="1:14" ht="30" customHeight="1" thickBot="1" x14ac:dyDescent="0.4">
      <c r="A336" s="208"/>
      <c r="B336" s="207" t="s">
        <v>301</v>
      </c>
      <c r="C336" s="207" t="str">
        <f>+C9</f>
        <v>Ref</v>
      </c>
      <c r="D336" s="208"/>
      <c r="E336" s="207">
        <f t="shared" ref="E336:N336" si="230">+E9</f>
        <v>2009</v>
      </c>
      <c r="F336" s="207">
        <f t="shared" si="230"/>
        <v>2010</v>
      </c>
      <c r="G336" s="207">
        <f t="shared" si="230"/>
        <v>2011</v>
      </c>
      <c r="H336" s="207">
        <f t="shared" si="230"/>
        <v>2012</v>
      </c>
      <c r="I336" s="207">
        <f t="shared" si="230"/>
        <v>2013</v>
      </c>
      <c r="J336" s="207">
        <f t="shared" si="230"/>
        <v>2014</v>
      </c>
      <c r="K336" s="207">
        <f t="shared" si="230"/>
        <v>2015</v>
      </c>
      <c r="L336" s="207">
        <f t="shared" si="230"/>
        <v>2016</v>
      </c>
      <c r="M336" s="207">
        <f t="shared" si="230"/>
        <v>2017</v>
      </c>
      <c r="N336" s="207">
        <f t="shared" si="230"/>
        <v>2018</v>
      </c>
    </row>
    <row r="337" spans="1:14" ht="30" customHeight="1" thickBot="1" x14ac:dyDescent="0.4"/>
    <row r="338" spans="1:14" ht="24.75" thickTop="1" thickBot="1" x14ac:dyDescent="0.4">
      <c r="A338" s="287"/>
      <c r="B338" s="249" t="s">
        <v>374</v>
      </c>
      <c r="C338" s="364"/>
      <c r="D338" s="233"/>
      <c r="E338" s="233">
        <f>SUM(E339:E342)</f>
        <v>21062.634000000002</v>
      </c>
      <c r="F338" s="233">
        <f t="shared" ref="F338:G338" si="231">SUM(F339:F342)</f>
        <v>-1455.31</v>
      </c>
      <c r="G338" s="233">
        <f t="shared" si="231"/>
        <v>-1235.4960000000024</v>
      </c>
      <c r="H338" s="233">
        <f t="shared" ref="H338:N338" si="232">SUM(H339:H342)</f>
        <v>1811.2789999999991</v>
      </c>
      <c r="I338" s="233">
        <f t="shared" si="232"/>
        <v>368.102000000001</v>
      </c>
      <c r="J338" s="233">
        <f t="shared" si="232"/>
        <v>1176.4590000000019</v>
      </c>
      <c r="K338" s="233">
        <f t="shared" si="232"/>
        <v>25048.311999999998</v>
      </c>
      <c r="L338" s="233">
        <f t="shared" si="232"/>
        <v>-1950.3569999999982</v>
      </c>
      <c r="M338" s="233">
        <f t="shared" si="232"/>
        <v>18109.368999999999</v>
      </c>
      <c r="N338" s="233">
        <f t="shared" si="232"/>
        <v>-62934.991999999998</v>
      </c>
    </row>
    <row r="339" spans="1:14" ht="30" customHeight="1" thickTop="1" thickBot="1" x14ac:dyDescent="0.4">
      <c r="A339" s="287" t="s">
        <v>583</v>
      </c>
      <c r="B339" s="227" t="s">
        <v>451</v>
      </c>
      <c r="C339" s="375"/>
      <c r="D339" s="227"/>
      <c r="E339" s="228">
        <f t="shared" ref="E339:N339" si="233">+E91-D91</f>
        <v>50.893000000000001</v>
      </c>
      <c r="F339" s="228">
        <f t="shared" si="233"/>
        <v>-0.89900000000000091</v>
      </c>
      <c r="G339" s="228">
        <f t="shared" si="233"/>
        <v>-0.89500000000000313</v>
      </c>
      <c r="H339" s="228">
        <f t="shared" si="233"/>
        <v>-0.84199999999999875</v>
      </c>
      <c r="I339" s="228">
        <f t="shared" si="233"/>
        <v>36.99</v>
      </c>
      <c r="J339" s="228">
        <f t="shared" si="233"/>
        <v>-1.2639999999999958</v>
      </c>
      <c r="K339" s="228">
        <f t="shared" si="233"/>
        <v>-56.522000000000006</v>
      </c>
      <c r="L339" s="228">
        <f t="shared" si="233"/>
        <v>-23.026999999999997</v>
      </c>
      <c r="M339" s="228">
        <f t="shared" si="233"/>
        <v>-4.3220000000000001</v>
      </c>
      <c r="N339" s="228">
        <f t="shared" si="233"/>
        <v>-0.112</v>
      </c>
    </row>
    <row r="340" spans="1:14" ht="30" customHeight="1" thickTop="1" thickBot="1" x14ac:dyDescent="0.4">
      <c r="A340" s="287" t="s">
        <v>584</v>
      </c>
      <c r="B340" s="227" t="s">
        <v>452</v>
      </c>
      <c r="C340" s="375"/>
      <c r="D340" s="227"/>
      <c r="E340" s="228">
        <f t="shared" ref="E340:N340" si="234">+E92-D92</f>
        <v>21011.741000000002</v>
      </c>
      <c r="F340" s="228">
        <f t="shared" si="234"/>
        <v>-1454.4110000000001</v>
      </c>
      <c r="G340" s="228">
        <f t="shared" si="234"/>
        <v>-1234.6010000000024</v>
      </c>
      <c r="H340" s="228">
        <f t="shared" si="234"/>
        <v>1812.1209999999992</v>
      </c>
      <c r="I340" s="228">
        <f t="shared" si="234"/>
        <v>331.11200000000099</v>
      </c>
      <c r="J340" s="228">
        <f t="shared" si="234"/>
        <v>1177.7230000000018</v>
      </c>
      <c r="K340" s="228">
        <f t="shared" si="234"/>
        <v>-1867.9130000000005</v>
      </c>
      <c r="L340" s="228">
        <f t="shared" si="234"/>
        <v>-1619.5339999999997</v>
      </c>
      <c r="M340" s="228">
        <f t="shared" si="234"/>
        <v>-3727.3570000000018</v>
      </c>
      <c r="N340" s="228">
        <f t="shared" si="234"/>
        <v>-14428.880999999999</v>
      </c>
    </row>
    <row r="341" spans="1:14" ht="30" customHeight="1" thickTop="1" thickBot="1" x14ac:dyDescent="0.4">
      <c r="A341" s="287" t="s">
        <v>585</v>
      </c>
      <c r="B341" s="227" t="s">
        <v>453</v>
      </c>
      <c r="C341" s="375"/>
      <c r="D341" s="227"/>
      <c r="E341" s="228">
        <f t="shared" ref="E341:N341" si="235">+E93-D93</f>
        <v>0</v>
      </c>
      <c r="F341" s="228">
        <f t="shared" si="235"/>
        <v>0</v>
      </c>
      <c r="G341" s="228">
        <f t="shared" si="235"/>
        <v>0</v>
      </c>
      <c r="H341" s="228">
        <f t="shared" si="235"/>
        <v>0</v>
      </c>
      <c r="I341" s="228">
        <f t="shared" si="235"/>
        <v>0</v>
      </c>
      <c r="J341" s="228">
        <f t="shared" si="235"/>
        <v>0</v>
      </c>
      <c r="K341" s="228">
        <f t="shared" si="235"/>
        <v>26972.746999999999</v>
      </c>
      <c r="L341" s="228">
        <f t="shared" si="235"/>
        <v>-307.79599999999846</v>
      </c>
      <c r="M341" s="228">
        <f t="shared" si="235"/>
        <v>-26664.951000000001</v>
      </c>
      <c r="N341" s="228">
        <f t="shared" si="235"/>
        <v>0</v>
      </c>
    </row>
    <row r="342" spans="1:14" ht="30" customHeight="1" thickTop="1" thickBot="1" x14ac:dyDescent="0.4">
      <c r="A342" s="287" t="s">
        <v>586</v>
      </c>
      <c r="B342" s="227" t="s">
        <v>456</v>
      </c>
      <c r="C342" s="375"/>
      <c r="D342" s="227"/>
      <c r="E342" s="228">
        <f t="shared" ref="E342:N342" si="236">+E99-D99</f>
        <v>0</v>
      </c>
      <c r="F342" s="228">
        <f t="shared" si="236"/>
        <v>0</v>
      </c>
      <c r="G342" s="228">
        <f t="shared" si="236"/>
        <v>0</v>
      </c>
      <c r="H342" s="228">
        <f t="shared" si="236"/>
        <v>0</v>
      </c>
      <c r="I342" s="228">
        <f t="shared" si="236"/>
        <v>0</v>
      </c>
      <c r="J342" s="228">
        <f t="shared" si="236"/>
        <v>0</v>
      </c>
      <c r="K342" s="228">
        <f t="shared" si="236"/>
        <v>0</v>
      </c>
      <c r="L342" s="228">
        <f t="shared" si="236"/>
        <v>0</v>
      </c>
      <c r="M342" s="228">
        <f t="shared" si="236"/>
        <v>48505.999000000003</v>
      </c>
      <c r="N342" s="228">
        <f t="shared" si="236"/>
        <v>-48505.999000000003</v>
      </c>
    </row>
    <row r="343" spans="1:14" ht="30" customHeight="1" thickTop="1" thickBot="1" x14ac:dyDescent="0.4">
      <c r="A343" s="287"/>
      <c r="B343" s="249" t="s">
        <v>375</v>
      </c>
      <c r="C343" s="364"/>
      <c r="D343" s="233"/>
      <c r="E343" s="233">
        <f>SUM(E344:E345)</f>
        <v>1750.528</v>
      </c>
      <c r="F343" s="233">
        <f>SUM(F344:F345)</f>
        <v>1684.134</v>
      </c>
      <c r="G343" s="233">
        <f>SUM(G344:G345)</f>
        <v>1877.9970000000001</v>
      </c>
      <c r="H343" s="233">
        <f t="shared" ref="H343:N343" si="237">SUM(H344:H345)</f>
        <v>2024.2249999999999</v>
      </c>
      <c r="I343" s="233">
        <f t="shared" si="237"/>
        <v>2412.0030000000002</v>
      </c>
      <c r="J343" s="233">
        <f t="shared" si="237"/>
        <v>1520.498</v>
      </c>
      <c r="K343" s="233">
        <f t="shared" si="237"/>
        <v>3616.82</v>
      </c>
      <c r="L343" s="233">
        <f t="shared" si="237"/>
        <v>4067.7689999999998</v>
      </c>
      <c r="M343" s="233">
        <f t="shared" si="237"/>
        <v>4023.2089999999998</v>
      </c>
      <c r="N343" s="233">
        <f t="shared" si="237"/>
        <v>0</v>
      </c>
    </row>
    <row r="344" spans="1:14" ht="30" customHeight="1" thickTop="1" thickBot="1" x14ac:dyDescent="0.4">
      <c r="A344" s="287" t="s">
        <v>404</v>
      </c>
      <c r="B344" s="227" t="s">
        <v>407</v>
      </c>
      <c r="C344" s="356"/>
      <c r="D344" s="228"/>
      <c r="E344" s="228">
        <f t="shared" ref="E344:N344" si="238">-E39</f>
        <v>1750.528</v>
      </c>
      <c r="F344" s="228">
        <f t="shared" si="238"/>
        <v>1684.134</v>
      </c>
      <c r="G344" s="228">
        <f t="shared" si="238"/>
        <v>1877.9970000000001</v>
      </c>
      <c r="H344" s="228">
        <f t="shared" si="238"/>
        <v>2024.2249999999999</v>
      </c>
      <c r="I344" s="228">
        <f t="shared" si="238"/>
        <v>2412.0030000000002</v>
      </c>
      <c r="J344" s="228">
        <f t="shared" si="238"/>
        <v>1520.498</v>
      </c>
      <c r="K344" s="228">
        <f t="shared" si="238"/>
        <v>3616.82</v>
      </c>
      <c r="L344" s="228">
        <f t="shared" si="238"/>
        <v>4067.7689999999998</v>
      </c>
      <c r="M344" s="228">
        <f t="shared" si="238"/>
        <v>4023.2089999999998</v>
      </c>
      <c r="N344" s="228">
        <f t="shared" si="238"/>
        <v>0</v>
      </c>
    </row>
    <row r="345" spans="1:14" ht="30" customHeight="1" thickTop="1" thickBot="1" x14ac:dyDescent="0.4">
      <c r="A345" s="287" t="s">
        <v>406</v>
      </c>
      <c r="B345" s="227" t="s">
        <v>405</v>
      </c>
      <c r="C345" s="356"/>
      <c r="D345" s="228"/>
      <c r="E345" s="228">
        <f t="shared" ref="E345:N345" si="239">-E43</f>
        <v>0</v>
      </c>
      <c r="F345" s="228">
        <f t="shared" si="239"/>
        <v>0</v>
      </c>
      <c r="G345" s="228">
        <f t="shared" si="239"/>
        <v>0</v>
      </c>
      <c r="H345" s="228">
        <f t="shared" si="239"/>
        <v>0</v>
      </c>
      <c r="I345" s="228">
        <f t="shared" si="239"/>
        <v>0</v>
      </c>
      <c r="J345" s="228">
        <f t="shared" si="239"/>
        <v>0</v>
      </c>
      <c r="K345" s="228">
        <f t="shared" si="239"/>
        <v>0</v>
      </c>
      <c r="L345" s="228">
        <f t="shared" si="239"/>
        <v>0</v>
      </c>
      <c r="M345" s="228">
        <f t="shared" si="239"/>
        <v>0</v>
      </c>
      <c r="N345" s="228">
        <f t="shared" si="239"/>
        <v>0</v>
      </c>
    </row>
    <row r="346" spans="1:14" ht="30" customHeight="1" thickTop="1" thickBot="1" x14ac:dyDescent="0.4">
      <c r="A346" s="287" t="s">
        <v>577</v>
      </c>
      <c r="B346" s="249" t="s">
        <v>376</v>
      </c>
      <c r="C346" s="356"/>
      <c r="D346" s="228"/>
      <c r="E346" s="233">
        <f>+E338+E343</f>
        <v>22813.162</v>
      </c>
      <c r="F346" s="233">
        <f>+F338+F343</f>
        <v>228.82400000000007</v>
      </c>
      <c r="G346" s="233">
        <f>+G338+G343</f>
        <v>642.5009999999977</v>
      </c>
      <c r="H346" s="233">
        <f t="shared" ref="H346:N346" si="240">+H338+H343</f>
        <v>3835.503999999999</v>
      </c>
      <c r="I346" s="233">
        <f t="shared" si="240"/>
        <v>2780.1050000000014</v>
      </c>
      <c r="J346" s="233">
        <f t="shared" si="240"/>
        <v>2696.9570000000022</v>
      </c>
      <c r="K346" s="233">
        <f t="shared" si="240"/>
        <v>28665.131999999998</v>
      </c>
      <c r="L346" s="233">
        <f t="shared" si="240"/>
        <v>2117.4120000000016</v>
      </c>
      <c r="M346" s="233">
        <f t="shared" si="240"/>
        <v>22132.577999999998</v>
      </c>
      <c r="N346" s="233">
        <f t="shared" si="240"/>
        <v>-62934.991999999998</v>
      </c>
    </row>
    <row r="347" spans="1:14" ht="30" customHeight="1" thickBot="1" x14ac:dyDescent="0.4"/>
    <row r="348" spans="1:14" ht="30" customHeight="1" thickTop="1" thickBot="1" x14ac:dyDescent="0.4">
      <c r="A348" s="287"/>
      <c r="B348" s="249" t="s">
        <v>383</v>
      </c>
      <c r="C348" s="356"/>
      <c r="D348" s="287"/>
      <c r="E348" s="228"/>
      <c r="F348" s="228"/>
      <c r="G348" s="228"/>
      <c r="H348" s="228"/>
      <c r="I348" s="228"/>
      <c r="J348" s="228"/>
      <c r="K348" s="228"/>
      <c r="L348" s="228"/>
      <c r="M348" s="228"/>
      <c r="N348" s="228"/>
    </row>
    <row r="349" spans="1:14" ht="30" customHeight="1" thickTop="1" thickBot="1" x14ac:dyDescent="0.4">
      <c r="A349" s="287" t="s">
        <v>577</v>
      </c>
      <c r="B349" s="250" t="s">
        <v>376</v>
      </c>
      <c r="C349" s="356"/>
      <c r="D349" s="287"/>
      <c r="E349" s="228">
        <f>+E346</f>
        <v>22813.162</v>
      </c>
      <c r="F349" s="228">
        <f t="shared" ref="F349:G349" si="241">+F346</f>
        <v>228.82400000000007</v>
      </c>
      <c r="G349" s="228">
        <f t="shared" si="241"/>
        <v>642.5009999999977</v>
      </c>
      <c r="H349" s="228">
        <f t="shared" ref="H349:N349" si="242">+H346</f>
        <v>3835.503999999999</v>
      </c>
      <c r="I349" s="228">
        <f t="shared" si="242"/>
        <v>2780.1050000000014</v>
      </c>
      <c r="J349" s="228">
        <f t="shared" si="242"/>
        <v>2696.9570000000022</v>
      </c>
      <c r="K349" s="228">
        <f t="shared" si="242"/>
        <v>28665.131999999998</v>
      </c>
      <c r="L349" s="228">
        <f t="shared" si="242"/>
        <v>2117.4120000000016</v>
      </c>
      <c r="M349" s="228">
        <f t="shared" si="242"/>
        <v>22132.577999999998</v>
      </c>
      <c r="N349" s="228">
        <f t="shared" si="242"/>
        <v>-62934.991999999998</v>
      </c>
    </row>
    <row r="350" spans="1:14" ht="30" customHeight="1" thickTop="1" thickBot="1" x14ac:dyDescent="0.4">
      <c r="A350" s="287" t="s">
        <v>454</v>
      </c>
      <c r="B350" s="227" t="s">
        <v>581</v>
      </c>
      <c r="C350" s="356"/>
      <c r="D350" s="287"/>
      <c r="E350" s="228">
        <f t="shared" ref="E350:N350" si="243">-E20</f>
        <v>-1023.638</v>
      </c>
      <c r="F350" s="228">
        <f t="shared" si="243"/>
        <v>0</v>
      </c>
      <c r="G350" s="228">
        <f t="shared" si="243"/>
        <v>0</v>
      </c>
      <c r="H350" s="228">
        <f t="shared" si="243"/>
        <v>0</v>
      </c>
      <c r="I350" s="228">
        <f t="shared" si="243"/>
        <v>0</v>
      </c>
      <c r="J350" s="228">
        <f t="shared" si="243"/>
        <v>0</v>
      </c>
      <c r="K350" s="228">
        <f t="shared" si="243"/>
        <v>0</v>
      </c>
      <c r="L350" s="228">
        <f t="shared" si="243"/>
        <v>0</v>
      </c>
      <c r="M350" s="228">
        <f t="shared" si="243"/>
        <v>0</v>
      </c>
      <c r="N350" s="228">
        <f t="shared" si="243"/>
        <v>0</v>
      </c>
    </row>
    <row r="351" spans="1:14" ht="48" thickTop="1" thickBot="1" x14ac:dyDescent="0.4">
      <c r="A351" s="287"/>
      <c r="B351" s="249" t="s">
        <v>455</v>
      </c>
      <c r="C351" s="356"/>
      <c r="D351" s="287"/>
      <c r="E351" s="233">
        <f>E349+E350</f>
        <v>21789.524000000001</v>
      </c>
      <c r="F351" s="233">
        <f t="shared" ref="F351:G351" si="244">F349+F350</f>
        <v>228.82400000000007</v>
      </c>
      <c r="G351" s="233">
        <f t="shared" si="244"/>
        <v>642.5009999999977</v>
      </c>
      <c r="H351" s="233">
        <f t="shared" ref="H351:N351" si="245">H349+H350</f>
        <v>3835.503999999999</v>
      </c>
      <c r="I351" s="233">
        <f t="shared" si="245"/>
        <v>2780.1050000000014</v>
      </c>
      <c r="J351" s="233">
        <f t="shared" si="245"/>
        <v>2696.9570000000022</v>
      </c>
      <c r="K351" s="233">
        <f t="shared" si="245"/>
        <v>28665.131999999998</v>
      </c>
      <c r="L351" s="233">
        <f t="shared" si="245"/>
        <v>2117.4120000000016</v>
      </c>
      <c r="M351" s="233">
        <f t="shared" si="245"/>
        <v>22132.577999999998</v>
      </c>
      <c r="N351" s="233">
        <f t="shared" si="245"/>
        <v>-62934.991999999998</v>
      </c>
    </row>
    <row r="352" spans="1:14" ht="24" thickBot="1" x14ac:dyDescent="0.4">
      <c r="B352" s="209"/>
      <c r="D352" s="211"/>
      <c r="E352" s="211"/>
      <c r="F352" s="211"/>
      <c r="G352" s="211"/>
      <c r="H352" s="211"/>
      <c r="I352" s="211"/>
      <c r="J352" s="211"/>
      <c r="K352" s="211"/>
      <c r="L352" s="211"/>
      <c r="M352" s="211"/>
      <c r="N352" s="211"/>
    </row>
    <row r="353" spans="1:14" ht="48" thickTop="1" thickBot="1" x14ac:dyDescent="0.4">
      <c r="A353" s="287"/>
      <c r="B353" s="250" t="s">
        <v>579</v>
      </c>
      <c r="C353" s="356"/>
      <c r="D353" s="287"/>
      <c r="E353" s="228">
        <f>+E351</f>
        <v>21789.524000000001</v>
      </c>
      <c r="F353" s="228">
        <f t="shared" ref="F353:G353" si="246">+F351</f>
        <v>228.82400000000007</v>
      </c>
      <c r="G353" s="228">
        <f t="shared" si="246"/>
        <v>642.5009999999977</v>
      </c>
      <c r="H353" s="228">
        <f t="shared" ref="H353:N353" si="247">+H351</f>
        <v>3835.503999999999</v>
      </c>
      <c r="I353" s="228">
        <f t="shared" si="247"/>
        <v>2780.1050000000014</v>
      </c>
      <c r="J353" s="228">
        <f t="shared" si="247"/>
        <v>2696.9570000000022</v>
      </c>
      <c r="K353" s="228">
        <f t="shared" si="247"/>
        <v>28665.131999999998</v>
      </c>
      <c r="L353" s="228">
        <f t="shared" si="247"/>
        <v>2117.4120000000016</v>
      </c>
      <c r="M353" s="228">
        <f t="shared" si="247"/>
        <v>22132.577999999998</v>
      </c>
      <c r="N353" s="228">
        <f t="shared" si="247"/>
        <v>-62934.991999999998</v>
      </c>
    </row>
    <row r="354" spans="1:14" ht="24.75" thickTop="1" thickBot="1" x14ac:dyDescent="0.4">
      <c r="A354" s="287" t="s">
        <v>457</v>
      </c>
      <c r="B354" s="227" t="s">
        <v>580</v>
      </c>
      <c r="C354" s="356"/>
      <c r="D354" s="287"/>
      <c r="E354" s="228">
        <f t="shared" ref="E354:N354" si="248">+E44</f>
        <v>-23.957000000000001</v>
      </c>
      <c r="F354" s="228">
        <f t="shared" si="248"/>
        <v>-42.414000000000001</v>
      </c>
      <c r="G354" s="228">
        <f t="shared" si="248"/>
        <v>-13.638999999999999</v>
      </c>
      <c r="H354" s="228">
        <f t="shared" si="248"/>
        <v>-1264.4680000000001</v>
      </c>
      <c r="I354" s="228">
        <f t="shared" si="248"/>
        <v>-55.954999999999998</v>
      </c>
      <c r="J354" s="228">
        <f t="shared" si="248"/>
        <v>-6.8070000000000004</v>
      </c>
      <c r="K354" s="228">
        <f t="shared" si="248"/>
        <v>-4.9269999999999996</v>
      </c>
      <c r="L354" s="228">
        <f t="shared" si="248"/>
        <v>-18.562000000000001</v>
      </c>
      <c r="M354" s="228">
        <f t="shared" si="248"/>
        <v>758.41099999999994</v>
      </c>
      <c r="N354" s="228">
        <f t="shared" si="248"/>
        <v>0</v>
      </c>
    </row>
    <row r="355" spans="1:14" ht="24.75" thickTop="1" thickBot="1" x14ac:dyDescent="0.4">
      <c r="A355" s="287"/>
      <c r="B355" s="249" t="s">
        <v>458</v>
      </c>
      <c r="C355" s="356"/>
      <c r="D355" s="287"/>
      <c r="E355" s="233">
        <f>E353+E354</f>
        <v>21765.567000000003</v>
      </c>
      <c r="F355" s="233">
        <f t="shared" ref="F355:G355" si="249">F353+F354</f>
        <v>186.41000000000008</v>
      </c>
      <c r="G355" s="233">
        <f t="shared" si="249"/>
        <v>628.86199999999769</v>
      </c>
      <c r="H355" s="233">
        <f t="shared" ref="H355:N355" si="250">H353+H354</f>
        <v>2571.0359999999991</v>
      </c>
      <c r="I355" s="233">
        <f t="shared" si="250"/>
        <v>2724.1500000000015</v>
      </c>
      <c r="J355" s="233">
        <f t="shared" si="250"/>
        <v>2690.1500000000024</v>
      </c>
      <c r="K355" s="233">
        <f t="shared" si="250"/>
        <v>28660.204999999998</v>
      </c>
      <c r="L355" s="233">
        <f t="shared" si="250"/>
        <v>2098.8500000000017</v>
      </c>
      <c r="M355" s="233">
        <f t="shared" si="250"/>
        <v>22890.988999999998</v>
      </c>
      <c r="N355" s="233">
        <f t="shared" si="250"/>
        <v>-62934.991999999998</v>
      </c>
    </row>
    <row r="356" spans="1:14" ht="24.75" thickTop="1" thickBot="1" x14ac:dyDescent="0.4">
      <c r="A356" s="287"/>
      <c r="B356" s="249" t="s">
        <v>459</v>
      </c>
      <c r="C356" s="356"/>
      <c r="D356" s="287"/>
      <c r="E356" s="233">
        <f t="shared" ref="E356:N356" si="251">ROUND(E10*E355,0)</f>
        <v>0</v>
      </c>
      <c r="F356" s="233">
        <f t="shared" si="251"/>
        <v>0</v>
      </c>
      <c r="G356" s="233">
        <f t="shared" si="251"/>
        <v>0</v>
      </c>
      <c r="H356" s="233">
        <f t="shared" si="251"/>
        <v>0</v>
      </c>
      <c r="I356" s="233">
        <f t="shared" si="251"/>
        <v>0</v>
      </c>
      <c r="J356" s="233">
        <f t="shared" si="251"/>
        <v>0</v>
      </c>
      <c r="K356" s="233">
        <f t="shared" si="251"/>
        <v>0</v>
      </c>
      <c r="L356" s="233">
        <f t="shared" si="251"/>
        <v>0</v>
      </c>
      <c r="M356" s="233">
        <f t="shared" si="251"/>
        <v>0</v>
      </c>
      <c r="N356" s="233">
        <f t="shared" si="251"/>
        <v>0</v>
      </c>
    </row>
    <row r="357" spans="1:14" ht="24" thickBot="1" x14ac:dyDescent="0.4">
      <c r="B357" s="209"/>
      <c r="C357" s="376"/>
      <c r="D357" s="211"/>
      <c r="E357" s="211"/>
      <c r="F357" s="211"/>
      <c r="G357" s="211"/>
      <c r="H357" s="211"/>
      <c r="I357" s="211"/>
      <c r="J357" s="211"/>
      <c r="K357" s="211"/>
      <c r="L357" s="211"/>
      <c r="M357" s="211"/>
      <c r="N357" s="211"/>
    </row>
    <row r="358" spans="1:14" ht="30" customHeight="1" thickBot="1" x14ac:dyDescent="0.4">
      <c r="A358" s="208"/>
      <c r="B358" s="208" t="s">
        <v>637</v>
      </c>
      <c r="C358" s="207" t="str">
        <f>+C9</f>
        <v>Ref</v>
      </c>
      <c r="D358" s="208"/>
      <c r="E358" s="207">
        <f t="shared" ref="E358:N358" si="252">+E9</f>
        <v>2009</v>
      </c>
      <c r="F358" s="207">
        <f t="shared" si="252"/>
        <v>2010</v>
      </c>
      <c r="G358" s="207">
        <f t="shared" si="252"/>
        <v>2011</v>
      </c>
      <c r="H358" s="207">
        <f t="shared" si="252"/>
        <v>2012</v>
      </c>
      <c r="I358" s="207">
        <f t="shared" si="252"/>
        <v>2013</v>
      </c>
      <c r="J358" s="207">
        <f t="shared" si="252"/>
        <v>2014</v>
      </c>
      <c r="K358" s="207">
        <f t="shared" si="252"/>
        <v>2015</v>
      </c>
      <c r="L358" s="207">
        <f t="shared" si="252"/>
        <v>2016</v>
      </c>
      <c r="M358" s="207">
        <f t="shared" si="252"/>
        <v>2017</v>
      </c>
      <c r="N358" s="207">
        <f t="shared" si="252"/>
        <v>2018</v>
      </c>
    </row>
    <row r="359" spans="1:14" ht="30" customHeight="1" thickTop="1" thickBot="1" x14ac:dyDescent="0.4">
      <c r="A359" s="287" t="s">
        <v>597</v>
      </c>
      <c r="B359" s="263" t="s">
        <v>598</v>
      </c>
      <c r="C359" s="356"/>
      <c r="D359" s="228"/>
      <c r="E359" s="228">
        <f t="shared" ref="E359:N359" si="253">+E64</f>
        <v>0</v>
      </c>
      <c r="F359" s="228">
        <f t="shared" si="253"/>
        <v>0</v>
      </c>
      <c r="G359" s="228">
        <f t="shared" si="253"/>
        <v>0</v>
      </c>
      <c r="H359" s="228">
        <f t="shared" si="253"/>
        <v>0</v>
      </c>
      <c r="I359" s="228">
        <f t="shared" si="253"/>
        <v>0</v>
      </c>
      <c r="J359" s="228">
        <f t="shared" si="253"/>
        <v>0</v>
      </c>
      <c r="K359" s="228">
        <f t="shared" si="253"/>
        <v>0</v>
      </c>
      <c r="L359" s="228">
        <f t="shared" si="253"/>
        <v>0</v>
      </c>
      <c r="M359" s="228">
        <f t="shared" si="253"/>
        <v>0</v>
      </c>
      <c r="N359" s="228">
        <f t="shared" si="253"/>
        <v>0</v>
      </c>
    </row>
    <row r="360" spans="1:14" ht="30" customHeight="1" thickTop="1" thickBot="1" x14ac:dyDescent="0.4">
      <c r="A360" s="287" t="s">
        <v>639</v>
      </c>
      <c r="B360" s="249" t="s">
        <v>638</v>
      </c>
      <c r="C360" s="356"/>
      <c r="D360" s="287"/>
      <c r="E360" s="233">
        <f>+E359</f>
        <v>0</v>
      </c>
      <c r="F360" s="233">
        <f t="shared" ref="F360:N360" si="254">+F359</f>
        <v>0</v>
      </c>
      <c r="G360" s="233">
        <f t="shared" si="254"/>
        <v>0</v>
      </c>
      <c r="H360" s="233">
        <f t="shared" si="254"/>
        <v>0</v>
      </c>
      <c r="I360" s="233">
        <f t="shared" si="254"/>
        <v>0</v>
      </c>
      <c r="J360" s="233">
        <f t="shared" si="254"/>
        <v>0</v>
      </c>
      <c r="K360" s="233">
        <f t="shared" si="254"/>
        <v>0</v>
      </c>
      <c r="L360" s="233">
        <f t="shared" si="254"/>
        <v>0</v>
      </c>
      <c r="M360" s="233">
        <f t="shared" si="254"/>
        <v>0</v>
      </c>
      <c r="N360" s="233">
        <f t="shared" si="254"/>
        <v>0</v>
      </c>
    </row>
    <row r="361" spans="1:14" ht="30" customHeight="1" thickBot="1" x14ac:dyDescent="0.4">
      <c r="B361" s="209"/>
      <c r="C361" s="376"/>
      <c r="D361" s="211"/>
      <c r="E361" s="211"/>
      <c r="F361" s="211"/>
      <c r="G361" s="211"/>
      <c r="H361" s="211"/>
      <c r="I361" s="211"/>
      <c r="J361" s="211"/>
      <c r="K361" s="211"/>
      <c r="L361" s="211"/>
      <c r="M361" s="211"/>
      <c r="N361" s="211"/>
    </row>
    <row r="362" spans="1:14" ht="30" customHeight="1" thickBot="1" x14ac:dyDescent="0.4">
      <c r="A362" s="208"/>
      <c r="B362" s="208" t="s">
        <v>348</v>
      </c>
      <c r="C362" s="207" t="str">
        <f>+C9</f>
        <v>Ref</v>
      </c>
      <c r="D362" s="208"/>
      <c r="E362" s="207">
        <f t="shared" ref="E362:N362" si="255">+E9</f>
        <v>2009</v>
      </c>
      <c r="F362" s="207">
        <f t="shared" si="255"/>
        <v>2010</v>
      </c>
      <c r="G362" s="207">
        <f t="shared" si="255"/>
        <v>2011</v>
      </c>
      <c r="H362" s="207">
        <f t="shared" si="255"/>
        <v>2012</v>
      </c>
      <c r="I362" s="207">
        <f t="shared" si="255"/>
        <v>2013</v>
      </c>
      <c r="J362" s="207">
        <f t="shared" si="255"/>
        <v>2014</v>
      </c>
      <c r="K362" s="207">
        <f t="shared" si="255"/>
        <v>2015</v>
      </c>
      <c r="L362" s="207">
        <f t="shared" si="255"/>
        <v>2016</v>
      </c>
      <c r="M362" s="207">
        <f t="shared" si="255"/>
        <v>2017</v>
      </c>
      <c r="N362" s="207">
        <f t="shared" si="255"/>
        <v>2018</v>
      </c>
    </row>
    <row r="363" spans="1:14" ht="30" customHeight="1" thickTop="1" thickBot="1" x14ac:dyDescent="0.4">
      <c r="A363" s="287" t="s">
        <v>516</v>
      </c>
      <c r="B363" s="250" t="s">
        <v>352</v>
      </c>
      <c r="C363" s="356"/>
      <c r="D363" s="228"/>
      <c r="E363" s="228">
        <f t="shared" ref="E363:N363" si="256">+E319</f>
        <v>61871.017999999996</v>
      </c>
      <c r="F363" s="228">
        <f t="shared" si="256"/>
        <v>986.15200000000686</v>
      </c>
      <c r="G363" s="228">
        <f t="shared" si="256"/>
        <v>2055.8890000000029</v>
      </c>
      <c r="H363" s="228">
        <f t="shared" si="256"/>
        <v>34.206999999997393</v>
      </c>
      <c r="I363" s="228">
        <f t="shared" si="256"/>
        <v>846.02100000000064</v>
      </c>
      <c r="J363" s="228">
        <f t="shared" si="256"/>
        <v>2234.5809999999997</v>
      </c>
      <c r="K363" s="228">
        <f t="shared" si="256"/>
        <v>2814.7950000000133</v>
      </c>
      <c r="L363" s="228">
        <f t="shared" si="256"/>
        <v>4909.5729999999967</v>
      </c>
      <c r="M363" s="228">
        <f t="shared" si="256"/>
        <v>5055.7589999999982</v>
      </c>
      <c r="N363" s="228">
        <f t="shared" si="256"/>
        <v>-80807.994999999995</v>
      </c>
    </row>
    <row r="364" spans="1:14" ht="30" customHeight="1" thickTop="1" thickBot="1" x14ac:dyDescent="0.4">
      <c r="A364" s="287" t="s">
        <v>538</v>
      </c>
      <c r="B364" s="250" t="s">
        <v>351</v>
      </c>
      <c r="C364" s="356"/>
      <c r="D364" s="228"/>
      <c r="E364" s="228">
        <f t="shared" ref="E364:N364" si="257">-E327</f>
        <v>-609.202</v>
      </c>
      <c r="F364" s="228">
        <f t="shared" si="257"/>
        <v>-97.726999999999975</v>
      </c>
      <c r="G364" s="228">
        <f t="shared" si="257"/>
        <v>11.588999999999942</v>
      </c>
      <c r="H364" s="228">
        <f t="shared" si="257"/>
        <v>-93.613999999999976</v>
      </c>
      <c r="I364" s="228">
        <f t="shared" si="257"/>
        <v>-6.032999999999987</v>
      </c>
      <c r="J364" s="228">
        <f t="shared" si="257"/>
        <v>-34.465999999999951</v>
      </c>
      <c r="K364" s="228">
        <f t="shared" si="257"/>
        <v>-34.907000000000096</v>
      </c>
      <c r="L364" s="228">
        <f t="shared" si="257"/>
        <v>23.817000000000064</v>
      </c>
      <c r="M364" s="228">
        <f t="shared" si="257"/>
        <v>626.053</v>
      </c>
      <c r="N364" s="228">
        <f t="shared" si="257"/>
        <v>214.49</v>
      </c>
    </row>
    <row r="365" spans="1:14" ht="30" customHeight="1" thickTop="1" thickBot="1" x14ac:dyDescent="0.4">
      <c r="A365" s="287" t="s">
        <v>577</v>
      </c>
      <c r="B365" s="227" t="s">
        <v>353</v>
      </c>
      <c r="C365" s="356"/>
      <c r="D365" s="228"/>
      <c r="E365" s="228">
        <f t="shared" ref="E365:N365" si="258">-E346</f>
        <v>-22813.162</v>
      </c>
      <c r="F365" s="228">
        <f t="shared" si="258"/>
        <v>-228.82400000000007</v>
      </c>
      <c r="G365" s="228">
        <f t="shared" si="258"/>
        <v>-642.5009999999977</v>
      </c>
      <c r="H365" s="228">
        <f t="shared" si="258"/>
        <v>-3835.503999999999</v>
      </c>
      <c r="I365" s="228">
        <f t="shared" si="258"/>
        <v>-2780.1050000000014</v>
      </c>
      <c r="J365" s="228">
        <f t="shared" si="258"/>
        <v>-2696.9570000000022</v>
      </c>
      <c r="K365" s="228">
        <f t="shared" si="258"/>
        <v>-28665.131999999998</v>
      </c>
      <c r="L365" s="228">
        <f t="shared" si="258"/>
        <v>-2117.4120000000016</v>
      </c>
      <c r="M365" s="228">
        <f t="shared" si="258"/>
        <v>-22132.577999999998</v>
      </c>
      <c r="N365" s="228">
        <f t="shared" si="258"/>
        <v>62934.991999999998</v>
      </c>
    </row>
    <row r="366" spans="1:14" ht="30" customHeight="1" thickTop="1" thickBot="1" x14ac:dyDescent="0.4">
      <c r="A366" s="287" t="s">
        <v>499</v>
      </c>
      <c r="B366" s="227" t="s">
        <v>354</v>
      </c>
      <c r="C366" s="356"/>
      <c r="D366" s="228"/>
      <c r="E366" s="228">
        <f t="shared" ref="E366:N366" si="259">-E235</f>
        <v>1750.528</v>
      </c>
      <c r="F366" s="228">
        <f t="shared" si="259"/>
        <v>1684.134</v>
      </c>
      <c r="G366" s="228">
        <f t="shared" si="259"/>
        <v>1877.9970000000001</v>
      </c>
      <c r="H366" s="228">
        <f t="shared" si="259"/>
        <v>2024.2249999999999</v>
      </c>
      <c r="I366" s="228">
        <f t="shared" si="259"/>
        <v>2412.0030000000002</v>
      </c>
      <c r="J366" s="228">
        <f t="shared" si="259"/>
        <v>1520.498</v>
      </c>
      <c r="K366" s="228">
        <f t="shared" si="259"/>
        <v>3616.82</v>
      </c>
      <c r="L366" s="228">
        <f t="shared" si="259"/>
        <v>4067.7689999999998</v>
      </c>
      <c r="M366" s="228">
        <f t="shared" si="259"/>
        <v>4023.2089999999998</v>
      </c>
      <c r="N366" s="228">
        <f t="shared" si="259"/>
        <v>0</v>
      </c>
    </row>
    <row r="367" spans="1:14" ht="30" customHeight="1" thickTop="1" thickBot="1" x14ac:dyDescent="0.4">
      <c r="A367" s="287" t="s">
        <v>639</v>
      </c>
      <c r="B367" s="250" t="s">
        <v>640</v>
      </c>
      <c r="C367" s="356"/>
      <c r="D367" s="228"/>
      <c r="E367" s="228">
        <f>+E360</f>
        <v>0</v>
      </c>
      <c r="F367" s="228">
        <f t="shared" ref="F367:N367" si="260">+F360</f>
        <v>0</v>
      </c>
      <c r="G367" s="228">
        <f t="shared" si="260"/>
        <v>0</v>
      </c>
      <c r="H367" s="228">
        <f t="shared" si="260"/>
        <v>0</v>
      </c>
      <c r="I367" s="228">
        <f t="shared" si="260"/>
        <v>0</v>
      </c>
      <c r="J367" s="228">
        <f t="shared" si="260"/>
        <v>0</v>
      </c>
      <c r="K367" s="228">
        <f t="shared" si="260"/>
        <v>0</v>
      </c>
      <c r="L367" s="228">
        <f t="shared" si="260"/>
        <v>0</v>
      </c>
      <c r="M367" s="228">
        <f t="shared" si="260"/>
        <v>0</v>
      </c>
      <c r="N367" s="228">
        <f t="shared" si="260"/>
        <v>0</v>
      </c>
    </row>
    <row r="368" spans="1:14" ht="30" customHeight="1" thickTop="1" thickBot="1" x14ac:dyDescent="0.4">
      <c r="A368" s="287" t="s">
        <v>578</v>
      </c>
      <c r="B368" s="249" t="s">
        <v>349</v>
      </c>
      <c r="C368" s="356"/>
      <c r="D368" s="228"/>
      <c r="E368" s="233">
        <f>SUM(E363:E367)</f>
        <v>40199.181999999993</v>
      </c>
      <c r="F368" s="233">
        <f t="shared" ref="F368:N368" si="261">SUM(F363:F367)</f>
        <v>2343.7350000000069</v>
      </c>
      <c r="G368" s="233">
        <f t="shared" si="261"/>
        <v>3302.9740000000052</v>
      </c>
      <c r="H368" s="233">
        <f t="shared" si="261"/>
        <v>-1870.6860000000015</v>
      </c>
      <c r="I368" s="233">
        <f t="shared" si="261"/>
        <v>471.88599999999951</v>
      </c>
      <c r="J368" s="233">
        <f t="shared" si="261"/>
        <v>1023.6559999999977</v>
      </c>
      <c r="K368" s="233">
        <f t="shared" si="261"/>
        <v>-22268.423999999985</v>
      </c>
      <c r="L368" s="233">
        <f t="shared" si="261"/>
        <v>6883.7469999999948</v>
      </c>
      <c r="M368" s="233">
        <f t="shared" si="261"/>
        <v>-12427.557000000001</v>
      </c>
      <c r="N368" s="233">
        <f t="shared" si="261"/>
        <v>-17658.512999999992</v>
      </c>
    </row>
    <row r="369" spans="1:14" ht="30" customHeight="1" thickBot="1" x14ac:dyDescent="0.4"/>
    <row r="370" spans="1:14" ht="30" customHeight="1" thickBot="1" x14ac:dyDescent="0.4">
      <c r="A370" s="206"/>
      <c r="B370" s="206" t="s">
        <v>12</v>
      </c>
      <c r="C370" s="206" t="str">
        <f>+C9</f>
        <v>Ref</v>
      </c>
      <c r="D370" s="206"/>
      <c r="E370" s="206">
        <f t="shared" ref="E370:N370" si="262">+E9</f>
        <v>2009</v>
      </c>
      <c r="F370" s="206">
        <f t="shared" si="262"/>
        <v>2010</v>
      </c>
      <c r="G370" s="206">
        <f t="shared" si="262"/>
        <v>2011</v>
      </c>
      <c r="H370" s="206">
        <f t="shared" si="262"/>
        <v>2012</v>
      </c>
      <c r="I370" s="206">
        <f t="shared" si="262"/>
        <v>2013</v>
      </c>
      <c r="J370" s="206">
        <f t="shared" si="262"/>
        <v>2014</v>
      </c>
      <c r="K370" s="206">
        <f t="shared" si="262"/>
        <v>2015</v>
      </c>
      <c r="L370" s="206">
        <f t="shared" si="262"/>
        <v>2016</v>
      </c>
      <c r="M370" s="206">
        <f t="shared" si="262"/>
        <v>2017</v>
      </c>
      <c r="N370" s="206">
        <f t="shared" si="262"/>
        <v>2018</v>
      </c>
    </row>
    <row r="371" spans="1:14" ht="30" customHeight="1" thickBot="1" x14ac:dyDescent="0.4"/>
    <row r="372" spans="1:14" ht="30" customHeight="1" thickBot="1" x14ac:dyDescent="0.4">
      <c r="A372" s="207"/>
      <c r="B372" s="207" t="s">
        <v>13</v>
      </c>
      <c r="C372" s="207" t="str">
        <f>+C9</f>
        <v>Ref</v>
      </c>
      <c r="D372" s="208"/>
      <c r="E372" s="207">
        <f t="shared" ref="E372:N372" si="263">+E9</f>
        <v>2009</v>
      </c>
      <c r="F372" s="207">
        <f t="shared" si="263"/>
        <v>2010</v>
      </c>
      <c r="G372" s="207">
        <f t="shared" si="263"/>
        <v>2011</v>
      </c>
      <c r="H372" s="207">
        <f t="shared" si="263"/>
        <v>2012</v>
      </c>
      <c r="I372" s="207">
        <f t="shared" si="263"/>
        <v>2013</v>
      </c>
      <c r="J372" s="207">
        <f t="shared" si="263"/>
        <v>2014</v>
      </c>
      <c r="K372" s="207">
        <f t="shared" si="263"/>
        <v>2015</v>
      </c>
      <c r="L372" s="207">
        <f t="shared" si="263"/>
        <v>2016</v>
      </c>
      <c r="M372" s="207">
        <f t="shared" si="263"/>
        <v>2017</v>
      </c>
      <c r="N372" s="207">
        <f t="shared" si="263"/>
        <v>2018</v>
      </c>
    </row>
    <row r="373" spans="1:14" ht="30" customHeight="1" thickTop="1" thickBot="1" x14ac:dyDescent="0.4">
      <c r="A373" s="287" t="s">
        <v>546</v>
      </c>
      <c r="B373" s="227" t="s">
        <v>427</v>
      </c>
      <c r="C373" s="356"/>
      <c r="D373" s="228"/>
      <c r="E373" s="228">
        <f t="shared" ref="E373:N373" si="264">+E94-D94</f>
        <v>0</v>
      </c>
      <c r="F373" s="228">
        <f t="shared" si="264"/>
        <v>0</v>
      </c>
      <c r="G373" s="228">
        <f t="shared" si="264"/>
        <v>0</v>
      </c>
      <c r="H373" s="228">
        <f t="shared" si="264"/>
        <v>3</v>
      </c>
      <c r="I373" s="228">
        <f t="shared" si="264"/>
        <v>0</v>
      </c>
      <c r="J373" s="228">
        <f t="shared" si="264"/>
        <v>0</v>
      </c>
      <c r="K373" s="228">
        <f t="shared" si="264"/>
        <v>-3</v>
      </c>
      <c r="L373" s="228">
        <f t="shared" si="264"/>
        <v>6117.2269999999999</v>
      </c>
      <c r="M373" s="228">
        <f t="shared" si="264"/>
        <v>-234.69899999999961</v>
      </c>
      <c r="N373" s="228">
        <f t="shared" si="264"/>
        <v>-5882.5280000000002</v>
      </c>
    </row>
    <row r="374" spans="1:14" ht="30" customHeight="1" thickTop="1" thickBot="1" x14ac:dyDescent="0.4">
      <c r="A374" s="287" t="s">
        <v>547</v>
      </c>
      <c r="B374" s="227" t="s">
        <v>548</v>
      </c>
      <c r="C374" s="356"/>
      <c r="D374" s="228"/>
      <c r="E374" s="228">
        <f t="shared" ref="E374:N374" si="265">+E95-D95</f>
        <v>5701.2690000000002</v>
      </c>
      <c r="F374" s="228">
        <f t="shared" si="265"/>
        <v>-399.98199999999997</v>
      </c>
      <c r="G374" s="228">
        <f t="shared" si="265"/>
        <v>-461.35400000000027</v>
      </c>
      <c r="H374" s="228">
        <f t="shared" si="265"/>
        <v>2118.6509999999998</v>
      </c>
      <c r="I374" s="228">
        <f t="shared" si="265"/>
        <v>1513.7310000000007</v>
      </c>
      <c r="J374" s="228">
        <f t="shared" si="265"/>
        <v>667.79799999999886</v>
      </c>
      <c r="K374" s="228">
        <f t="shared" si="265"/>
        <v>-555.89199999999983</v>
      </c>
      <c r="L374" s="228">
        <f t="shared" si="265"/>
        <v>-970.10799999999927</v>
      </c>
      <c r="M374" s="228">
        <f t="shared" si="265"/>
        <v>-7614.1130000000003</v>
      </c>
      <c r="N374" s="228">
        <f t="shared" si="265"/>
        <v>0</v>
      </c>
    </row>
    <row r="375" spans="1:14" ht="30" customHeight="1" thickTop="1" thickBot="1" x14ac:dyDescent="0.4">
      <c r="A375" s="287" t="s">
        <v>549</v>
      </c>
      <c r="B375" s="227" t="s">
        <v>428</v>
      </c>
      <c r="C375" s="356"/>
      <c r="D375" s="228"/>
      <c r="E375" s="228">
        <f t="shared" ref="E375:N375" si="266">+E108-D108</f>
        <v>50296.476000000002</v>
      </c>
      <c r="F375" s="228">
        <f t="shared" si="266"/>
        <v>1149.025999999998</v>
      </c>
      <c r="G375" s="228">
        <f t="shared" si="266"/>
        <v>5359.1929999999993</v>
      </c>
      <c r="H375" s="228">
        <f t="shared" si="266"/>
        <v>-19518.599999999999</v>
      </c>
      <c r="I375" s="228">
        <f t="shared" si="266"/>
        <v>-4880.2450000000026</v>
      </c>
      <c r="J375" s="228">
        <f t="shared" si="266"/>
        <v>1013.3270000000048</v>
      </c>
      <c r="K375" s="228">
        <f t="shared" si="266"/>
        <v>-12879.828000000005</v>
      </c>
      <c r="L375" s="228">
        <f t="shared" si="266"/>
        <v>840.63300000000163</v>
      </c>
      <c r="M375" s="228">
        <f t="shared" si="266"/>
        <v>-1648.3379999999997</v>
      </c>
      <c r="N375" s="228">
        <f t="shared" si="266"/>
        <v>-19731.644</v>
      </c>
    </row>
    <row r="376" spans="1:14" ht="30" customHeight="1" thickTop="1" thickBot="1" x14ac:dyDescent="0.4">
      <c r="A376" s="287" t="s">
        <v>550</v>
      </c>
      <c r="B376" s="227" t="s">
        <v>429</v>
      </c>
      <c r="C376" s="356"/>
      <c r="D376" s="228"/>
      <c r="E376" s="228">
        <f t="shared" ref="E376:N376" si="267">+E109-D109</f>
        <v>1972.492</v>
      </c>
      <c r="F376" s="228">
        <f t="shared" si="267"/>
        <v>-1702.979</v>
      </c>
      <c r="G376" s="228">
        <f t="shared" si="267"/>
        <v>154.36900000000003</v>
      </c>
      <c r="H376" s="228">
        <f t="shared" si="267"/>
        <v>195.46300000000002</v>
      </c>
      <c r="I376" s="228">
        <f t="shared" si="267"/>
        <v>-178.89800000000002</v>
      </c>
      <c r="J376" s="228">
        <f t="shared" si="267"/>
        <v>107.28800000000001</v>
      </c>
      <c r="K376" s="228">
        <f t="shared" si="267"/>
        <v>1365.2260000000001</v>
      </c>
      <c r="L376" s="228">
        <f t="shared" si="267"/>
        <v>408.87299999999982</v>
      </c>
      <c r="M376" s="228">
        <f t="shared" si="267"/>
        <v>-2123.0039999999999</v>
      </c>
      <c r="N376" s="228">
        <f t="shared" si="267"/>
        <v>-198.83</v>
      </c>
    </row>
    <row r="377" spans="1:14" ht="30" customHeight="1" thickTop="1" thickBot="1" x14ac:dyDescent="0.4">
      <c r="A377" s="287" t="s">
        <v>551</v>
      </c>
      <c r="B377" s="227" t="s">
        <v>430</v>
      </c>
      <c r="C377" s="356"/>
      <c r="D377" s="228"/>
      <c r="E377" s="228">
        <f t="shared" ref="E377:N377" si="268">+E111-D111</f>
        <v>352.72199999999998</v>
      </c>
      <c r="F377" s="228">
        <f t="shared" si="268"/>
        <v>759.33200000000011</v>
      </c>
      <c r="G377" s="228">
        <f t="shared" si="268"/>
        <v>-796.93300000000011</v>
      </c>
      <c r="H377" s="228">
        <f t="shared" si="268"/>
        <v>166.35500000000002</v>
      </c>
      <c r="I377" s="228">
        <f t="shared" si="268"/>
        <v>69.599000000000046</v>
      </c>
      <c r="J377" s="228">
        <f t="shared" si="268"/>
        <v>1684.365</v>
      </c>
      <c r="K377" s="228">
        <f t="shared" si="268"/>
        <v>-138.58899999999994</v>
      </c>
      <c r="L377" s="228">
        <f t="shared" si="268"/>
        <v>-909.48</v>
      </c>
      <c r="M377" s="228">
        <f t="shared" si="268"/>
        <v>-327.43900000000008</v>
      </c>
      <c r="N377" s="228">
        <f t="shared" si="268"/>
        <v>-859.93200000000002</v>
      </c>
    </row>
    <row r="378" spans="1:14" ht="30" customHeight="1" thickTop="1" thickBot="1" x14ac:dyDescent="0.4">
      <c r="A378" s="287" t="s">
        <v>553</v>
      </c>
      <c r="B378" s="232" t="s">
        <v>362</v>
      </c>
      <c r="C378" s="364"/>
      <c r="D378" s="233"/>
      <c r="E378" s="233">
        <f>SUM(E373:E377)</f>
        <v>58322.959000000003</v>
      </c>
      <c r="F378" s="233">
        <f>SUM(F373:F377)</f>
        <v>-194.60300000000188</v>
      </c>
      <c r="G378" s="233">
        <f>SUM(G373:G377)</f>
        <v>4255.2749999999987</v>
      </c>
      <c r="H378" s="233">
        <f t="shared" ref="H378:N378" si="269">SUM(H373:H377)</f>
        <v>-17035.131000000001</v>
      </c>
      <c r="I378" s="233">
        <f t="shared" si="269"/>
        <v>-3475.8130000000019</v>
      </c>
      <c r="J378" s="233">
        <f t="shared" si="269"/>
        <v>3472.7780000000039</v>
      </c>
      <c r="K378" s="233">
        <f t="shared" si="269"/>
        <v>-12212.083000000004</v>
      </c>
      <c r="L378" s="233">
        <f t="shared" si="269"/>
        <v>5487.1450000000023</v>
      </c>
      <c r="M378" s="233">
        <f t="shared" si="269"/>
        <v>-11947.592999999999</v>
      </c>
      <c r="N378" s="233">
        <f t="shared" si="269"/>
        <v>-26672.934000000001</v>
      </c>
    </row>
    <row r="379" spans="1:14" ht="30" customHeight="1" thickTop="1" thickBot="1" x14ac:dyDescent="0.4">
      <c r="A379" s="287" t="s">
        <v>552</v>
      </c>
      <c r="B379" s="227" t="s">
        <v>431</v>
      </c>
      <c r="C379" s="356"/>
      <c r="D379" s="228"/>
      <c r="E379" s="228">
        <f t="shared" ref="E379:N379" si="270">+E96-D96</f>
        <v>27.045999999999999</v>
      </c>
      <c r="F379" s="228">
        <f t="shared" si="270"/>
        <v>0</v>
      </c>
      <c r="G379" s="228">
        <f t="shared" si="270"/>
        <v>-27.045999999999999</v>
      </c>
      <c r="H379" s="228">
        <f t="shared" si="270"/>
        <v>33.963000000000001</v>
      </c>
      <c r="I379" s="228">
        <f t="shared" si="270"/>
        <v>-6.0630000000000024</v>
      </c>
      <c r="J379" s="228">
        <f t="shared" si="270"/>
        <v>342.80100000000004</v>
      </c>
      <c r="K379" s="228">
        <f t="shared" si="270"/>
        <v>-30.891999999999996</v>
      </c>
      <c r="L379" s="228">
        <f t="shared" si="270"/>
        <v>-30.89100000000002</v>
      </c>
      <c r="M379" s="228">
        <f t="shared" si="270"/>
        <v>-30.891999999999996</v>
      </c>
      <c r="N379" s="228">
        <f t="shared" si="270"/>
        <v>-278.02600000000001</v>
      </c>
    </row>
    <row r="380" spans="1:14" ht="30" customHeight="1" thickTop="1" thickBot="1" x14ac:dyDescent="0.4">
      <c r="A380" s="287" t="s">
        <v>554</v>
      </c>
      <c r="B380" s="227" t="s">
        <v>432</v>
      </c>
      <c r="C380" s="356"/>
      <c r="D380" s="228"/>
      <c r="E380" s="228">
        <f t="shared" ref="E380:N380" si="271">+E97-D97</f>
        <v>0</v>
      </c>
      <c r="F380" s="228">
        <f t="shared" si="271"/>
        <v>0</v>
      </c>
      <c r="G380" s="228">
        <f t="shared" si="271"/>
        <v>0</v>
      </c>
      <c r="H380" s="228">
        <f t="shared" si="271"/>
        <v>0</v>
      </c>
      <c r="I380" s="228">
        <f t="shared" si="271"/>
        <v>0</v>
      </c>
      <c r="J380" s="228">
        <f t="shared" si="271"/>
        <v>0</v>
      </c>
      <c r="K380" s="228">
        <f t="shared" si="271"/>
        <v>0</v>
      </c>
      <c r="L380" s="228">
        <f t="shared" si="271"/>
        <v>0</v>
      </c>
      <c r="M380" s="228">
        <f t="shared" si="271"/>
        <v>0</v>
      </c>
      <c r="N380" s="228">
        <f t="shared" si="271"/>
        <v>0</v>
      </c>
    </row>
    <row r="381" spans="1:14" ht="30" customHeight="1" thickTop="1" thickBot="1" x14ac:dyDescent="0.4">
      <c r="A381" s="287" t="s">
        <v>555</v>
      </c>
      <c r="B381" s="227" t="s">
        <v>433</v>
      </c>
      <c r="C381" s="364"/>
      <c r="D381" s="233"/>
      <c r="E381" s="228">
        <f t="shared" ref="E381:N381" si="272">+E106-D106</f>
        <v>0</v>
      </c>
      <c r="F381" s="228">
        <f t="shared" si="272"/>
        <v>0</v>
      </c>
      <c r="G381" s="228">
        <f t="shared" si="272"/>
        <v>0</v>
      </c>
      <c r="H381" s="228">
        <f t="shared" si="272"/>
        <v>56.918999999999997</v>
      </c>
      <c r="I381" s="228">
        <f t="shared" si="272"/>
        <v>-56.918999999999997</v>
      </c>
      <c r="J381" s="228">
        <f t="shared" si="272"/>
        <v>76.447000000000003</v>
      </c>
      <c r="K381" s="228">
        <f t="shared" si="272"/>
        <v>11.393999999999991</v>
      </c>
      <c r="L381" s="228">
        <f t="shared" si="272"/>
        <v>395.733</v>
      </c>
      <c r="M381" s="228">
        <f t="shared" si="272"/>
        <v>-469.31900000000002</v>
      </c>
      <c r="N381" s="228">
        <f t="shared" si="272"/>
        <v>-14.255000000000001</v>
      </c>
    </row>
    <row r="382" spans="1:14" ht="30" customHeight="1" thickTop="1" thickBot="1" x14ac:dyDescent="0.4">
      <c r="A382" s="287" t="s">
        <v>556</v>
      </c>
      <c r="B382" s="227" t="s">
        <v>434</v>
      </c>
      <c r="C382" s="356"/>
      <c r="D382" s="228"/>
      <c r="E382" s="228">
        <f t="shared" ref="E382:N382" si="273">+E107-D107</f>
        <v>5214.9620000000004</v>
      </c>
      <c r="F382" s="228">
        <f t="shared" si="273"/>
        <v>2864.6229999999996</v>
      </c>
      <c r="G382" s="228">
        <f t="shared" si="273"/>
        <v>620.64699999999993</v>
      </c>
      <c r="H382" s="228">
        <f t="shared" si="273"/>
        <v>-352.99799999999959</v>
      </c>
      <c r="I382" s="228">
        <f t="shared" si="273"/>
        <v>1659.360999999999</v>
      </c>
      <c r="J382" s="228">
        <f t="shared" si="273"/>
        <v>-3166.2819999999992</v>
      </c>
      <c r="K382" s="228">
        <f t="shared" si="273"/>
        <v>992.16299999999956</v>
      </c>
      <c r="L382" s="228">
        <f t="shared" si="273"/>
        <v>531.78899999999976</v>
      </c>
      <c r="M382" s="228">
        <f t="shared" si="273"/>
        <v>1320.259</v>
      </c>
      <c r="N382" s="228">
        <f t="shared" si="273"/>
        <v>-9684.5239999999994</v>
      </c>
    </row>
    <row r="383" spans="1:14" ht="30" customHeight="1" thickTop="1" thickBot="1" x14ac:dyDescent="0.4">
      <c r="A383" s="287" t="s">
        <v>557</v>
      </c>
      <c r="B383" s="227" t="s">
        <v>435</v>
      </c>
      <c r="C383" s="356"/>
      <c r="D383" s="228"/>
      <c r="E383" s="228">
        <f t="shared" ref="E383:N383" si="274">+E110-D110</f>
        <v>1557.367</v>
      </c>
      <c r="F383" s="228">
        <f t="shared" si="274"/>
        <v>-242.64699999999993</v>
      </c>
      <c r="G383" s="228">
        <f t="shared" si="274"/>
        <v>67.70900000000006</v>
      </c>
      <c r="H383" s="228">
        <f t="shared" si="274"/>
        <v>-58.711999999999989</v>
      </c>
      <c r="I383" s="228">
        <f t="shared" si="274"/>
        <v>709.06399999999985</v>
      </c>
      <c r="J383" s="228">
        <f t="shared" si="274"/>
        <v>573.29</v>
      </c>
      <c r="K383" s="228">
        <f t="shared" si="274"/>
        <v>-204.43399999999974</v>
      </c>
      <c r="L383" s="228">
        <f t="shared" si="274"/>
        <v>146.36599999999999</v>
      </c>
      <c r="M383" s="228">
        <f t="shared" si="274"/>
        <v>-2474.723</v>
      </c>
      <c r="N383" s="228">
        <f t="shared" si="274"/>
        <v>-73.28</v>
      </c>
    </row>
    <row r="384" spans="1:14" ht="30" customHeight="1" thickTop="1" thickBot="1" x14ac:dyDescent="0.4">
      <c r="A384" s="287" t="s">
        <v>558</v>
      </c>
      <c r="B384" s="232" t="s">
        <v>363</v>
      </c>
      <c r="C384" s="364"/>
      <c r="D384" s="233"/>
      <c r="E384" s="233">
        <f>SUM(E379:E383)</f>
        <v>6799.3750000000009</v>
      </c>
      <c r="F384" s="233">
        <f t="shared" ref="F384:G384" si="275">SUM(F379:F383)</f>
        <v>2621.9759999999997</v>
      </c>
      <c r="G384" s="233">
        <f t="shared" si="275"/>
        <v>661.31</v>
      </c>
      <c r="H384" s="233">
        <f t="shared" ref="H384:N384" si="276">SUM(H379:H383)</f>
        <v>-320.82799999999958</v>
      </c>
      <c r="I384" s="233">
        <f t="shared" si="276"/>
        <v>2305.4429999999988</v>
      </c>
      <c r="J384" s="233">
        <f t="shared" si="276"/>
        <v>-2173.7439999999992</v>
      </c>
      <c r="K384" s="233">
        <f t="shared" si="276"/>
        <v>768.23099999999977</v>
      </c>
      <c r="L384" s="233">
        <f t="shared" si="276"/>
        <v>1042.9969999999998</v>
      </c>
      <c r="M384" s="233">
        <f t="shared" si="276"/>
        <v>-1654.675</v>
      </c>
      <c r="N384" s="233">
        <f t="shared" si="276"/>
        <v>-10050.085000000001</v>
      </c>
    </row>
    <row r="385" spans="1:14" ht="30" customHeight="1" thickTop="1" thickBot="1" x14ac:dyDescent="0.4">
      <c r="A385" s="287" t="s">
        <v>559</v>
      </c>
      <c r="B385" s="249" t="s">
        <v>355</v>
      </c>
      <c r="C385" s="364"/>
      <c r="D385" s="233"/>
      <c r="E385" s="233">
        <f>+E378+E384</f>
        <v>65122.334000000003</v>
      </c>
      <c r="F385" s="233">
        <f>+F378+F384</f>
        <v>2427.3729999999978</v>
      </c>
      <c r="G385" s="233">
        <f>+G378+G384</f>
        <v>4916.5849999999991</v>
      </c>
      <c r="H385" s="233">
        <f t="shared" ref="H385:N385" si="277">+H378+H384</f>
        <v>-17355.959000000003</v>
      </c>
      <c r="I385" s="233">
        <f t="shared" si="277"/>
        <v>-1170.3700000000031</v>
      </c>
      <c r="J385" s="233">
        <f t="shared" si="277"/>
        <v>1299.0340000000047</v>
      </c>
      <c r="K385" s="233">
        <f t="shared" si="277"/>
        <v>-11443.852000000004</v>
      </c>
      <c r="L385" s="233">
        <f t="shared" si="277"/>
        <v>6530.1420000000016</v>
      </c>
      <c r="M385" s="233">
        <f t="shared" si="277"/>
        <v>-13602.267999999998</v>
      </c>
      <c r="N385" s="233">
        <f t="shared" si="277"/>
        <v>-36723.019</v>
      </c>
    </row>
    <row r="386" spans="1:14" ht="30" customHeight="1" thickBot="1" x14ac:dyDescent="0.4"/>
    <row r="387" spans="1:14" ht="30" customHeight="1" thickBot="1" x14ac:dyDescent="0.4">
      <c r="A387" s="217"/>
      <c r="B387" s="217" t="s">
        <v>14</v>
      </c>
      <c r="C387" s="207" t="str">
        <f>+C9</f>
        <v>Ref</v>
      </c>
      <c r="D387" s="208"/>
      <c r="E387" s="207">
        <f t="shared" ref="E387:N387" si="278">+E9</f>
        <v>2009</v>
      </c>
      <c r="F387" s="207">
        <f t="shared" si="278"/>
        <v>2010</v>
      </c>
      <c r="G387" s="207">
        <f t="shared" si="278"/>
        <v>2011</v>
      </c>
      <c r="H387" s="207">
        <f t="shared" si="278"/>
        <v>2012</v>
      </c>
      <c r="I387" s="207">
        <f t="shared" si="278"/>
        <v>2013</v>
      </c>
      <c r="J387" s="207">
        <f t="shared" si="278"/>
        <v>2014</v>
      </c>
      <c r="K387" s="207">
        <f t="shared" si="278"/>
        <v>2015</v>
      </c>
      <c r="L387" s="207">
        <f t="shared" si="278"/>
        <v>2016</v>
      </c>
      <c r="M387" s="207">
        <f t="shared" si="278"/>
        <v>2017</v>
      </c>
      <c r="N387" s="207">
        <f t="shared" si="278"/>
        <v>2018</v>
      </c>
    </row>
    <row r="388" spans="1:14" ht="30" customHeight="1" thickTop="1" thickBot="1" x14ac:dyDescent="0.4">
      <c r="A388" s="287" t="s">
        <v>561</v>
      </c>
      <c r="B388" s="227" t="s">
        <v>437</v>
      </c>
      <c r="C388" s="356"/>
      <c r="D388" s="228"/>
      <c r="E388" s="228">
        <f t="shared" ref="E388:N388" si="279">+E133-D133</f>
        <v>1136.1279999999999</v>
      </c>
      <c r="F388" s="228">
        <f t="shared" si="279"/>
        <v>-34.765999999999849</v>
      </c>
      <c r="G388" s="228">
        <f t="shared" si="279"/>
        <v>-35.287000000000035</v>
      </c>
      <c r="H388" s="228">
        <f t="shared" si="279"/>
        <v>-35.817000000000007</v>
      </c>
      <c r="I388" s="228">
        <f t="shared" si="279"/>
        <v>-30.258000000000038</v>
      </c>
      <c r="J388" s="228">
        <f t="shared" si="279"/>
        <v>0</v>
      </c>
      <c r="K388" s="228">
        <f t="shared" si="279"/>
        <v>9885.7430000000004</v>
      </c>
      <c r="L388" s="228">
        <f t="shared" si="279"/>
        <v>-631.84799999999996</v>
      </c>
      <c r="M388" s="228">
        <f t="shared" si="279"/>
        <v>-10253.895</v>
      </c>
      <c r="N388" s="228">
        <f t="shared" si="279"/>
        <v>0</v>
      </c>
    </row>
    <row r="389" spans="1:14" ht="30" customHeight="1" thickTop="1" thickBot="1" x14ac:dyDescent="0.4">
      <c r="A389" s="287" t="s">
        <v>562</v>
      </c>
      <c r="B389" s="227" t="s">
        <v>439</v>
      </c>
      <c r="C389" s="356"/>
      <c r="D389" s="228"/>
      <c r="E389" s="228">
        <f t="shared" ref="E389:N389" si="280">+E134-D134</f>
        <v>0</v>
      </c>
      <c r="F389" s="228">
        <f t="shared" si="280"/>
        <v>0</v>
      </c>
      <c r="G389" s="228">
        <f t="shared" si="280"/>
        <v>0</v>
      </c>
      <c r="H389" s="228">
        <f t="shared" si="280"/>
        <v>0</v>
      </c>
      <c r="I389" s="228">
        <f t="shared" si="280"/>
        <v>0</v>
      </c>
      <c r="J389" s="228">
        <f t="shared" si="280"/>
        <v>0</v>
      </c>
      <c r="K389" s="228">
        <f t="shared" si="280"/>
        <v>0</v>
      </c>
      <c r="L389" s="228">
        <f t="shared" si="280"/>
        <v>0</v>
      </c>
      <c r="M389" s="228">
        <f t="shared" si="280"/>
        <v>0</v>
      </c>
      <c r="N389" s="228">
        <f t="shared" si="280"/>
        <v>0</v>
      </c>
    </row>
    <row r="390" spans="1:14" ht="30" customHeight="1" thickTop="1" thickBot="1" x14ac:dyDescent="0.4">
      <c r="A390" s="287" t="s">
        <v>566</v>
      </c>
      <c r="B390" s="227" t="s">
        <v>438</v>
      </c>
      <c r="C390" s="356"/>
      <c r="D390" s="228"/>
      <c r="E390" s="228">
        <f t="shared" ref="E390:N390" si="281">+E138-D138</f>
        <v>0</v>
      </c>
      <c r="F390" s="228">
        <f t="shared" si="281"/>
        <v>0</v>
      </c>
      <c r="G390" s="228">
        <f t="shared" si="281"/>
        <v>0</v>
      </c>
      <c r="H390" s="228">
        <f t="shared" si="281"/>
        <v>0</v>
      </c>
      <c r="I390" s="228">
        <f t="shared" si="281"/>
        <v>0</v>
      </c>
      <c r="J390" s="228">
        <f t="shared" si="281"/>
        <v>0</v>
      </c>
      <c r="K390" s="228">
        <f t="shared" si="281"/>
        <v>0</v>
      </c>
      <c r="L390" s="228">
        <f t="shared" si="281"/>
        <v>0</v>
      </c>
      <c r="M390" s="228">
        <f t="shared" si="281"/>
        <v>0</v>
      </c>
      <c r="N390" s="228">
        <f t="shared" si="281"/>
        <v>0</v>
      </c>
    </row>
    <row r="391" spans="1:14" ht="30" customHeight="1" thickTop="1" thickBot="1" x14ac:dyDescent="0.4">
      <c r="A391" s="287" t="s">
        <v>567</v>
      </c>
      <c r="B391" s="227" t="s">
        <v>440</v>
      </c>
      <c r="C391" s="356"/>
      <c r="D391" s="228"/>
      <c r="E391" s="228">
        <f t="shared" ref="E391:N391" si="282">+E140-D140</f>
        <v>0</v>
      </c>
      <c r="F391" s="228">
        <f t="shared" si="282"/>
        <v>0</v>
      </c>
      <c r="G391" s="228">
        <f t="shared" si="282"/>
        <v>0</v>
      </c>
      <c r="H391" s="228">
        <f t="shared" si="282"/>
        <v>0</v>
      </c>
      <c r="I391" s="228">
        <f t="shared" si="282"/>
        <v>0</v>
      </c>
      <c r="J391" s="228">
        <f t="shared" si="282"/>
        <v>0</v>
      </c>
      <c r="K391" s="228">
        <f t="shared" si="282"/>
        <v>0</v>
      </c>
      <c r="L391" s="228">
        <f t="shared" si="282"/>
        <v>0</v>
      </c>
      <c r="M391" s="228">
        <f t="shared" si="282"/>
        <v>11269.446</v>
      </c>
      <c r="N391" s="228">
        <f t="shared" si="282"/>
        <v>-11269.446</v>
      </c>
    </row>
    <row r="392" spans="1:14" ht="30" customHeight="1" thickTop="1" thickBot="1" x14ac:dyDescent="0.4">
      <c r="A392" s="287" t="s">
        <v>569</v>
      </c>
      <c r="B392" s="227" t="s">
        <v>441</v>
      </c>
      <c r="C392" s="356"/>
      <c r="D392" s="228"/>
      <c r="E392" s="228">
        <f t="shared" ref="E392:N392" si="283">+E142-D142</f>
        <v>1279.991</v>
      </c>
      <c r="F392" s="228">
        <f t="shared" si="283"/>
        <v>-894.73800000000006</v>
      </c>
      <c r="G392" s="228">
        <f t="shared" si="283"/>
        <v>-16.805000000000007</v>
      </c>
      <c r="H392" s="228">
        <f t="shared" si="283"/>
        <v>2928.518</v>
      </c>
      <c r="I392" s="228">
        <f t="shared" si="283"/>
        <v>-2915.165</v>
      </c>
      <c r="J392" s="228">
        <f t="shared" si="283"/>
        <v>-169.53899999999999</v>
      </c>
      <c r="K392" s="228">
        <f t="shared" si="283"/>
        <v>789.7650000000001</v>
      </c>
      <c r="L392" s="228">
        <f t="shared" si="283"/>
        <v>-328.26400000000001</v>
      </c>
      <c r="M392" s="228">
        <f t="shared" si="283"/>
        <v>-538.71600000000001</v>
      </c>
      <c r="N392" s="228">
        <f t="shared" si="283"/>
        <v>-135.047</v>
      </c>
    </row>
    <row r="393" spans="1:14" ht="30" customHeight="1" thickTop="1" thickBot="1" x14ac:dyDescent="0.4">
      <c r="A393" s="287" t="s">
        <v>570</v>
      </c>
      <c r="B393" s="227" t="s">
        <v>539</v>
      </c>
      <c r="C393" s="356"/>
      <c r="D393" s="228"/>
      <c r="E393" s="228">
        <f t="shared" ref="E393:N393" si="284">+E143-D143</f>
        <v>13436.269</v>
      </c>
      <c r="F393" s="228">
        <f t="shared" si="284"/>
        <v>2043.1149999999998</v>
      </c>
      <c r="G393" s="228">
        <f t="shared" si="284"/>
        <v>2075.3629999999994</v>
      </c>
      <c r="H393" s="228">
        <f t="shared" si="284"/>
        <v>-17554.746999999999</v>
      </c>
      <c r="I393" s="228">
        <f t="shared" si="284"/>
        <v>0</v>
      </c>
      <c r="J393" s="228">
        <f t="shared" si="284"/>
        <v>1023.61</v>
      </c>
      <c r="K393" s="228">
        <f t="shared" si="284"/>
        <v>-41.123000000000047</v>
      </c>
      <c r="L393" s="228">
        <f t="shared" si="284"/>
        <v>650.30700000000013</v>
      </c>
      <c r="M393" s="228">
        <f t="shared" si="284"/>
        <v>-751.20900000000006</v>
      </c>
      <c r="N393" s="228">
        <f t="shared" si="284"/>
        <v>-881.58500000000004</v>
      </c>
    </row>
    <row r="394" spans="1:14" ht="30" customHeight="1" thickTop="1" thickBot="1" x14ac:dyDescent="0.4">
      <c r="A394" s="287" t="s">
        <v>571</v>
      </c>
      <c r="B394" s="227" t="s">
        <v>442</v>
      </c>
      <c r="C394" s="356"/>
      <c r="D394" s="228"/>
      <c r="E394" s="228">
        <f t="shared" ref="E394:N394" si="285">+E146-D146</f>
        <v>0</v>
      </c>
      <c r="F394" s="228">
        <f t="shared" si="285"/>
        <v>0</v>
      </c>
      <c r="G394" s="228">
        <f t="shared" si="285"/>
        <v>0</v>
      </c>
      <c r="H394" s="228">
        <f t="shared" si="285"/>
        <v>0</v>
      </c>
      <c r="I394" s="228">
        <f t="shared" si="285"/>
        <v>0</v>
      </c>
      <c r="J394" s="228">
        <f t="shared" si="285"/>
        <v>0</v>
      </c>
      <c r="K394" s="228">
        <f t="shared" si="285"/>
        <v>0</v>
      </c>
      <c r="L394" s="228">
        <f t="shared" si="285"/>
        <v>0</v>
      </c>
      <c r="M394" s="228">
        <f t="shared" si="285"/>
        <v>0</v>
      </c>
      <c r="N394" s="228">
        <f t="shared" si="285"/>
        <v>0</v>
      </c>
    </row>
    <row r="395" spans="1:14" ht="30" customHeight="1" thickTop="1" thickBot="1" x14ac:dyDescent="0.4">
      <c r="A395" s="287" t="s">
        <v>574</v>
      </c>
      <c r="B395" s="232" t="s">
        <v>364</v>
      </c>
      <c r="C395" s="364"/>
      <c r="D395" s="233"/>
      <c r="E395" s="233">
        <f t="shared" ref="E395:N395" si="286">SUM(E388:E394)</f>
        <v>15852.387999999999</v>
      </c>
      <c r="F395" s="233">
        <f t="shared" si="286"/>
        <v>1113.6109999999999</v>
      </c>
      <c r="G395" s="233">
        <f t="shared" si="286"/>
        <v>2023.2709999999993</v>
      </c>
      <c r="H395" s="233">
        <f t="shared" si="286"/>
        <v>-14662.045999999998</v>
      </c>
      <c r="I395" s="233">
        <f t="shared" si="286"/>
        <v>-2945.4229999999998</v>
      </c>
      <c r="J395" s="233">
        <f t="shared" si="286"/>
        <v>854.07100000000003</v>
      </c>
      <c r="K395" s="233">
        <f t="shared" si="286"/>
        <v>10634.385</v>
      </c>
      <c r="L395" s="233">
        <f t="shared" si="286"/>
        <v>-309.80499999999984</v>
      </c>
      <c r="M395" s="233">
        <f t="shared" si="286"/>
        <v>-274.37400000000059</v>
      </c>
      <c r="N395" s="233">
        <f t="shared" si="286"/>
        <v>-12286.078000000001</v>
      </c>
    </row>
    <row r="396" spans="1:14" ht="30" customHeight="1" thickTop="1" thickBot="1" x14ac:dyDescent="0.4">
      <c r="A396" s="287" t="s">
        <v>560</v>
      </c>
      <c r="B396" s="227" t="s">
        <v>436</v>
      </c>
      <c r="C396" s="356"/>
      <c r="D396" s="228"/>
      <c r="E396" s="228">
        <f t="shared" ref="E396:N396" si="287">+E132-D132</f>
        <v>1466.9</v>
      </c>
      <c r="F396" s="228">
        <f t="shared" si="287"/>
        <v>-170.67600000000016</v>
      </c>
      <c r="G396" s="228">
        <f t="shared" si="287"/>
        <v>-181.15999999999985</v>
      </c>
      <c r="H396" s="228">
        <f t="shared" si="287"/>
        <v>111.07099999999991</v>
      </c>
      <c r="I396" s="228">
        <f t="shared" si="287"/>
        <v>119.75500000000011</v>
      </c>
      <c r="J396" s="228">
        <f t="shared" si="287"/>
        <v>-236.46300000000019</v>
      </c>
      <c r="K396" s="228">
        <f t="shared" si="287"/>
        <v>-101.45999999999992</v>
      </c>
      <c r="L396" s="228">
        <f t="shared" si="287"/>
        <v>-62.351999999999975</v>
      </c>
      <c r="M396" s="228">
        <f t="shared" si="287"/>
        <v>-470.53000000000003</v>
      </c>
      <c r="N396" s="228">
        <f t="shared" si="287"/>
        <v>-475.08499999999998</v>
      </c>
    </row>
    <row r="397" spans="1:14" ht="30" customHeight="1" thickTop="1" thickBot="1" x14ac:dyDescent="0.4">
      <c r="A397" s="287" t="s">
        <v>563</v>
      </c>
      <c r="B397" s="227" t="s">
        <v>540</v>
      </c>
      <c r="C397" s="356"/>
      <c r="D397" s="228"/>
      <c r="E397" s="228">
        <f t="shared" ref="E397:N397" si="288">+E135-D135</f>
        <v>1658.4380000000001</v>
      </c>
      <c r="F397" s="228">
        <f t="shared" si="288"/>
        <v>-1658.4380000000001</v>
      </c>
      <c r="G397" s="228">
        <f t="shared" si="288"/>
        <v>0</v>
      </c>
      <c r="H397" s="228">
        <f t="shared" si="288"/>
        <v>0</v>
      </c>
      <c r="I397" s="228">
        <f t="shared" si="288"/>
        <v>0</v>
      </c>
      <c r="J397" s="228">
        <f t="shared" si="288"/>
        <v>0</v>
      </c>
      <c r="K397" s="228">
        <f t="shared" si="288"/>
        <v>0</v>
      </c>
      <c r="L397" s="228">
        <f t="shared" si="288"/>
        <v>0</v>
      </c>
      <c r="M397" s="228">
        <f t="shared" si="288"/>
        <v>0</v>
      </c>
      <c r="N397" s="228">
        <f t="shared" si="288"/>
        <v>0</v>
      </c>
    </row>
    <row r="398" spans="1:14" ht="30" customHeight="1" thickTop="1" thickBot="1" x14ac:dyDescent="0.4">
      <c r="A398" s="287" t="s">
        <v>564</v>
      </c>
      <c r="B398" s="227" t="s">
        <v>541</v>
      </c>
      <c r="C398" s="356"/>
      <c r="D398" s="228"/>
      <c r="E398" s="228">
        <f t="shared" ref="E398:N398" si="289">+E136-D136</f>
        <v>0</v>
      </c>
      <c r="F398" s="228">
        <f t="shared" si="289"/>
        <v>0</v>
      </c>
      <c r="G398" s="228">
        <f t="shared" si="289"/>
        <v>0</v>
      </c>
      <c r="H398" s="228">
        <f t="shared" si="289"/>
        <v>0</v>
      </c>
      <c r="I398" s="228">
        <f t="shared" si="289"/>
        <v>0</v>
      </c>
      <c r="J398" s="228">
        <f t="shared" si="289"/>
        <v>0</v>
      </c>
      <c r="K398" s="228">
        <f t="shared" si="289"/>
        <v>0</v>
      </c>
      <c r="L398" s="228">
        <f t="shared" si="289"/>
        <v>0</v>
      </c>
      <c r="M398" s="228">
        <f t="shared" si="289"/>
        <v>0</v>
      </c>
      <c r="N398" s="228">
        <f t="shared" si="289"/>
        <v>0</v>
      </c>
    </row>
    <row r="399" spans="1:14" ht="30" customHeight="1" thickTop="1" thickBot="1" x14ac:dyDescent="0.4">
      <c r="A399" s="287" t="s">
        <v>565</v>
      </c>
      <c r="B399" s="227" t="s">
        <v>542</v>
      </c>
      <c r="C399" s="356"/>
      <c r="D399" s="228"/>
      <c r="E399" s="228">
        <f t="shared" ref="E399:N399" si="290">+E137-D137</f>
        <v>0</v>
      </c>
      <c r="F399" s="228">
        <f t="shared" si="290"/>
        <v>0</v>
      </c>
      <c r="G399" s="228">
        <f t="shared" si="290"/>
        <v>0</v>
      </c>
      <c r="H399" s="228">
        <f t="shared" si="290"/>
        <v>0</v>
      </c>
      <c r="I399" s="228">
        <f t="shared" si="290"/>
        <v>0</v>
      </c>
      <c r="J399" s="228">
        <f t="shared" si="290"/>
        <v>0</v>
      </c>
      <c r="K399" s="228">
        <f t="shared" si="290"/>
        <v>0</v>
      </c>
      <c r="L399" s="228">
        <f t="shared" si="290"/>
        <v>0</v>
      </c>
      <c r="M399" s="228">
        <f t="shared" si="290"/>
        <v>0</v>
      </c>
      <c r="N399" s="228">
        <f t="shared" si="290"/>
        <v>0</v>
      </c>
    </row>
    <row r="400" spans="1:14" ht="30" customHeight="1" thickTop="1" thickBot="1" x14ac:dyDescent="0.4">
      <c r="A400" s="287" t="s">
        <v>568</v>
      </c>
      <c r="B400" s="227" t="s">
        <v>543</v>
      </c>
      <c r="C400" s="356"/>
      <c r="D400" s="228"/>
      <c r="E400" s="228">
        <f t="shared" ref="E400:N400" si="291">+E141-D141</f>
        <v>0</v>
      </c>
      <c r="F400" s="228">
        <f t="shared" si="291"/>
        <v>0</v>
      </c>
      <c r="G400" s="228">
        <f t="shared" si="291"/>
        <v>0</v>
      </c>
      <c r="H400" s="228">
        <f t="shared" si="291"/>
        <v>0</v>
      </c>
      <c r="I400" s="228">
        <f t="shared" si="291"/>
        <v>0</v>
      </c>
      <c r="J400" s="228">
        <f t="shared" si="291"/>
        <v>0</v>
      </c>
      <c r="K400" s="228">
        <f t="shared" si="291"/>
        <v>0</v>
      </c>
      <c r="L400" s="228">
        <f t="shared" si="291"/>
        <v>0</v>
      </c>
      <c r="M400" s="228">
        <f t="shared" si="291"/>
        <v>0</v>
      </c>
      <c r="N400" s="228">
        <f t="shared" si="291"/>
        <v>0</v>
      </c>
    </row>
    <row r="401" spans="1:14" ht="30" customHeight="1" thickTop="1" thickBot="1" x14ac:dyDescent="0.4">
      <c r="A401" s="287" t="s">
        <v>572</v>
      </c>
      <c r="B401" s="227" t="s">
        <v>544</v>
      </c>
      <c r="C401" s="375"/>
      <c r="D401" s="227"/>
      <c r="E401" s="228">
        <f t="shared" ref="E401:N401" si="292">+E144-D144</f>
        <v>5945.4260000000004</v>
      </c>
      <c r="F401" s="228">
        <f t="shared" si="292"/>
        <v>799.14099999999962</v>
      </c>
      <c r="G401" s="228">
        <f t="shared" si="292"/>
        <v>-228.5</v>
      </c>
      <c r="H401" s="228">
        <f t="shared" si="292"/>
        <v>-934.29799999999977</v>
      </c>
      <c r="I401" s="228">
        <f t="shared" si="292"/>
        <v>1183.4119999999994</v>
      </c>
      <c r="J401" s="228">
        <f t="shared" si="292"/>
        <v>-549.41299999999956</v>
      </c>
      <c r="K401" s="228">
        <f t="shared" si="292"/>
        <v>340.81900000000041</v>
      </c>
      <c r="L401" s="228">
        <f t="shared" si="292"/>
        <v>-313.8760000000002</v>
      </c>
      <c r="M401" s="228">
        <f t="shared" si="292"/>
        <v>-126.85000000000036</v>
      </c>
      <c r="N401" s="228">
        <f t="shared" si="292"/>
        <v>-6115.8609999999999</v>
      </c>
    </row>
    <row r="402" spans="1:14" ht="30" customHeight="1" thickTop="1" thickBot="1" x14ac:dyDescent="0.4">
      <c r="A402" s="287" t="s">
        <v>573</v>
      </c>
      <c r="B402" s="227" t="s">
        <v>545</v>
      </c>
      <c r="C402" s="356"/>
      <c r="D402" s="228"/>
      <c r="E402" s="228">
        <f t="shared" ref="E402:N402" si="293">+E145-D145</f>
        <v>0</v>
      </c>
      <c r="F402" s="228">
        <f t="shared" si="293"/>
        <v>0</v>
      </c>
      <c r="G402" s="228">
        <f t="shared" si="293"/>
        <v>0</v>
      </c>
      <c r="H402" s="228">
        <f t="shared" si="293"/>
        <v>0</v>
      </c>
      <c r="I402" s="228">
        <f t="shared" si="293"/>
        <v>0</v>
      </c>
      <c r="J402" s="228">
        <f t="shared" si="293"/>
        <v>207.18299999999999</v>
      </c>
      <c r="K402" s="228">
        <f t="shared" si="293"/>
        <v>-49.171999999999997</v>
      </c>
      <c r="L402" s="228">
        <f t="shared" si="293"/>
        <v>332.428</v>
      </c>
      <c r="M402" s="228">
        <f t="shared" si="293"/>
        <v>-302.95699999999999</v>
      </c>
      <c r="N402" s="228">
        <f t="shared" si="293"/>
        <v>-187.482</v>
      </c>
    </row>
    <row r="403" spans="1:14" ht="30" customHeight="1" thickTop="1" thickBot="1" x14ac:dyDescent="0.4">
      <c r="A403" s="287" t="s">
        <v>575</v>
      </c>
      <c r="B403" s="232" t="s">
        <v>377</v>
      </c>
      <c r="C403" s="364"/>
      <c r="D403" s="233"/>
      <c r="E403" s="233">
        <f>SUM(E396:E402)</f>
        <v>9070.764000000001</v>
      </c>
      <c r="F403" s="233">
        <f t="shared" ref="F403:N403" si="294">SUM(F396:F402)</f>
        <v>-1029.9730000000006</v>
      </c>
      <c r="G403" s="233">
        <f t="shared" si="294"/>
        <v>-409.65999999999985</v>
      </c>
      <c r="H403" s="233">
        <f t="shared" si="294"/>
        <v>-823.22699999999986</v>
      </c>
      <c r="I403" s="233">
        <f t="shared" si="294"/>
        <v>1303.1669999999995</v>
      </c>
      <c r="J403" s="233">
        <f t="shared" si="294"/>
        <v>-578.69299999999976</v>
      </c>
      <c r="K403" s="233">
        <f t="shared" si="294"/>
        <v>190.18700000000049</v>
      </c>
      <c r="L403" s="233">
        <f t="shared" si="294"/>
        <v>-43.800000000000182</v>
      </c>
      <c r="M403" s="233">
        <f t="shared" si="294"/>
        <v>-900.33700000000033</v>
      </c>
      <c r="N403" s="233">
        <f t="shared" si="294"/>
        <v>-6778.4279999999999</v>
      </c>
    </row>
    <row r="404" spans="1:14" ht="30" customHeight="1" thickTop="1" thickBot="1" x14ac:dyDescent="0.4">
      <c r="A404" s="287" t="s">
        <v>576</v>
      </c>
      <c r="B404" s="249" t="s">
        <v>356</v>
      </c>
      <c r="C404" s="364"/>
      <c r="D404" s="233"/>
      <c r="E404" s="233">
        <f t="shared" ref="E404:N404" si="295">+E395+E403</f>
        <v>24923.152000000002</v>
      </c>
      <c r="F404" s="233">
        <f t="shared" si="295"/>
        <v>83.637999999999238</v>
      </c>
      <c r="G404" s="233">
        <f t="shared" si="295"/>
        <v>1613.6109999999994</v>
      </c>
      <c r="H404" s="233">
        <f t="shared" si="295"/>
        <v>-15485.272999999997</v>
      </c>
      <c r="I404" s="233">
        <f t="shared" si="295"/>
        <v>-1642.2560000000003</v>
      </c>
      <c r="J404" s="233">
        <f t="shared" si="295"/>
        <v>275.37800000000027</v>
      </c>
      <c r="K404" s="233">
        <f t="shared" si="295"/>
        <v>10824.572</v>
      </c>
      <c r="L404" s="233">
        <f t="shared" si="295"/>
        <v>-353.60500000000002</v>
      </c>
      <c r="M404" s="233">
        <f t="shared" si="295"/>
        <v>-1174.7110000000009</v>
      </c>
      <c r="N404" s="233">
        <f t="shared" si="295"/>
        <v>-19064.506000000001</v>
      </c>
    </row>
    <row r="405" spans="1:14" ht="30" customHeight="1" thickBot="1" x14ac:dyDescent="0.4"/>
    <row r="406" spans="1:14" ht="30" customHeight="1" thickBot="1" x14ac:dyDescent="0.4">
      <c r="A406" s="208"/>
      <c r="B406" s="207" t="s">
        <v>357</v>
      </c>
      <c r="C406" s="207" t="str">
        <f>+C9</f>
        <v>Ref</v>
      </c>
      <c r="D406" s="208"/>
      <c r="E406" s="218">
        <f t="shared" ref="E406:N406" si="296">+E385-E404</f>
        <v>40199.182000000001</v>
      </c>
      <c r="F406" s="218">
        <f t="shared" si="296"/>
        <v>2343.7349999999988</v>
      </c>
      <c r="G406" s="218">
        <f t="shared" si="296"/>
        <v>3302.9739999999997</v>
      </c>
      <c r="H406" s="218">
        <f t="shared" si="296"/>
        <v>-1870.6860000000052</v>
      </c>
      <c r="I406" s="218">
        <f t="shared" si="296"/>
        <v>471.88599999999724</v>
      </c>
      <c r="J406" s="218">
        <f t="shared" si="296"/>
        <v>1023.6560000000044</v>
      </c>
      <c r="K406" s="218">
        <f t="shared" si="296"/>
        <v>-22268.424000000006</v>
      </c>
      <c r="L406" s="218">
        <f t="shared" si="296"/>
        <v>6883.7470000000012</v>
      </c>
      <c r="M406" s="218">
        <f t="shared" si="296"/>
        <v>-12427.556999999997</v>
      </c>
      <c r="N406" s="218">
        <f t="shared" si="296"/>
        <v>-17658.512999999999</v>
      </c>
    </row>
    <row r="408" spans="1:14" ht="30" customHeight="1" x14ac:dyDescent="0.35">
      <c r="A408" s="177"/>
      <c r="B408" s="188" t="s">
        <v>350</v>
      </c>
      <c r="C408" s="363"/>
      <c r="D408" s="219"/>
      <c r="E408" s="220">
        <f t="shared" ref="E408:N408" si="297">+E406-E368</f>
        <v>0</v>
      </c>
      <c r="F408" s="220">
        <f t="shared" si="297"/>
        <v>-8.1854523159563541E-12</v>
      </c>
      <c r="G408" s="221">
        <f t="shared" si="297"/>
        <v>-5.4569682106375694E-12</v>
      </c>
      <c r="H408" s="221">
        <f t="shared" si="297"/>
        <v>-3.637978807091713E-12</v>
      </c>
      <c r="I408" s="221">
        <f t="shared" si="297"/>
        <v>-2.2737367544323206E-12</v>
      </c>
      <c r="J408" s="221">
        <f t="shared" si="297"/>
        <v>6.7075234255753458E-12</v>
      </c>
      <c r="K408" s="221">
        <f t="shared" si="297"/>
        <v>0</v>
      </c>
      <c r="L408" s="221">
        <f t="shared" si="297"/>
        <v>0</v>
      </c>
      <c r="M408" s="221">
        <f t="shared" si="297"/>
        <v>0</v>
      </c>
      <c r="N408" s="221">
        <f t="shared" si="297"/>
        <v>0</v>
      </c>
    </row>
  </sheetData>
  <sheetProtection selectLockedCells="1"/>
  <mergeCells count="1">
    <mergeCell ref="O12:Y12"/>
  </mergeCells>
  <conditionalFormatting sqref="O15:Y15">
    <cfRule type="cellIs" dxfId="29" priority="28" operator="notEqual">
      <formula>0</formula>
    </cfRule>
  </conditionalFormatting>
  <conditionalFormatting sqref="O21:Y21">
    <cfRule type="cellIs" dxfId="28" priority="27" operator="notEqual">
      <formula>0</formula>
    </cfRule>
  </conditionalFormatting>
  <conditionalFormatting sqref="O26:Y26">
    <cfRule type="cellIs" dxfId="27" priority="26" operator="notEqual">
      <formula>0</formula>
    </cfRule>
  </conditionalFormatting>
  <conditionalFormatting sqref="O29:Y29">
    <cfRule type="cellIs" dxfId="26" priority="25" operator="notEqual">
      <formula>0</formula>
    </cfRule>
  </conditionalFormatting>
  <conditionalFormatting sqref="O33:Y33">
    <cfRule type="cellIs" dxfId="25" priority="24" operator="notEqual">
      <formula>0</formula>
    </cfRule>
  </conditionalFormatting>
  <conditionalFormatting sqref="O42:Y42">
    <cfRule type="cellIs" dxfId="24" priority="23" operator="notEqual">
      <formula>0</formula>
    </cfRule>
  </conditionalFormatting>
  <conditionalFormatting sqref="O47:Y47">
    <cfRule type="cellIs" dxfId="23" priority="22" operator="notEqual">
      <formula>0</formula>
    </cfRule>
  </conditionalFormatting>
  <conditionalFormatting sqref="O52:Y52">
    <cfRule type="cellIs" dxfId="22" priority="21" operator="notEqual">
      <formula>0</formula>
    </cfRule>
  </conditionalFormatting>
  <conditionalFormatting sqref="O55:Y55">
    <cfRule type="cellIs" dxfId="21" priority="20" operator="notEqual">
      <formula>0</formula>
    </cfRule>
  </conditionalFormatting>
  <conditionalFormatting sqref="O59:Y59">
    <cfRule type="cellIs" dxfId="20" priority="19" operator="notEqual">
      <formula>0</formula>
    </cfRule>
  </conditionalFormatting>
  <conditionalFormatting sqref="O60:Y60">
    <cfRule type="cellIs" dxfId="19" priority="18" operator="notEqual">
      <formula>0</formula>
    </cfRule>
  </conditionalFormatting>
  <conditionalFormatting sqref="O62:Y62">
    <cfRule type="cellIs" dxfId="18" priority="17" operator="notEqual">
      <formula>0</formula>
    </cfRule>
  </conditionalFormatting>
  <conditionalFormatting sqref="O65:Y65">
    <cfRule type="cellIs" dxfId="17" priority="16" operator="notEqual">
      <formula>0</formula>
    </cfRule>
  </conditionalFormatting>
  <conditionalFormatting sqref="O90:Y90">
    <cfRule type="cellIs" dxfId="16" priority="15" operator="notEqual">
      <formula>0</formula>
    </cfRule>
  </conditionalFormatting>
  <conditionalFormatting sqref="O98:Y98">
    <cfRule type="cellIs" dxfId="15" priority="14" operator="notEqual">
      <formula>0</formula>
    </cfRule>
  </conditionalFormatting>
  <conditionalFormatting sqref="O100:Y100">
    <cfRule type="cellIs" dxfId="14" priority="13" operator="notEqual">
      <formula>0</formula>
    </cfRule>
  </conditionalFormatting>
  <conditionalFormatting sqref="O112:Y112">
    <cfRule type="cellIs" dxfId="13" priority="12" operator="notEqual">
      <formula>0</formula>
    </cfRule>
  </conditionalFormatting>
  <conditionalFormatting sqref="O116:Y116">
    <cfRule type="cellIs" dxfId="12" priority="11" operator="notEqual">
      <formula>0</formula>
    </cfRule>
  </conditionalFormatting>
  <conditionalFormatting sqref="O122:Y122">
    <cfRule type="cellIs" dxfId="11" priority="10" operator="notEqual">
      <formula>0</formula>
    </cfRule>
  </conditionalFormatting>
  <conditionalFormatting sqref="O131:Y131">
    <cfRule type="cellIs" dxfId="10" priority="9" operator="notEqual">
      <formula>0</formula>
    </cfRule>
  </conditionalFormatting>
  <conditionalFormatting sqref="O139:Y139">
    <cfRule type="cellIs" dxfId="9" priority="8" operator="notEqual">
      <formula>0</formula>
    </cfRule>
  </conditionalFormatting>
  <conditionalFormatting sqref="O147:Y147">
    <cfRule type="cellIs" dxfId="8" priority="7" operator="notEqual">
      <formula>0</formula>
    </cfRule>
  </conditionalFormatting>
  <conditionalFormatting sqref="O163:Y163">
    <cfRule type="cellIs" dxfId="7" priority="6" operator="notEqual">
      <formula>0</formula>
    </cfRule>
  </conditionalFormatting>
  <conditionalFormatting sqref="O170:Y170">
    <cfRule type="cellIs" dxfId="6" priority="5" operator="notEqual">
      <formula>0</formula>
    </cfRule>
  </conditionalFormatting>
  <conditionalFormatting sqref="O171:Y171">
    <cfRule type="cellIs" dxfId="5" priority="4" operator="notEqual">
      <formula>0</formula>
    </cfRule>
  </conditionalFormatting>
  <conditionalFormatting sqref="E180:N180">
    <cfRule type="cellIs" dxfId="4" priority="3" operator="notEqual">
      <formula>0</formula>
    </cfRule>
  </conditionalFormatting>
  <conditionalFormatting sqref="E408:N408">
    <cfRule type="cellIs" dxfId="3" priority="2" operator="notEqual">
      <formula>0</formula>
    </cfRule>
  </conditionalFormatting>
  <conditionalFormatting sqref="E334:N334">
    <cfRule type="cellIs" dxfId="2" priority="1" operator="notEqual">
      <formula>0</formula>
    </cfRule>
  </conditionalFormatting>
  <pageMargins left="0.51181102362204722" right="0.31496062992125984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7"/>
  <sheetViews>
    <sheetView tabSelected="1" topLeftCell="G1" workbookViewId="0">
      <selection activeCell="R30" sqref="R30"/>
    </sheetView>
  </sheetViews>
  <sheetFormatPr baseColWidth="10" defaultRowHeight="12.75" x14ac:dyDescent="0.2"/>
  <cols>
    <col min="1" max="1" width="55.7109375" style="377" customWidth="1"/>
    <col min="2" max="16384" width="11.42578125" style="377"/>
  </cols>
  <sheetData>
    <row r="2" spans="1:29" ht="13.5" thickBot="1" x14ac:dyDescent="0.25"/>
    <row r="3" spans="1:29" ht="13.5" thickBot="1" x14ac:dyDescent="0.25">
      <c r="A3" s="378"/>
      <c r="B3" s="378">
        <f>+Carga_datos!D1</f>
        <v>2008</v>
      </c>
      <c r="C3" s="378">
        <f>+Carga_datos!E1</f>
        <v>2009</v>
      </c>
      <c r="D3" s="378">
        <f>+Carga_datos!F1</f>
        <v>2010</v>
      </c>
      <c r="E3" s="378">
        <f>+Carga_datos!G1</f>
        <v>2011</v>
      </c>
      <c r="F3" s="378">
        <f>+Carga_datos!H1</f>
        <v>2012</v>
      </c>
      <c r="G3" s="378">
        <f>+Carga_datos!I1</f>
        <v>2013</v>
      </c>
      <c r="H3" s="378">
        <f>+Carga_datos!J1</f>
        <v>2014</v>
      </c>
      <c r="I3" s="378">
        <f>+Carga_datos!K1</f>
        <v>2015</v>
      </c>
      <c r="J3" s="378">
        <f>+Carga_datos!L1</f>
        <v>2016</v>
      </c>
      <c r="K3" s="378">
        <f>+Carga_datos!M1</f>
        <v>2017</v>
      </c>
      <c r="L3" s="378">
        <f>+Carga_datos!N1</f>
        <v>2018</v>
      </c>
    </row>
    <row r="4" spans="1:29" ht="13.5" thickTop="1" x14ac:dyDescent="0.2"/>
    <row r="5" spans="1:29" x14ac:dyDescent="0.2">
      <c r="A5" s="381" t="s">
        <v>309</v>
      </c>
      <c r="B5" s="379">
        <f>+Data!D149</f>
        <v>0</v>
      </c>
      <c r="C5" s="379">
        <f>+Data!E149</f>
        <v>0</v>
      </c>
      <c r="D5" s="379">
        <f>+Data!F149</f>
        <v>0</v>
      </c>
      <c r="E5" s="379">
        <f>+Data!G149</f>
        <v>0</v>
      </c>
      <c r="F5" s="379">
        <f>+Data!H149</f>
        <v>0</v>
      </c>
      <c r="G5" s="379">
        <f>+Data!I149</f>
        <v>0</v>
      </c>
      <c r="H5" s="379">
        <f>+Data!J149</f>
        <v>0</v>
      </c>
      <c r="I5" s="379">
        <f>+Data!K149</f>
        <v>0</v>
      </c>
      <c r="J5" s="379">
        <f>+Data!L149</f>
        <v>0</v>
      </c>
      <c r="K5" s="379">
        <f>+Data!M149</f>
        <v>0</v>
      </c>
      <c r="L5" s="379">
        <f>+Data!N149</f>
        <v>0</v>
      </c>
    </row>
    <row r="6" spans="1:29" x14ac:dyDescent="0.2">
      <c r="A6" s="381" t="s">
        <v>614</v>
      </c>
      <c r="B6" s="379">
        <f>+Data!D150</f>
        <v>0</v>
      </c>
      <c r="C6" s="379">
        <f>+Data!E150</f>
        <v>0</v>
      </c>
      <c r="D6" s="379">
        <f>+Data!F150</f>
        <v>-1.3642420526593924E-12</v>
      </c>
      <c r="E6" s="379">
        <f>+Data!G150</f>
        <v>0</v>
      </c>
      <c r="F6" s="379">
        <f>+Data!H150</f>
        <v>-5.4996007747831754E-12</v>
      </c>
      <c r="G6" s="379">
        <f>+Data!I150</f>
        <v>0</v>
      </c>
      <c r="H6" s="379">
        <f>+Data!J150</f>
        <v>-6.9633188104489818E-13</v>
      </c>
      <c r="I6" s="379">
        <f>+Data!K150</f>
        <v>3.637978807091713E-12</v>
      </c>
      <c r="J6" s="379">
        <f>+Data!L150</f>
        <v>0</v>
      </c>
      <c r="K6" s="379">
        <f>+Data!M150</f>
        <v>0</v>
      </c>
      <c r="L6" s="379">
        <f>+Data!N150</f>
        <v>0</v>
      </c>
    </row>
    <row r="7" spans="1:29" ht="25.5" x14ac:dyDescent="0.2">
      <c r="A7" s="382" t="s">
        <v>617</v>
      </c>
      <c r="C7" s="380">
        <f>+Data!E180</f>
        <v>0</v>
      </c>
      <c r="D7" s="380">
        <f>+Data!F180</f>
        <v>0</v>
      </c>
      <c r="E7" s="380">
        <f>+Data!G180</f>
        <v>0</v>
      </c>
      <c r="F7" s="380">
        <f>+Data!H180</f>
        <v>0</v>
      </c>
      <c r="G7" s="380">
        <f>+Data!I180</f>
        <v>0</v>
      </c>
      <c r="H7" s="380">
        <f>+Data!J180</f>
        <v>0</v>
      </c>
      <c r="I7" s="380">
        <f>+Data!K180</f>
        <v>0</v>
      </c>
      <c r="J7" s="380">
        <f>+Data!L180</f>
        <v>0</v>
      </c>
      <c r="K7" s="380">
        <f>+Data!M180</f>
        <v>0</v>
      </c>
      <c r="L7" s="380">
        <f>+Data!N180</f>
        <v>0</v>
      </c>
    </row>
    <row r="8" spans="1:29" x14ac:dyDescent="0.2">
      <c r="A8" s="382" t="s">
        <v>623</v>
      </c>
      <c r="C8" s="380">
        <f>+Data!E334</f>
        <v>0</v>
      </c>
      <c r="D8" s="380">
        <f>+Data!F334</f>
        <v>0</v>
      </c>
      <c r="E8" s="380">
        <f>+Data!G334</f>
        <v>0</v>
      </c>
      <c r="F8" s="380">
        <f>+Data!H334</f>
        <v>0</v>
      </c>
      <c r="G8" s="380">
        <f>+Data!I334</f>
        <v>0</v>
      </c>
      <c r="H8" s="380">
        <f>+Data!J334</f>
        <v>0</v>
      </c>
      <c r="I8" s="380">
        <f>+Data!K334</f>
        <v>0</v>
      </c>
      <c r="J8" s="380">
        <f>+Data!L334</f>
        <v>0</v>
      </c>
      <c r="K8" s="380">
        <f>+Data!M334</f>
        <v>0</v>
      </c>
      <c r="L8" s="380">
        <f>+Data!N334</f>
        <v>0</v>
      </c>
    </row>
    <row r="9" spans="1:29" x14ac:dyDescent="0.2">
      <c r="A9" s="383"/>
    </row>
    <row r="10" spans="1:29" x14ac:dyDescent="0.2">
      <c r="A10" s="381" t="s">
        <v>350</v>
      </c>
      <c r="B10" s="380"/>
      <c r="C10" s="380">
        <f>+Data!E408</f>
        <v>0</v>
      </c>
      <c r="D10" s="380">
        <f>+Data!F408</f>
        <v>-8.1854523159563541E-12</v>
      </c>
      <c r="E10" s="380">
        <f>+Data!G408</f>
        <v>-5.4569682106375694E-12</v>
      </c>
      <c r="F10" s="380">
        <f>+Data!H408</f>
        <v>-3.637978807091713E-12</v>
      </c>
      <c r="G10" s="380">
        <f>+Data!I408</f>
        <v>-2.2737367544323206E-12</v>
      </c>
      <c r="H10" s="380">
        <f>+Data!J408</f>
        <v>6.7075234255753458E-12</v>
      </c>
      <c r="I10" s="380">
        <f>+Data!K408</f>
        <v>0</v>
      </c>
      <c r="J10" s="380">
        <f>+Data!L408</f>
        <v>0</v>
      </c>
      <c r="K10" s="380">
        <f>+Data!M408</f>
        <v>0</v>
      </c>
      <c r="L10" s="380">
        <f>+Data!N408</f>
        <v>0</v>
      </c>
    </row>
    <row r="15" spans="1:29" ht="13.5" thickBot="1" x14ac:dyDescent="0.25"/>
    <row r="16" spans="1:29" ht="13.5" thickBot="1" x14ac:dyDescent="0.25">
      <c r="A16" s="378" t="s">
        <v>634</v>
      </c>
      <c r="B16" s="378" t="s">
        <v>7</v>
      </c>
      <c r="C16" s="378" t="s">
        <v>183</v>
      </c>
      <c r="D16" s="378" t="s">
        <v>184</v>
      </c>
      <c r="E16" s="378" t="s">
        <v>173</v>
      </c>
      <c r="F16" s="378" t="s">
        <v>2</v>
      </c>
      <c r="G16" s="378" t="s">
        <v>3</v>
      </c>
      <c r="H16" s="378" t="s">
        <v>163</v>
      </c>
      <c r="I16" s="378" t="s">
        <v>164</v>
      </c>
      <c r="J16" s="378" t="s">
        <v>165</v>
      </c>
      <c r="K16" s="378" t="s">
        <v>166</v>
      </c>
      <c r="L16" s="378" t="s">
        <v>167</v>
      </c>
      <c r="M16" s="378" t="s">
        <v>58</v>
      </c>
      <c r="N16" s="378" t="s">
        <v>59</v>
      </c>
      <c r="O16" s="378" t="s">
        <v>45</v>
      </c>
      <c r="P16" s="378" t="s">
        <v>8</v>
      </c>
      <c r="Q16" s="378" t="s">
        <v>50</v>
      </c>
      <c r="R16" s="378" t="s">
        <v>46</v>
      </c>
      <c r="S16" s="378" t="s">
        <v>4</v>
      </c>
      <c r="T16" s="378" t="s">
        <v>52</v>
      </c>
      <c r="U16" s="378" t="s">
        <v>635</v>
      </c>
      <c r="V16" s="378" t="s">
        <v>168</v>
      </c>
      <c r="W16" s="378" t="s">
        <v>5</v>
      </c>
      <c r="X16" s="378" t="s">
        <v>53</v>
      </c>
      <c r="Y16" s="378" t="s">
        <v>6</v>
      </c>
      <c r="Z16" s="378" t="s">
        <v>54</v>
      </c>
      <c r="AA16" s="378" t="s">
        <v>10</v>
      </c>
      <c r="AB16" s="378" t="s">
        <v>180</v>
      </c>
      <c r="AC16" s="378" t="s">
        <v>56</v>
      </c>
    </row>
    <row r="17" spans="1:29" ht="13.5" thickTop="1" x14ac:dyDescent="0.2"/>
    <row r="18" spans="1:29" x14ac:dyDescent="0.2">
      <c r="A18" s="377" t="s">
        <v>624</v>
      </c>
      <c r="B18" s="403">
        <f>+MdBAM_year1!E35</f>
        <v>0</v>
      </c>
      <c r="C18" s="403">
        <f>+MdBAM_year1!F35</f>
        <v>0</v>
      </c>
      <c r="D18" s="403">
        <f>+MdBAM_year1!G35</f>
        <v>0</v>
      </c>
      <c r="E18" s="403">
        <f>+MdBAM_year1!H35</f>
        <v>0</v>
      </c>
      <c r="F18" s="403">
        <f>+MdBAM_year1!I35</f>
        <v>0</v>
      </c>
      <c r="G18" s="403">
        <f>+MdBAM_year1!J35</f>
        <v>0</v>
      </c>
      <c r="H18" s="403">
        <f>+MdBAM_year1!K35</f>
        <v>0</v>
      </c>
      <c r="I18" s="403">
        <f>+MdBAM_year1!L35</f>
        <v>0</v>
      </c>
      <c r="J18" s="403">
        <f>+MdBAM_year1!M35</f>
        <v>0</v>
      </c>
      <c r="K18" s="403">
        <f>+MdBAM_year1!N35</f>
        <v>0</v>
      </c>
      <c r="L18" s="403">
        <f>+MdBAM_year1!O35</f>
        <v>0</v>
      </c>
      <c r="M18" s="403">
        <f>+MdBAM_year1!P35</f>
        <v>0</v>
      </c>
      <c r="N18" s="403">
        <f>+MdBAM_year1!Q35</f>
        <v>0</v>
      </c>
      <c r="O18" s="403">
        <f>+MdBAM_year1!R35</f>
        <v>0</v>
      </c>
      <c r="P18" s="403">
        <f>+MdBAM_year1!S35</f>
        <v>0</v>
      </c>
      <c r="Q18" s="403">
        <f>+MdBAM_year1!T35</f>
        <v>0</v>
      </c>
      <c r="R18" s="403">
        <f>+MdBAM_year1!U35</f>
        <v>0</v>
      </c>
      <c r="S18" s="403">
        <f>+MdBAM_year1!V35</f>
        <v>0</v>
      </c>
      <c r="T18" s="403">
        <f>+MdBAM_year1!W35</f>
        <v>0</v>
      </c>
      <c r="U18" s="403">
        <f>+MdBAM_year1!X35</f>
        <v>0</v>
      </c>
      <c r="V18" s="403">
        <f>+MdBAM_year1!Y35</f>
        <v>0</v>
      </c>
      <c r="W18" s="403">
        <f>+MdBAM_year1!Z35</f>
        <v>0</v>
      </c>
      <c r="X18" s="403">
        <f>+MdBAM_year1!AA35</f>
        <v>0</v>
      </c>
      <c r="Y18" s="403">
        <f>+MdBAM_year1!AB35</f>
        <v>0</v>
      </c>
      <c r="Z18" s="403">
        <f>+MdBAM_year1!AC35</f>
        <v>0</v>
      </c>
      <c r="AA18" s="403">
        <f>+MdBAM_year1!AD35</f>
        <v>0</v>
      </c>
      <c r="AB18" s="403">
        <f>+MdBAM_year1!AE35</f>
        <v>0</v>
      </c>
      <c r="AC18" s="403">
        <f>+MdBAM_year1!AF35</f>
        <v>0</v>
      </c>
    </row>
    <row r="19" spans="1:29" x14ac:dyDescent="0.2">
      <c r="A19" s="377" t="s">
        <v>625</v>
      </c>
      <c r="B19" s="403">
        <f>+MdBAM_year2!E35</f>
        <v>0</v>
      </c>
      <c r="C19" s="403">
        <f>+MdBAM_year2!F35</f>
        <v>0</v>
      </c>
      <c r="D19" s="403">
        <f>+MdBAM_year2!G35</f>
        <v>0</v>
      </c>
      <c r="E19" s="403">
        <f>+MdBAM_year2!H35</f>
        <v>0</v>
      </c>
      <c r="F19" s="403">
        <f>+MdBAM_year2!I35</f>
        <v>0</v>
      </c>
      <c r="G19" s="403">
        <f>+MdBAM_year2!J35</f>
        <v>0</v>
      </c>
      <c r="H19" s="403">
        <f>+MdBAM_year2!K35</f>
        <v>0</v>
      </c>
      <c r="I19" s="403">
        <f>+MdBAM_year2!L35</f>
        <v>0</v>
      </c>
      <c r="J19" s="403">
        <f>+MdBAM_year2!M35</f>
        <v>0</v>
      </c>
      <c r="K19" s="403">
        <f>+MdBAM_year2!N35</f>
        <v>0</v>
      </c>
      <c r="L19" s="403">
        <f>+MdBAM_year2!O35</f>
        <v>0</v>
      </c>
      <c r="M19" s="403">
        <f>+MdBAM_year2!P35</f>
        <v>0</v>
      </c>
      <c r="N19" s="403">
        <f>+MdBAM_year2!Q35</f>
        <v>0</v>
      </c>
      <c r="O19" s="403">
        <f>+MdBAM_year2!R35</f>
        <v>0</v>
      </c>
      <c r="P19" s="403">
        <f>+MdBAM_year2!S35</f>
        <v>0</v>
      </c>
      <c r="Q19" s="403">
        <f>+MdBAM_year2!T35</f>
        <v>0</v>
      </c>
      <c r="R19" s="403">
        <f>+MdBAM_year2!U35</f>
        <v>0</v>
      </c>
      <c r="S19" s="403">
        <f>+MdBAM_year2!V35</f>
        <v>0</v>
      </c>
      <c r="T19" s="403">
        <f>+MdBAM_year2!W35</f>
        <v>0</v>
      </c>
      <c r="U19" s="403">
        <f>+MdBAM_year2!X35</f>
        <v>0</v>
      </c>
      <c r="V19" s="403">
        <f>+MdBAM_year2!Y35</f>
        <v>-7.2759576141834259E-12</v>
      </c>
      <c r="W19" s="403">
        <f>+MdBAM_year2!Z35</f>
        <v>0</v>
      </c>
      <c r="X19" s="403">
        <f>+MdBAM_year2!AA35</f>
        <v>0</v>
      </c>
      <c r="Y19" s="403">
        <f>+MdBAM_year2!AB35</f>
        <v>0</v>
      </c>
      <c r="Z19" s="403">
        <f>+MdBAM_year2!AC35</f>
        <v>0</v>
      </c>
      <c r="AA19" s="403">
        <f>+MdBAM_year2!AD35</f>
        <v>0</v>
      </c>
      <c r="AB19" s="403">
        <f>+MdBAM_year2!AE35</f>
        <v>0</v>
      </c>
      <c r="AC19" s="403">
        <f>+MdBAM_year2!AF35</f>
        <v>1.0459189070388675E-11</v>
      </c>
    </row>
    <row r="20" spans="1:29" x14ac:dyDescent="0.2">
      <c r="A20" s="377" t="s">
        <v>626</v>
      </c>
      <c r="B20" s="403">
        <f>+MdBAM_year3!E35</f>
        <v>0</v>
      </c>
      <c r="C20" s="403">
        <f>+MdBAM_year3!F35</f>
        <v>0</v>
      </c>
      <c r="D20" s="403">
        <f>+MdBAM_year3!G35</f>
        <v>0</v>
      </c>
      <c r="E20" s="403">
        <f>+MdBAM_year3!H35</f>
        <v>0</v>
      </c>
      <c r="F20" s="403">
        <f>+MdBAM_year3!I35</f>
        <v>0</v>
      </c>
      <c r="G20" s="403">
        <f>+MdBAM_year3!J35</f>
        <v>0</v>
      </c>
      <c r="H20" s="403">
        <f>+MdBAM_year3!K35</f>
        <v>0</v>
      </c>
      <c r="I20" s="403">
        <f>+MdBAM_year3!L35</f>
        <v>0</v>
      </c>
      <c r="J20" s="403">
        <f>+MdBAM_year3!M35</f>
        <v>0</v>
      </c>
      <c r="K20" s="403">
        <f>+MdBAM_year3!N35</f>
        <v>0</v>
      </c>
      <c r="L20" s="403">
        <f>+MdBAM_year3!O35</f>
        <v>0</v>
      </c>
      <c r="M20" s="403">
        <f>+MdBAM_year3!P35</f>
        <v>0</v>
      </c>
      <c r="N20" s="403">
        <f>+MdBAM_year3!Q35</f>
        <v>0</v>
      </c>
      <c r="O20" s="403">
        <f>+MdBAM_year3!R35</f>
        <v>0</v>
      </c>
      <c r="P20" s="403">
        <f>+MdBAM_year3!S35</f>
        <v>0</v>
      </c>
      <c r="Q20" s="403">
        <f>+MdBAM_year3!T35</f>
        <v>0</v>
      </c>
      <c r="R20" s="403">
        <f>+MdBAM_year3!U35</f>
        <v>0</v>
      </c>
      <c r="S20" s="403">
        <f>+MdBAM_year3!V35</f>
        <v>0</v>
      </c>
      <c r="T20" s="403">
        <f>+MdBAM_year3!W35</f>
        <v>0</v>
      </c>
      <c r="U20" s="403">
        <f>+MdBAM_year3!X35</f>
        <v>0</v>
      </c>
      <c r="V20" s="403">
        <f>+MdBAM_year3!Y35</f>
        <v>0</v>
      </c>
      <c r="W20" s="403">
        <f>+MdBAM_year3!Z35</f>
        <v>0</v>
      </c>
      <c r="X20" s="403">
        <f>+MdBAM_year3!AA35</f>
        <v>0</v>
      </c>
      <c r="Y20" s="403">
        <f>+MdBAM_year3!AB35</f>
        <v>0</v>
      </c>
      <c r="Z20" s="403">
        <f>+MdBAM_year3!AC35</f>
        <v>0</v>
      </c>
      <c r="AA20" s="403">
        <f>+MdBAM_year3!AD35</f>
        <v>0</v>
      </c>
      <c r="AB20" s="403">
        <f>+MdBAM_year3!AE35</f>
        <v>0</v>
      </c>
      <c r="AC20" s="403">
        <f>+MdBAM_year3!AF35</f>
        <v>1.0004441719502211E-11</v>
      </c>
    </row>
    <row r="21" spans="1:29" x14ac:dyDescent="0.2">
      <c r="A21" s="377" t="s">
        <v>627</v>
      </c>
      <c r="B21" s="403">
        <f>+MdBAM_year4!E35</f>
        <v>0</v>
      </c>
      <c r="C21" s="403">
        <f>+MdBAM_year4!F35</f>
        <v>0</v>
      </c>
      <c r="D21" s="403">
        <f>+MdBAM_year4!G35</f>
        <v>0</v>
      </c>
      <c r="E21" s="403">
        <f>+MdBAM_year4!H35</f>
        <v>0</v>
      </c>
      <c r="F21" s="403">
        <f>+MdBAM_year4!I35</f>
        <v>0</v>
      </c>
      <c r="G21" s="403">
        <f>+MdBAM_year4!J35</f>
        <v>0</v>
      </c>
      <c r="H21" s="403">
        <f>+MdBAM_year4!K35</f>
        <v>0</v>
      </c>
      <c r="I21" s="403">
        <f>+MdBAM_year4!L35</f>
        <v>0</v>
      </c>
      <c r="J21" s="403">
        <f>+MdBAM_year4!M35</f>
        <v>0</v>
      </c>
      <c r="K21" s="403">
        <f>+MdBAM_year4!N35</f>
        <v>0</v>
      </c>
      <c r="L21" s="403">
        <f>+MdBAM_year4!O35</f>
        <v>0</v>
      </c>
      <c r="M21" s="403">
        <f>+MdBAM_year4!P35</f>
        <v>0</v>
      </c>
      <c r="N21" s="403">
        <f>+MdBAM_year4!Q35</f>
        <v>0</v>
      </c>
      <c r="O21" s="403">
        <f>+MdBAM_year4!R35</f>
        <v>0</v>
      </c>
      <c r="P21" s="403">
        <f>+MdBAM_year4!S35</f>
        <v>0</v>
      </c>
      <c r="Q21" s="403">
        <f>+MdBAM_year4!T35</f>
        <v>0</v>
      </c>
      <c r="R21" s="403">
        <f>+MdBAM_year4!U35</f>
        <v>0</v>
      </c>
      <c r="S21" s="403">
        <f>+MdBAM_year4!V35</f>
        <v>0</v>
      </c>
      <c r="T21" s="403">
        <f>+MdBAM_year4!W35</f>
        <v>0</v>
      </c>
      <c r="U21" s="403">
        <f>+MdBAM_year4!X35</f>
        <v>0</v>
      </c>
      <c r="V21" s="403">
        <f>+MdBAM_year4!Y35</f>
        <v>0</v>
      </c>
      <c r="W21" s="403">
        <f>+MdBAM_year4!Z35</f>
        <v>0</v>
      </c>
      <c r="X21" s="403">
        <f>+MdBAM_year4!AA35</f>
        <v>0</v>
      </c>
      <c r="Y21" s="403">
        <f>+MdBAM_year4!AB35</f>
        <v>0</v>
      </c>
      <c r="Z21" s="403">
        <f>+MdBAM_year4!AC35</f>
        <v>0</v>
      </c>
      <c r="AA21" s="403">
        <f>+MdBAM_year4!AD35</f>
        <v>0</v>
      </c>
      <c r="AB21" s="403">
        <f>+MdBAM_year4!AE35</f>
        <v>0</v>
      </c>
      <c r="AC21" s="403">
        <f>+MdBAM_year4!AF35</f>
        <v>0</v>
      </c>
    </row>
    <row r="22" spans="1:29" x14ac:dyDescent="0.2">
      <c r="A22" s="377" t="s">
        <v>628</v>
      </c>
      <c r="B22" s="403">
        <f>+MdBAM_year5!E35</f>
        <v>0</v>
      </c>
      <c r="C22" s="403">
        <f>+MdBAM_year5!F35</f>
        <v>0</v>
      </c>
      <c r="D22" s="403">
        <f>+MdBAM_year5!G35</f>
        <v>0</v>
      </c>
      <c r="E22" s="403">
        <f>+MdBAM_year5!H35</f>
        <v>0</v>
      </c>
      <c r="F22" s="403">
        <f>+MdBAM_year5!I35</f>
        <v>0</v>
      </c>
      <c r="G22" s="403">
        <f>+MdBAM_year5!J35</f>
        <v>0</v>
      </c>
      <c r="H22" s="403">
        <f>+MdBAM_year5!K35</f>
        <v>0</v>
      </c>
      <c r="I22" s="403">
        <f>+MdBAM_year5!L35</f>
        <v>0</v>
      </c>
      <c r="J22" s="403">
        <f>+MdBAM_year5!M35</f>
        <v>0</v>
      </c>
      <c r="K22" s="403">
        <f>+MdBAM_year5!N35</f>
        <v>0</v>
      </c>
      <c r="L22" s="403">
        <f>+MdBAM_year5!O35</f>
        <v>0</v>
      </c>
      <c r="M22" s="403">
        <f>+MdBAM_year5!P35</f>
        <v>0</v>
      </c>
      <c r="N22" s="403">
        <f>+MdBAM_year5!Q35</f>
        <v>0</v>
      </c>
      <c r="O22" s="403">
        <f>+MdBAM_year5!R35</f>
        <v>0</v>
      </c>
      <c r="P22" s="403">
        <f>+MdBAM_year5!S35</f>
        <v>0</v>
      </c>
      <c r="Q22" s="403">
        <f>+MdBAM_year5!T35</f>
        <v>0</v>
      </c>
      <c r="R22" s="403">
        <f>+MdBAM_year5!U35</f>
        <v>0</v>
      </c>
      <c r="S22" s="403">
        <f>+MdBAM_year5!V35</f>
        <v>0</v>
      </c>
      <c r="T22" s="403">
        <f>+MdBAM_year5!W35</f>
        <v>0</v>
      </c>
      <c r="U22" s="403">
        <f>+MdBAM_year5!X35</f>
        <v>0</v>
      </c>
      <c r="V22" s="403">
        <f>+MdBAM_year5!Y35</f>
        <v>0</v>
      </c>
      <c r="W22" s="403">
        <f>+MdBAM_year5!Z35</f>
        <v>0</v>
      </c>
      <c r="X22" s="403">
        <f>+MdBAM_year5!AA35</f>
        <v>0</v>
      </c>
      <c r="Y22" s="403">
        <f>+MdBAM_year5!AB35</f>
        <v>0</v>
      </c>
      <c r="Z22" s="403">
        <f>+MdBAM_year5!AC35</f>
        <v>0</v>
      </c>
      <c r="AA22" s="403">
        <f>+MdBAM_year5!AD35</f>
        <v>1.5631940186722204E-13</v>
      </c>
      <c r="AB22" s="403">
        <f>+MdBAM_year5!AE35</f>
        <v>0</v>
      </c>
      <c r="AC22" s="403">
        <f>+MdBAM_year5!AF35</f>
        <v>2.7284841053187847E-12</v>
      </c>
    </row>
    <row r="23" spans="1:29" x14ac:dyDescent="0.2">
      <c r="A23" s="377" t="s">
        <v>629</v>
      </c>
      <c r="B23" s="403">
        <f>+MdBAM_year6!E35</f>
        <v>0</v>
      </c>
      <c r="C23" s="403">
        <f>+MdBAM_year6!F35</f>
        <v>0</v>
      </c>
      <c r="D23" s="403">
        <f>+MdBAM_year6!G35</f>
        <v>0</v>
      </c>
      <c r="E23" s="403">
        <f>+MdBAM_year6!H35</f>
        <v>0</v>
      </c>
      <c r="F23" s="403">
        <f>+MdBAM_year6!I35</f>
        <v>0</v>
      </c>
      <c r="G23" s="403">
        <f>+MdBAM_year6!J35</f>
        <v>0</v>
      </c>
      <c r="H23" s="403">
        <f>+MdBAM_year6!K35</f>
        <v>0</v>
      </c>
      <c r="I23" s="403">
        <f>+MdBAM_year6!L35</f>
        <v>0</v>
      </c>
      <c r="J23" s="403">
        <f>+MdBAM_year6!M35</f>
        <v>0</v>
      </c>
      <c r="K23" s="403">
        <f>+MdBAM_year6!N35</f>
        <v>0</v>
      </c>
      <c r="L23" s="403">
        <f>+MdBAM_year6!O35</f>
        <v>0</v>
      </c>
      <c r="M23" s="403">
        <f>+MdBAM_year6!P35</f>
        <v>0</v>
      </c>
      <c r="N23" s="403">
        <f>+MdBAM_year6!Q35</f>
        <v>0</v>
      </c>
      <c r="O23" s="403">
        <f>+MdBAM_year6!R35</f>
        <v>0</v>
      </c>
      <c r="P23" s="403">
        <f>+MdBAM_year6!S35</f>
        <v>0</v>
      </c>
      <c r="Q23" s="403">
        <f>+MdBAM_year6!T35</f>
        <v>0</v>
      </c>
      <c r="R23" s="403">
        <f>+MdBAM_year6!U35</f>
        <v>0</v>
      </c>
      <c r="S23" s="403">
        <f>+MdBAM_year6!V35</f>
        <v>0</v>
      </c>
      <c r="T23" s="403">
        <f>+MdBAM_year6!W35</f>
        <v>0</v>
      </c>
      <c r="U23" s="403">
        <f>+MdBAM_year6!X35</f>
        <v>0</v>
      </c>
      <c r="V23" s="403">
        <f>+MdBAM_year6!Y35</f>
        <v>8.6401996668428183E-12</v>
      </c>
      <c r="W23" s="403">
        <f>+MdBAM_year6!Z35</f>
        <v>0</v>
      </c>
      <c r="X23" s="403">
        <f>+MdBAM_year6!AA35</f>
        <v>0</v>
      </c>
      <c r="Y23" s="403">
        <f>+MdBAM_year6!AB35</f>
        <v>0</v>
      </c>
      <c r="Z23" s="403">
        <f>+MdBAM_year6!AC35</f>
        <v>0</v>
      </c>
      <c r="AA23" s="403">
        <f>+MdBAM_year6!AD35</f>
        <v>0</v>
      </c>
      <c r="AB23" s="403">
        <f>+MdBAM_year6!AE35</f>
        <v>0</v>
      </c>
      <c r="AC23" s="403">
        <f>+MdBAM_year6!AF35</f>
        <v>-7.2759576141834259E-12</v>
      </c>
    </row>
    <row r="24" spans="1:29" x14ac:dyDescent="0.2">
      <c r="A24" s="377" t="s">
        <v>630</v>
      </c>
      <c r="B24" s="403">
        <f>+MdBAM_year7!E35</f>
        <v>0</v>
      </c>
      <c r="C24" s="403">
        <f>+MdBAM_year7!F35</f>
        <v>0</v>
      </c>
      <c r="D24" s="403">
        <f>+MdBAM_year7!G35</f>
        <v>0</v>
      </c>
      <c r="E24" s="403">
        <f>+MdBAM_year7!H35</f>
        <v>0</v>
      </c>
      <c r="F24" s="403">
        <f>+MdBAM_year7!I35</f>
        <v>0</v>
      </c>
      <c r="G24" s="403">
        <f>+MdBAM_year7!J35</f>
        <v>0</v>
      </c>
      <c r="H24" s="403">
        <f>+MdBAM_year7!K35</f>
        <v>0</v>
      </c>
      <c r="I24" s="403">
        <f>+MdBAM_year7!L35</f>
        <v>0</v>
      </c>
      <c r="J24" s="403">
        <f>+MdBAM_year7!M35</f>
        <v>0</v>
      </c>
      <c r="K24" s="403">
        <f>+MdBAM_year7!N35</f>
        <v>0</v>
      </c>
      <c r="L24" s="403">
        <f>+MdBAM_year7!O35</f>
        <v>0</v>
      </c>
      <c r="M24" s="403">
        <f>+MdBAM_year7!P35</f>
        <v>0</v>
      </c>
      <c r="N24" s="403">
        <f>+MdBAM_year7!Q35</f>
        <v>0</v>
      </c>
      <c r="O24" s="403">
        <f>+MdBAM_year7!R35</f>
        <v>0</v>
      </c>
      <c r="P24" s="403">
        <f>+MdBAM_year7!S35</f>
        <v>0</v>
      </c>
      <c r="Q24" s="403">
        <f>+MdBAM_year7!T35</f>
        <v>0</v>
      </c>
      <c r="R24" s="403">
        <f>+MdBAM_year7!U35</f>
        <v>0</v>
      </c>
      <c r="S24" s="403">
        <f>+MdBAM_year7!V35</f>
        <v>0</v>
      </c>
      <c r="T24" s="403">
        <f>+MdBAM_year7!W35</f>
        <v>0</v>
      </c>
      <c r="U24" s="403">
        <f>+MdBAM_year7!X35</f>
        <v>0</v>
      </c>
      <c r="V24" s="403">
        <f>+MdBAM_year7!Y35</f>
        <v>-2.1827872842550278E-11</v>
      </c>
      <c r="W24" s="403">
        <f>+MdBAM_year7!Z35</f>
        <v>0</v>
      </c>
      <c r="X24" s="403">
        <f>+MdBAM_year7!AA35</f>
        <v>0</v>
      </c>
      <c r="Y24" s="403">
        <f>+MdBAM_year7!AB35</f>
        <v>0</v>
      </c>
      <c r="Z24" s="403">
        <f>+MdBAM_year7!AC35</f>
        <v>0</v>
      </c>
      <c r="AA24" s="403">
        <f>+MdBAM_year7!AD35</f>
        <v>1.4992451724538114E-12</v>
      </c>
      <c r="AB24" s="403">
        <f>+MdBAM_year7!AE35</f>
        <v>0</v>
      </c>
      <c r="AC24" s="403">
        <f>+MdBAM_year7!AF35</f>
        <v>0</v>
      </c>
    </row>
    <row r="25" spans="1:29" x14ac:dyDescent="0.2">
      <c r="A25" s="377" t="s">
        <v>631</v>
      </c>
      <c r="B25" s="403">
        <f>+MdBAM_year8!E35</f>
        <v>0</v>
      </c>
      <c r="C25" s="403">
        <f>+MdBAM_year8!F35</f>
        <v>0</v>
      </c>
      <c r="D25" s="403">
        <f>+MdBAM_year8!G35</f>
        <v>0</v>
      </c>
      <c r="E25" s="403">
        <f>+MdBAM_year8!H35</f>
        <v>0</v>
      </c>
      <c r="F25" s="403">
        <f>+MdBAM_year8!I35</f>
        <v>0</v>
      </c>
      <c r="G25" s="403">
        <f>+MdBAM_year8!J35</f>
        <v>0</v>
      </c>
      <c r="H25" s="403">
        <f>+MdBAM_year8!K35</f>
        <v>0</v>
      </c>
      <c r="I25" s="403">
        <f>+MdBAM_year8!L35</f>
        <v>0</v>
      </c>
      <c r="J25" s="403">
        <f>+MdBAM_year8!M35</f>
        <v>0</v>
      </c>
      <c r="K25" s="403">
        <f>+MdBAM_year8!N35</f>
        <v>0</v>
      </c>
      <c r="L25" s="403">
        <f>+MdBAM_year8!O35</f>
        <v>0</v>
      </c>
      <c r="M25" s="403">
        <f>+MdBAM_year8!P35</f>
        <v>0</v>
      </c>
      <c r="N25" s="403">
        <f>+MdBAM_year8!Q35</f>
        <v>0</v>
      </c>
      <c r="O25" s="403">
        <f>+MdBAM_year8!R35</f>
        <v>0</v>
      </c>
      <c r="P25" s="403">
        <f>+MdBAM_year8!S35</f>
        <v>0</v>
      </c>
      <c r="Q25" s="403">
        <f>+MdBAM_year8!T35</f>
        <v>0</v>
      </c>
      <c r="R25" s="403">
        <f>+MdBAM_year8!U35</f>
        <v>0</v>
      </c>
      <c r="S25" s="403">
        <f>+MdBAM_year8!V35</f>
        <v>0</v>
      </c>
      <c r="T25" s="403">
        <f>+MdBAM_year8!W35</f>
        <v>0</v>
      </c>
      <c r="U25" s="403">
        <f>+MdBAM_year8!X35</f>
        <v>0</v>
      </c>
      <c r="V25" s="403">
        <f>+MdBAM_year8!Y35</f>
        <v>9.0949470177292824E-12</v>
      </c>
      <c r="W25" s="403">
        <f>+MdBAM_year8!Z35</f>
        <v>0</v>
      </c>
      <c r="X25" s="403">
        <f>+MdBAM_year8!AA35</f>
        <v>0</v>
      </c>
      <c r="Y25" s="403">
        <f>+MdBAM_year8!AB35</f>
        <v>0</v>
      </c>
      <c r="Z25" s="403">
        <f>+MdBAM_year8!AC35</f>
        <v>0</v>
      </c>
      <c r="AA25" s="403">
        <f>+MdBAM_year8!AD35</f>
        <v>-1.0302869668521453E-13</v>
      </c>
      <c r="AB25" s="403">
        <f>+MdBAM_year8!AE35</f>
        <v>0</v>
      </c>
      <c r="AC25" s="403">
        <f>+MdBAM_year8!AF35</f>
        <v>-7.2759576141834259E-12</v>
      </c>
    </row>
    <row r="26" spans="1:29" x14ac:dyDescent="0.2">
      <c r="A26" s="377" t="s">
        <v>632</v>
      </c>
      <c r="B26" s="403">
        <f>+MdBAM_year9!E35</f>
        <v>0</v>
      </c>
      <c r="C26" s="403">
        <f>+MdBAM_year9!F35</f>
        <v>0</v>
      </c>
      <c r="D26" s="403">
        <f>+MdBAM_year9!G35</f>
        <v>0</v>
      </c>
      <c r="E26" s="403">
        <f>+MdBAM_year9!H35</f>
        <v>0</v>
      </c>
      <c r="F26" s="403">
        <f>+MdBAM_year9!I35</f>
        <v>0</v>
      </c>
      <c r="G26" s="403">
        <f>+MdBAM_year9!J35</f>
        <v>0</v>
      </c>
      <c r="H26" s="403">
        <f>+MdBAM_year9!K35</f>
        <v>0</v>
      </c>
      <c r="I26" s="403">
        <f>+MdBAM_year9!L35</f>
        <v>0</v>
      </c>
      <c r="J26" s="403">
        <f>+MdBAM_year9!M35</f>
        <v>0</v>
      </c>
      <c r="K26" s="403">
        <f>+MdBAM_year9!N35</f>
        <v>0</v>
      </c>
      <c r="L26" s="403">
        <f>+MdBAM_year9!O35</f>
        <v>0</v>
      </c>
      <c r="M26" s="403">
        <f>+MdBAM_year9!P35</f>
        <v>0</v>
      </c>
      <c r="N26" s="403">
        <f>+MdBAM_year9!Q35</f>
        <v>0</v>
      </c>
      <c r="O26" s="403">
        <f>+MdBAM_year9!R35</f>
        <v>0</v>
      </c>
      <c r="P26" s="403">
        <f>+MdBAM_year9!S35</f>
        <v>0</v>
      </c>
      <c r="Q26" s="403">
        <f>+MdBAM_year9!T35</f>
        <v>0</v>
      </c>
      <c r="R26" s="403">
        <f>+MdBAM_year9!U35</f>
        <v>0</v>
      </c>
      <c r="S26" s="403">
        <f>+MdBAM_year9!V35</f>
        <v>0</v>
      </c>
      <c r="T26" s="403">
        <f>+MdBAM_year9!W35</f>
        <v>0</v>
      </c>
      <c r="U26" s="403">
        <f>+MdBAM_year9!X35</f>
        <v>0</v>
      </c>
      <c r="V26" s="403">
        <f>+MdBAM_year9!Y35</f>
        <v>0</v>
      </c>
      <c r="W26" s="403">
        <f>+MdBAM_year9!Z35</f>
        <v>0</v>
      </c>
      <c r="X26" s="403">
        <f>+MdBAM_year9!AA35</f>
        <v>0</v>
      </c>
      <c r="Y26" s="403">
        <f>+MdBAM_year9!AB35</f>
        <v>0</v>
      </c>
      <c r="Z26" s="403">
        <f>+MdBAM_year9!AC35</f>
        <v>0</v>
      </c>
      <c r="AA26" s="403">
        <f>+MdBAM_year9!AD35</f>
        <v>1.7053025658242404E-12</v>
      </c>
      <c r="AB26" s="403">
        <f>+MdBAM_year9!AE35</f>
        <v>0</v>
      </c>
      <c r="AC26" s="403">
        <f>+MdBAM_year9!AF35</f>
        <v>0</v>
      </c>
    </row>
    <row r="27" spans="1:29" x14ac:dyDescent="0.2">
      <c r="A27" s="377" t="s">
        <v>633</v>
      </c>
      <c r="B27" s="403">
        <f>+MdBAM_year10!E35</f>
        <v>0</v>
      </c>
      <c r="C27" s="403">
        <f>+MdBAM_year10!F35</f>
        <v>0</v>
      </c>
      <c r="D27" s="403">
        <f>+MdBAM_year10!G35</f>
        <v>0</v>
      </c>
      <c r="E27" s="403">
        <f>+MdBAM_year10!H35</f>
        <v>0</v>
      </c>
      <c r="F27" s="403">
        <f>+MdBAM_year10!I35</f>
        <v>0</v>
      </c>
      <c r="G27" s="403">
        <f>+MdBAM_year10!J35</f>
        <v>0</v>
      </c>
      <c r="H27" s="403">
        <f>+MdBAM_year10!K35</f>
        <v>0</v>
      </c>
      <c r="I27" s="403">
        <f>+MdBAM_year10!L35</f>
        <v>0</v>
      </c>
      <c r="J27" s="403">
        <f>+MdBAM_year10!M35</f>
        <v>0</v>
      </c>
      <c r="K27" s="403">
        <f>+MdBAM_year10!N35</f>
        <v>0</v>
      </c>
      <c r="L27" s="403">
        <f>+MdBAM_year10!O35</f>
        <v>0</v>
      </c>
      <c r="M27" s="403">
        <f>+MdBAM_year10!P35</f>
        <v>0</v>
      </c>
      <c r="N27" s="403">
        <f>+MdBAM_year10!Q35</f>
        <v>0</v>
      </c>
      <c r="O27" s="403">
        <f>+MdBAM_year10!R35</f>
        <v>0</v>
      </c>
      <c r="P27" s="403">
        <f>+MdBAM_year10!S35</f>
        <v>0</v>
      </c>
      <c r="Q27" s="403">
        <f>+MdBAM_year10!T35</f>
        <v>0</v>
      </c>
      <c r="R27" s="403">
        <f>+MdBAM_year10!U35</f>
        <v>0</v>
      </c>
      <c r="S27" s="403">
        <f>+MdBAM_year10!V35</f>
        <v>0</v>
      </c>
      <c r="T27" s="403">
        <f>+MdBAM_year10!W35</f>
        <v>0</v>
      </c>
      <c r="U27" s="403">
        <f>+MdBAM_year10!X35</f>
        <v>0</v>
      </c>
      <c r="V27" s="403">
        <f>+MdBAM_year10!Y35</f>
        <v>0</v>
      </c>
      <c r="W27" s="403">
        <f>+MdBAM_year10!Z35</f>
        <v>0</v>
      </c>
      <c r="X27" s="403">
        <f>+MdBAM_year10!AA35</f>
        <v>0</v>
      </c>
      <c r="Y27" s="403">
        <f>+MdBAM_year10!AB35</f>
        <v>0</v>
      </c>
      <c r="Z27" s="403">
        <f>+MdBAM_year10!AC35</f>
        <v>0</v>
      </c>
      <c r="AA27" s="403">
        <f>+MdBAM_year10!AD35</f>
        <v>0</v>
      </c>
      <c r="AB27" s="403">
        <f>+MdBAM_year10!AE35</f>
        <v>0</v>
      </c>
      <c r="AC27" s="403">
        <f>+MdBAM_year10!AF35</f>
        <v>0</v>
      </c>
    </row>
  </sheetData>
  <conditionalFormatting sqref="B18:AC27">
    <cfRule type="cellIs" dxfId="1" priority="2" operator="notEqual">
      <formula>0</formula>
    </cfRule>
  </conditionalFormatting>
  <conditionalFormatting sqref="B5:L10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5"/>
  <sheetViews>
    <sheetView zoomScale="110" zoomScaleNormal="110" workbookViewId="0">
      <pane xSplit="4" ySplit="4" topLeftCell="E8" activePane="bottomRight" state="frozen"/>
      <selection pane="topRight" activeCell="E1" sqref="E1"/>
      <selection pane="bottomLeft" activeCell="A5" sqref="A5"/>
      <selection pane="bottomRight" activeCell="U25" sqref="U25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166" t="s">
        <v>16</v>
      </c>
      <c r="J1" s="165" t="s">
        <v>143</v>
      </c>
      <c r="K1" s="408" t="s">
        <v>144</v>
      </c>
      <c r="L1" s="409"/>
      <c r="M1" s="409"/>
      <c r="N1" s="409"/>
      <c r="O1" s="410"/>
      <c r="P1" s="166" t="s">
        <v>151</v>
      </c>
      <c r="Q1" s="166" t="s">
        <v>152</v>
      </c>
      <c r="R1" s="170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31" t="s">
        <v>157</v>
      </c>
      <c r="AC1" s="329"/>
      <c r="AD1" s="330" t="s">
        <v>159</v>
      </c>
      <c r="AE1" s="330" t="s">
        <v>160</v>
      </c>
      <c r="AF1" s="166" t="s">
        <v>161</v>
      </c>
      <c r="AG1" s="1" t="s">
        <v>162</v>
      </c>
    </row>
    <row r="2" spans="1:33" s="3" customFormat="1" ht="41.85" customHeight="1" x14ac:dyDescent="0.25">
      <c r="A2" s="29">
        <f>+Data!E9</f>
        <v>2009</v>
      </c>
      <c r="B2" s="2"/>
      <c r="C2" s="2"/>
      <c r="D2" s="2"/>
      <c r="E2" s="324" t="s">
        <v>0</v>
      </c>
      <c r="F2" s="411" t="s">
        <v>1</v>
      </c>
      <c r="G2" s="412"/>
      <c r="H2" s="326"/>
      <c r="I2" s="168" t="s">
        <v>2</v>
      </c>
      <c r="J2" s="164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168" t="s">
        <v>58</v>
      </c>
      <c r="Q2" s="168" t="s">
        <v>59</v>
      </c>
      <c r="R2" s="168" t="s">
        <v>45</v>
      </c>
      <c r="S2" s="16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166" t="s">
        <v>5</v>
      </c>
      <c r="AA2" s="35" t="s">
        <v>53</v>
      </c>
      <c r="AB2" s="33" t="s">
        <v>6</v>
      </c>
      <c r="AC2" s="168" t="s">
        <v>54</v>
      </c>
      <c r="AD2" s="33" t="s">
        <v>10</v>
      </c>
      <c r="AE2" s="168" t="s">
        <v>180</v>
      </c>
      <c r="AF2" s="5" t="s">
        <v>56</v>
      </c>
      <c r="AG2" s="169" t="s">
        <v>169</v>
      </c>
    </row>
    <row r="3" spans="1:33" s="9" customFormat="1" x14ac:dyDescent="0.25">
      <c r="A3" s="7"/>
      <c r="B3" s="2"/>
      <c r="C3" s="2"/>
      <c r="D3" s="8"/>
      <c r="E3" s="166" t="s">
        <v>7</v>
      </c>
      <c r="F3" s="173" t="s">
        <v>183</v>
      </c>
      <c r="G3" s="173" t="s">
        <v>184</v>
      </c>
      <c r="H3" s="166" t="s">
        <v>173</v>
      </c>
      <c r="I3" s="168"/>
      <c r="J3" s="168"/>
      <c r="K3" s="10" t="s">
        <v>163</v>
      </c>
      <c r="L3" s="10" t="s">
        <v>164</v>
      </c>
      <c r="M3" s="10" t="s">
        <v>165</v>
      </c>
      <c r="N3" s="10"/>
      <c r="O3" s="10"/>
      <c r="P3" s="168"/>
      <c r="Q3" s="168"/>
      <c r="R3" s="168"/>
      <c r="S3" s="166"/>
      <c r="T3" s="1"/>
      <c r="U3" s="1"/>
      <c r="V3" s="166"/>
      <c r="W3" s="166"/>
      <c r="X3" s="397"/>
      <c r="Y3" s="166"/>
      <c r="Z3" s="166"/>
      <c r="AA3" s="164"/>
      <c r="AB3" s="41"/>
      <c r="AC3" s="168"/>
      <c r="AD3" s="33"/>
      <c r="AE3" s="168"/>
      <c r="AF3" s="168"/>
      <c r="AG3" s="167"/>
    </row>
    <row r="4" spans="1:33" s="9" customFormat="1" ht="38.25" x14ac:dyDescent="0.25">
      <c r="A4" s="7"/>
      <c r="B4" s="2"/>
      <c r="C4" s="2"/>
      <c r="D4" s="8"/>
      <c r="E4" s="255" t="s">
        <v>414</v>
      </c>
      <c r="F4" s="171" t="s">
        <v>185</v>
      </c>
      <c r="G4" s="166" t="s">
        <v>186</v>
      </c>
      <c r="H4" s="166" t="s">
        <v>206</v>
      </c>
      <c r="I4" s="166" t="s">
        <v>21</v>
      </c>
      <c r="J4" s="166" t="s">
        <v>145</v>
      </c>
      <c r="K4" s="166" t="s">
        <v>149</v>
      </c>
      <c r="L4" s="166" t="s">
        <v>18</v>
      </c>
      <c r="M4" s="166" t="s">
        <v>23</v>
      </c>
      <c r="N4" s="166" t="s">
        <v>147</v>
      </c>
      <c r="O4" s="4" t="s">
        <v>148</v>
      </c>
      <c r="P4" s="166" t="s">
        <v>17</v>
      </c>
      <c r="Q4" s="166" t="s">
        <v>17</v>
      </c>
      <c r="R4" s="166" t="s">
        <v>17</v>
      </c>
      <c r="S4" s="166" t="s">
        <v>9</v>
      </c>
      <c r="T4" s="1" t="s">
        <v>141</v>
      </c>
      <c r="U4" s="1" t="s">
        <v>48</v>
      </c>
      <c r="V4" s="166" t="s">
        <v>49</v>
      </c>
      <c r="W4" s="171" t="s">
        <v>207</v>
      </c>
      <c r="X4" s="398" t="s">
        <v>636</v>
      </c>
      <c r="Y4" s="171" t="s">
        <v>51</v>
      </c>
      <c r="Z4" s="166" t="s">
        <v>20</v>
      </c>
      <c r="AA4" s="40" t="s">
        <v>41</v>
      </c>
      <c r="AB4" s="34" t="s">
        <v>409</v>
      </c>
      <c r="AC4" s="166" t="s">
        <v>39</v>
      </c>
      <c r="AD4" s="166" t="s">
        <v>150</v>
      </c>
      <c r="AE4" s="166" t="s">
        <v>39</v>
      </c>
      <c r="AF4" s="166" t="s">
        <v>55</v>
      </c>
      <c r="AG4" s="166" t="s">
        <v>40</v>
      </c>
    </row>
    <row r="5" spans="1:33" s="9" customFormat="1" ht="12.75" customHeight="1" x14ac:dyDescent="0.25">
      <c r="A5" s="405" t="s">
        <v>15</v>
      </c>
      <c r="B5" s="325" t="s">
        <v>0</v>
      </c>
      <c r="C5" s="16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+Data!E210</f>
        <v>0</v>
      </c>
      <c r="W5" s="289">
        <f>+Data!E212</f>
        <v>1023.638</v>
      </c>
      <c r="X5" s="289"/>
      <c r="Y5" s="46"/>
      <c r="Z5" s="46"/>
      <c r="AA5" s="290"/>
      <c r="AB5" s="291">
        <f>Data!E208+Data!E209+Data!E211+Data!E80</f>
        <v>34758.067000000003</v>
      </c>
      <c r="AC5" s="48"/>
      <c r="AD5" s="47"/>
      <c r="AE5" s="48"/>
      <c r="AF5" s="43"/>
      <c r="AG5" s="49">
        <f t="shared" ref="AG5:AG31" si="0">SUM(E5:AF5)</f>
        <v>35781.705000000002</v>
      </c>
    </row>
    <row r="6" spans="1:33" s="9" customFormat="1" ht="25.5" x14ac:dyDescent="0.25">
      <c r="A6" s="407"/>
      <c r="B6" s="413" t="s">
        <v>1</v>
      </c>
      <c r="C6" s="173" t="s">
        <v>183</v>
      </c>
      <c r="D6" s="171" t="s">
        <v>185</v>
      </c>
      <c r="E6" s="42"/>
      <c r="F6" s="43"/>
      <c r="G6" s="43"/>
      <c r="H6" s="293">
        <f>-Data!E224</f>
        <v>21223.532999999999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+Data!E322+Data!E323</f>
        <v>609.202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21832.735000000001</v>
      </c>
    </row>
    <row r="7" spans="1:33" s="9" customFormat="1" x14ac:dyDescent="0.25">
      <c r="A7" s="407"/>
      <c r="B7" s="414"/>
      <c r="C7" s="173" t="s">
        <v>184</v>
      </c>
      <c r="D7" s="16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+Data!E351</f>
        <v>21789.524000000001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21789.524000000001</v>
      </c>
    </row>
    <row r="8" spans="1:33" s="9" customFormat="1" ht="25.5" x14ac:dyDescent="0.25">
      <c r="A8" s="407"/>
      <c r="B8" s="328"/>
      <c r="C8" s="166" t="s">
        <v>173</v>
      </c>
      <c r="D8" s="166" t="s">
        <v>206</v>
      </c>
      <c r="E8" s="43"/>
      <c r="F8" s="43"/>
      <c r="G8" s="43"/>
      <c r="H8" s="43"/>
      <c r="I8" s="293">
        <f>+H6</f>
        <v>21223.532999999999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21223.532999999999</v>
      </c>
    </row>
    <row r="9" spans="1:33" s="9" customFormat="1" x14ac:dyDescent="0.25">
      <c r="A9" s="166" t="s">
        <v>16</v>
      </c>
      <c r="B9" s="168" t="s">
        <v>2</v>
      </c>
      <c r="C9" s="168"/>
      <c r="D9" s="166" t="s">
        <v>21</v>
      </c>
      <c r="E9" s="293">
        <f>+Data!E214</f>
        <v>35781.705000000002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35781.705000000002</v>
      </c>
    </row>
    <row r="10" spans="1:33" s="9" customFormat="1" x14ac:dyDescent="0.25">
      <c r="A10" s="165" t="s">
        <v>143</v>
      </c>
      <c r="B10" s="164" t="s">
        <v>3</v>
      </c>
      <c r="C10" s="168"/>
      <c r="D10" s="166" t="s">
        <v>145</v>
      </c>
      <c r="E10" s="53"/>
      <c r="F10" s="53"/>
      <c r="G10" s="53"/>
      <c r="H10" s="55"/>
      <c r="I10" s="293">
        <f>E9-SUM(I8:I8)-I23</f>
        <v>12807.644000000002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12807.644000000002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166" t="s">
        <v>149</v>
      </c>
      <c r="E11" s="43"/>
      <c r="F11" s="43"/>
      <c r="G11" s="43"/>
      <c r="H11" s="55"/>
      <c r="I11" s="56"/>
      <c r="J11" s="289">
        <f>-Data!E245</f>
        <v>10422.412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10422.412</v>
      </c>
    </row>
    <row r="12" spans="1:33" s="9" customFormat="1" ht="25.5" x14ac:dyDescent="0.25">
      <c r="A12" s="409"/>
      <c r="B12" s="424"/>
      <c r="C12" s="10" t="s">
        <v>164</v>
      </c>
      <c r="D12" s="166" t="s">
        <v>146</v>
      </c>
      <c r="E12" s="43"/>
      <c r="F12" s="43"/>
      <c r="G12" s="43"/>
      <c r="H12" s="55"/>
      <c r="I12" s="56"/>
      <c r="J12" s="296">
        <f>-Data!E246</f>
        <v>2998.3310000000001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2998.3310000000001</v>
      </c>
    </row>
    <row r="13" spans="1:33" s="9" customFormat="1" x14ac:dyDescent="0.25">
      <c r="A13" s="409"/>
      <c r="B13" s="424"/>
      <c r="C13" s="10" t="s">
        <v>165</v>
      </c>
      <c r="D13" s="166" t="s">
        <v>23</v>
      </c>
      <c r="E13" s="43"/>
      <c r="F13" s="43"/>
      <c r="G13" s="43"/>
      <c r="H13" s="55"/>
      <c r="I13" s="56"/>
      <c r="J13" s="289">
        <f>-Data!E247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166" t="s">
        <v>147</v>
      </c>
      <c r="E14" s="43"/>
      <c r="F14" s="43"/>
      <c r="G14" s="43"/>
      <c r="H14" s="43"/>
      <c r="I14" s="56"/>
      <c r="J14" s="289">
        <f>-Data!E248</f>
        <v>332.24200000000002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332.24200000000002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-945.34099999999853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-945.34099999999853</v>
      </c>
    </row>
    <row r="16" spans="1:33" s="9" customFormat="1" ht="25.5" x14ac:dyDescent="0.25">
      <c r="A16" s="166" t="s">
        <v>151</v>
      </c>
      <c r="B16" s="168" t="s">
        <v>58</v>
      </c>
      <c r="C16" s="168"/>
      <c r="D16" s="16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-945.34099999999853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+Data!E253+Data!E254+Data!E255+Data!E81</f>
        <v>2529.721</v>
      </c>
      <c r="AC16" s="297"/>
      <c r="AD16" s="47"/>
      <c r="AE16" s="48"/>
      <c r="AF16" s="43"/>
      <c r="AG16" s="49">
        <f t="shared" si="0"/>
        <v>1584.3800000000015</v>
      </c>
    </row>
    <row r="17" spans="1:35" s="9" customFormat="1" ht="25.5" x14ac:dyDescent="0.25">
      <c r="A17" s="166" t="s">
        <v>152</v>
      </c>
      <c r="B17" s="168" t="s">
        <v>59</v>
      </c>
      <c r="C17" s="168"/>
      <c r="D17" s="16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1521.1300000000015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1521.1300000000015</v>
      </c>
    </row>
    <row r="18" spans="1:35" s="9" customFormat="1" ht="25.5" x14ac:dyDescent="0.25">
      <c r="A18" s="170" t="s">
        <v>153</v>
      </c>
      <c r="B18" s="168" t="s">
        <v>45</v>
      </c>
      <c r="C18" s="168"/>
      <c r="D18" s="16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1374.0230000000015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+Data!E277</f>
        <v>60023.897999999994</v>
      </c>
      <c r="AE18" s="300"/>
      <c r="AF18" s="59"/>
      <c r="AG18" s="49">
        <f t="shared" si="0"/>
        <v>61397.920999999995</v>
      </c>
    </row>
    <row r="19" spans="1:35" s="9" customFormat="1" x14ac:dyDescent="0.25">
      <c r="A19" s="425" t="s">
        <v>154</v>
      </c>
      <c r="B19" s="166" t="s">
        <v>8</v>
      </c>
      <c r="C19" s="16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61397.920999999995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+Data!E283</f>
        <v>0</v>
      </c>
      <c r="AF19" s="48"/>
      <c r="AG19" s="49">
        <f t="shared" si="0"/>
        <v>61397.920999999995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61397.920999999995</v>
      </c>
      <c r="T20" s="48"/>
      <c r="U20" s="43"/>
      <c r="V20" s="43"/>
      <c r="W20" s="43"/>
      <c r="X20" s="43"/>
      <c r="Y20" s="43"/>
      <c r="Z20" s="48"/>
      <c r="AA20" s="302"/>
      <c r="AB20" s="291">
        <f>+Data!E308</f>
        <v>21.288</v>
      </c>
      <c r="AC20" s="48"/>
      <c r="AD20" s="303">
        <f>+Data!E299+Data!E300+Data!E301+Data!E302+Data!E307+Data!E310+Data!E311+Data!E312+Data!E313+Data!E314</f>
        <v>451.80900000000003</v>
      </c>
      <c r="AE20" s="304">
        <f>+Data!E303</f>
        <v>0</v>
      </c>
      <c r="AF20" s="63"/>
      <c r="AG20" s="49">
        <f t="shared" si="0"/>
        <v>61871.017999999996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61871.017999999996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61871.017999999996</v>
      </c>
    </row>
    <row r="22" spans="1:35" s="9" customFormat="1" ht="12.75" customHeight="1" x14ac:dyDescent="0.25">
      <c r="A22" s="415" t="s">
        <v>155</v>
      </c>
      <c r="B22" s="1" t="s">
        <v>4</v>
      </c>
      <c r="C22" s="16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609.202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609.202</v>
      </c>
    </row>
    <row r="23" spans="1:35" s="9" customFormat="1" ht="25.5" x14ac:dyDescent="0.25">
      <c r="A23" s="416"/>
      <c r="B23" s="1" t="s">
        <v>52</v>
      </c>
      <c r="C23" s="166"/>
      <c r="D23" s="172" t="s">
        <v>207</v>
      </c>
      <c r="E23" s="43"/>
      <c r="F23" s="43"/>
      <c r="G23" s="43"/>
      <c r="H23" s="43"/>
      <c r="I23" s="293">
        <f>-Data!E235</f>
        <v>1750.528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21062.634000000002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22813.162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-Data!E359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166"/>
      <c r="D25" s="171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40199.182000000001</v>
      </c>
      <c r="V25" s="43"/>
      <c r="W25" s="43"/>
      <c r="X25" s="43"/>
      <c r="Y25" s="48"/>
      <c r="Z25" s="293">
        <f>Data!E403</f>
        <v>9070.764000000001</v>
      </c>
      <c r="AA25" s="305">
        <f>Data!E395</f>
        <v>15852.387999999999</v>
      </c>
      <c r="AB25" s="54"/>
      <c r="AC25" s="43"/>
      <c r="AD25" s="54"/>
      <c r="AE25" s="43"/>
      <c r="AF25" s="43"/>
      <c r="AG25" s="49">
        <f t="shared" si="0"/>
        <v>65122.334000000003</v>
      </c>
    </row>
    <row r="26" spans="1:35" s="9" customFormat="1" x14ac:dyDescent="0.25">
      <c r="A26" s="421" t="s">
        <v>156</v>
      </c>
      <c r="B26" s="166" t="s">
        <v>5</v>
      </c>
      <c r="C26" s="166"/>
      <c r="D26" s="16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Data!E384</f>
        <v>6799.3750000000009</v>
      </c>
      <c r="Z26" s="58"/>
      <c r="AA26" s="306"/>
      <c r="AB26" s="54"/>
      <c r="AC26" s="43"/>
      <c r="AD26" s="54"/>
      <c r="AE26" s="43"/>
      <c r="AF26" s="43"/>
      <c r="AG26" s="49">
        <f t="shared" si="0"/>
        <v>6799.3750000000009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Data!E378</f>
        <v>58322.959000000003</v>
      </c>
      <c r="Z27" s="308"/>
      <c r="AA27" s="311"/>
      <c r="AB27" s="312"/>
      <c r="AC27" s="313"/>
      <c r="AD27" s="54"/>
      <c r="AE27" s="43"/>
      <c r="AF27" s="43"/>
      <c r="AG27" s="49">
        <f t="shared" si="0"/>
        <v>58322.959000000003</v>
      </c>
    </row>
    <row r="28" spans="1:35" s="9" customFormat="1" ht="23.25" customHeight="1" thickTop="1" x14ac:dyDescent="0.25">
      <c r="A28" s="327" t="s">
        <v>157</v>
      </c>
      <c r="B28" s="36" t="s">
        <v>6</v>
      </c>
      <c r="C28" s="36"/>
      <c r="D28" s="173" t="s">
        <v>409</v>
      </c>
      <c r="E28" s="51"/>
      <c r="F28" s="314">
        <f>-(Data!E230+Data!E82)</f>
        <v>21832.735000000001</v>
      </c>
      <c r="G28" s="64"/>
      <c r="H28" s="64"/>
      <c r="I28" s="65"/>
      <c r="J28" s="65"/>
      <c r="K28" s="315">
        <f>-Data!E245</f>
        <v>10422.412</v>
      </c>
      <c r="L28" s="64"/>
      <c r="M28" s="315">
        <f>-Data!E247</f>
        <v>0</v>
      </c>
      <c r="N28" s="64"/>
      <c r="O28" s="64"/>
      <c r="P28" s="316">
        <f>-(Data!E256+Data!E83)</f>
        <v>63.25</v>
      </c>
      <c r="Q28" s="314">
        <f>-(Data!E261)</f>
        <v>107.657</v>
      </c>
      <c r="R28" s="314">
        <f>-Data!E267</f>
        <v>0</v>
      </c>
      <c r="S28" s="64"/>
      <c r="T28" s="314">
        <f>-Data!E306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4883.0220000000008</v>
      </c>
      <c r="AG28" s="49">
        <f t="shared" si="0"/>
        <v>37309.076000000001</v>
      </c>
    </row>
    <row r="29" spans="1:35" s="9" customFormat="1" ht="27" customHeight="1" x14ac:dyDescent="0.25">
      <c r="A29" s="327" t="s">
        <v>158</v>
      </c>
      <c r="B29" s="168" t="s">
        <v>54</v>
      </c>
      <c r="C29" s="168"/>
      <c r="D29" s="166" t="s">
        <v>39</v>
      </c>
      <c r="E29" s="289">
        <f>Data!E80-Data!E213</f>
        <v>0</v>
      </c>
      <c r="F29" s="318">
        <f>Data!E82</f>
        <v>0</v>
      </c>
      <c r="G29" s="48"/>
      <c r="H29" s="67"/>
      <c r="I29" s="43"/>
      <c r="J29" s="43"/>
      <c r="K29" s="48"/>
      <c r="L29" s="319">
        <f>-Data!E246</f>
        <v>2998.3310000000001</v>
      </c>
      <c r="M29" s="44"/>
      <c r="N29" s="293">
        <f>-Data!E248</f>
        <v>332.24200000000002</v>
      </c>
      <c r="O29" s="48"/>
      <c r="P29" s="320">
        <f>(Data!E81+Data!E83)</f>
        <v>0</v>
      </c>
      <c r="Q29" s="321">
        <f>-Data!E262</f>
        <v>39.450000000000003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-3370.0230000000001</v>
      </c>
      <c r="AG29" s="49">
        <f t="shared" si="0"/>
        <v>0</v>
      </c>
      <c r="AI29" s="9" t="s">
        <v>24</v>
      </c>
    </row>
    <row r="30" spans="1:35" s="9" customFormat="1" ht="25.5" x14ac:dyDescent="0.25">
      <c r="A30" s="324" t="s">
        <v>159</v>
      </c>
      <c r="B30" s="168" t="s">
        <v>10</v>
      </c>
      <c r="C30" s="168"/>
      <c r="D30" s="166" t="s">
        <v>150</v>
      </c>
      <c r="E30" s="48"/>
      <c r="F30" s="48"/>
      <c r="G30" s="322">
        <f>Data!E351+Data!E356</f>
        <v>21789.524000000001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-(Data!E309+Data!E315+Data!E316+Data!E317+Data!E318)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38686.18299999999</v>
      </c>
      <c r="AG30" s="49">
        <f t="shared" si="0"/>
        <v>60475.706999999995</v>
      </c>
    </row>
    <row r="31" spans="1:35" s="9" customFormat="1" ht="12.75" customHeight="1" x14ac:dyDescent="0.25">
      <c r="A31" s="327" t="s">
        <v>160</v>
      </c>
      <c r="B31" s="168" t="s">
        <v>180</v>
      </c>
      <c r="C31" s="168"/>
      <c r="D31" s="166" t="s">
        <v>39</v>
      </c>
      <c r="E31" s="48"/>
      <c r="F31" s="48"/>
      <c r="G31" s="318">
        <f>-Data!E356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-Data!E304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166" t="s">
        <v>161</v>
      </c>
      <c r="B32" s="5" t="s">
        <v>56</v>
      </c>
      <c r="C32" s="168"/>
      <c r="D32" s="16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-2271.3890000000001</v>
      </c>
      <c r="AA32" s="317">
        <f>+Y27-AA25</f>
        <v>42470.571000000004</v>
      </c>
      <c r="AB32" s="66"/>
      <c r="AC32" s="43"/>
      <c r="AD32" s="43"/>
      <c r="AE32" s="43"/>
      <c r="AF32" s="43"/>
      <c r="AG32" s="43">
        <f>SUM(E32:AE32)</f>
        <v>40199.182000000001</v>
      </c>
    </row>
    <row r="33" spans="1:33" s="9" customFormat="1" x14ac:dyDescent="0.25">
      <c r="A33" s="1" t="s">
        <v>162</v>
      </c>
      <c r="B33" s="169" t="s">
        <v>169</v>
      </c>
      <c r="C33" s="167"/>
      <c r="D33" s="169" t="s">
        <v>40</v>
      </c>
      <c r="E33" s="68">
        <f t="shared" ref="E33:Y33" si="1">SUM(E5:E31)</f>
        <v>35781.705000000002</v>
      </c>
      <c r="F33" s="46">
        <f t="shared" si="1"/>
        <v>21832.735000000001</v>
      </c>
      <c r="G33" s="46">
        <f t="shared" si="1"/>
        <v>21789.524000000001</v>
      </c>
      <c r="H33" s="68">
        <f t="shared" si="1"/>
        <v>21223.532999999999</v>
      </c>
      <c r="I33" s="68">
        <f t="shared" si="1"/>
        <v>35781.705000000002</v>
      </c>
      <c r="J33" s="68">
        <f t="shared" si="1"/>
        <v>12807.644000000002</v>
      </c>
      <c r="K33" s="68">
        <f t="shared" si="1"/>
        <v>10422.412</v>
      </c>
      <c r="L33" s="68">
        <f t="shared" si="1"/>
        <v>2998.3310000000001</v>
      </c>
      <c r="M33" s="68">
        <f t="shared" si="1"/>
        <v>0</v>
      </c>
      <c r="N33" s="68">
        <f t="shared" si="1"/>
        <v>332.24200000000002</v>
      </c>
      <c r="O33" s="68">
        <f t="shared" si="1"/>
        <v>-945.34099999999853</v>
      </c>
      <c r="P33" s="68">
        <f t="shared" si="1"/>
        <v>1584.3800000000015</v>
      </c>
      <c r="Q33" s="68">
        <f t="shared" si="1"/>
        <v>1521.1300000000015</v>
      </c>
      <c r="R33" s="68">
        <f t="shared" si="1"/>
        <v>61397.920999999995</v>
      </c>
      <c r="S33" s="68">
        <f t="shared" si="1"/>
        <v>61397.920999999995</v>
      </c>
      <c r="T33" s="68">
        <f t="shared" si="1"/>
        <v>61871.017999999996</v>
      </c>
      <c r="U33" s="68">
        <f t="shared" si="1"/>
        <v>61871.018000000004</v>
      </c>
      <c r="V33" s="68">
        <f t="shared" si="1"/>
        <v>609.202</v>
      </c>
      <c r="W33" s="68">
        <f t="shared" si="1"/>
        <v>22813.162</v>
      </c>
      <c r="X33" s="400">
        <f t="shared" si="1"/>
        <v>0</v>
      </c>
      <c r="Y33" s="68">
        <f t="shared" si="1"/>
        <v>65122.334000000003</v>
      </c>
      <c r="Z33" s="69">
        <f t="shared" ref="Z33:AF33" si="2">SUM(Z5:Z32)</f>
        <v>6799.3750000000009</v>
      </c>
      <c r="AA33" s="69">
        <f t="shared" si="2"/>
        <v>58322.959000000003</v>
      </c>
      <c r="AB33" s="69">
        <f t="shared" si="2"/>
        <v>37309.076000000001</v>
      </c>
      <c r="AC33" s="69">
        <f t="shared" si="2"/>
        <v>0</v>
      </c>
      <c r="AD33" s="69">
        <f t="shared" si="2"/>
        <v>60475.706999999995</v>
      </c>
      <c r="AE33" s="69">
        <f t="shared" si="2"/>
        <v>0</v>
      </c>
      <c r="AF33" s="69">
        <f t="shared" si="2"/>
        <v>40199.181999999993</v>
      </c>
      <c r="AG33" s="43">
        <f>SUM(E33:AE33)</f>
        <v>663119.69299999997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sheetProtection selectLockedCells="1" selectUnlockedCells="1"/>
  <mergeCells count="14">
    <mergeCell ref="A5:A8"/>
    <mergeCell ref="A26:A27"/>
    <mergeCell ref="B11:B13"/>
    <mergeCell ref="S1:U1"/>
    <mergeCell ref="A19:A21"/>
    <mergeCell ref="A22:A25"/>
    <mergeCell ref="A11:A15"/>
    <mergeCell ref="Z1:AA1"/>
    <mergeCell ref="E1:H1"/>
    <mergeCell ref="K1:O1"/>
    <mergeCell ref="F2:G2"/>
    <mergeCell ref="B6:B7"/>
    <mergeCell ref="V1:Y1"/>
    <mergeCell ref="K2:M2"/>
  </mergeCells>
  <pageMargins left="0.70866141732283472" right="0.70866141732283472" top="0.59055118110236227" bottom="0.39370078740157483" header="0.31496062992125984" footer="0.31496062992125984"/>
  <pageSetup paperSize="9" scale="63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7" workbookViewId="0">
      <selection activeCell="J11" sqref="J1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+Data!F9</f>
        <v>2010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+Data!F210</f>
        <v>0</v>
      </c>
      <c r="W5" s="289">
        <f>+Data!F212</f>
        <v>0</v>
      </c>
      <c r="X5" s="289"/>
      <c r="Y5" s="46"/>
      <c r="Z5" s="46"/>
      <c r="AA5" s="290"/>
      <c r="AB5" s="291">
        <f>Data!F208+Data!F209+Data!F211+Data!F80</f>
        <v>37265.308000000005</v>
      </c>
      <c r="AC5" s="48"/>
      <c r="AD5" s="47"/>
      <c r="AE5" s="48"/>
      <c r="AF5" s="43"/>
      <c r="AG5" s="49">
        <f t="shared" ref="AG5:AG31" si="0">SUM(E5:AF5)</f>
        <v>37265.308000000005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-Data!F224</f>
        <v>20249.120999999999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+Data!F322+Data!F323</f>
        <v>97.726999999999975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20346.847999999998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+Data!F351</f>
        <v>228.82400000000007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228.82400000000007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20249.120999999999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20249.120999999999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+Data!F214</f>
        <v>37265.308000000005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37265.308000000005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15332.053000000005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15332.053000000005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-Data!F245</f>
        <v>10452.298000000001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10452.298000000001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-Data!F246</f>
        <v>3140.2939999999999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3140.2939999999999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-Data!F247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-Data!F248</f>
        <v>477.762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477.762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1261.6990000000042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1261.6990000000042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1261.6990000000042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+Data!F253+Data!F254+Data!F255+Data!F81</f>
        <v>558.38099999999997</v>
      </c>
      <c r="AC16" s="297"/>
      <c r="AD16" s="47"/>
      <c r="AE16" s="48"/>
      <c r="AF16" s="43"/>
      <c r="AG16" s="49">
        <f t="shared" si="0"/>
        <v>1820.080000000004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1769.888000000004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1769.888000000004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902.10400000000402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+Data!F277</f>
        <v>1.8189894035458565E-12</v>
      </c>
      <c r="AE18" s="300"/>
      <c r="AF18" s="59"/>
      <c r="AG18" s="49">
        <f t="shared" si="0"/>
        <v>902.10400000000584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902.10400000000584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+Data!F283</f>
        <v>0</v>
      </c>
      <c r="AF19" s="48"/>
      <c r="AG19" s="49">
        <f t="shared" si="0"/>
        <v>902.10400000000584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902.10400000000584</v>
      </c>
      <c r="T20" s="48"/>
      <c r="U20" s="43"/>
      <c r="V20" s="43"/>
      <c r="W20" s="43"/>
      <c r="X20" s="43"/>
      <c r="Y20" s="43"/>
      <c r="Z20" s="48"/>
      <c r="AA20" s="302"/>
      <c r="AB20" s="291">
        <f>+Data!F308</f>
        <v>-11.858000000000001</v>
      </c>
      <c r="AC20" s="48"/>
      <c r="AD20" s="303">
        <f>+Data!F299+Data!F300+Data!F301+Data!F302+Data!F307+Data!F310+Data!F311+Data!F312+Data!F313+Data!F314</f>
        <v>95.905999999999992</v>
      </c>
      <c r="AE20" s="304">
        <f>+Data!F303</f>
        <v>0</v>
      </c>
      <c r="AF20" s="63"/>
      <c r="AG20" s="49">
        <f t="shared" si="0"/>
        <v>986.15200000000584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986.15200000000584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986.15200000000584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97.726999999999975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97.726999999999975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-Data!F235</f>
        <v>1684.134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-1455.31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228.82400000000007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-Data!F359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2343.735000000006</v>
      </c>
      <c r="V25" s="43"/>
      <c r="W25" s="43"/>
      <c r="X25" s="43"/>
      <c r="Y25" s="48"/>
      <c r="Z25" s="293">
        <f>Data!F403</f>
        <v>-1029.9730000000006</v>
      </c>
      <c r="AA25" s="305">
        <f>Data!F395</f>
        <v>1113.6109999999999</v>
      </c>
      <c r="AB25" s="54"/>
      <c r="AC25" s="43"/>
      <c r="AD25" s="54"/>
      <c r="AE25" s="43"/>
      <c r="AF25" s="43"/>
      <c r="AG25" s="49">
        <f t="shared" si="0"/>
        <v>2427.373000000005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Data!F384</f>
        <v>2621.9759999999997</v>
      </c>
      <c r="Z26" s="58"/>
      <c r="AA26" s="306"/>
      <c r="AB26" s="54"/>
      <c r="AC26" s="43"/>
      <c r="AD26" s="54"/>
      <c r="AE26" s="43"/>
      <c r="AF26" s="43"/>
      <c r="AG26" s="49">
        <f t="shared" si="0"/>
        <v>2621.9759999999997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Data!F378</f>
        <v>-194.60300000000188</v>
      </c>
      <c r="Z27" s="308"/>
      <c r="AA27" s="311"/>
      <c r="AB27" s="312"/>
      <c r="AC27" s="313"/>
      <c r="AD27" s="54"/>
      <c r="AE27" s="43"/>
      <c r="AF27" s="43"/>
      <c r="AG27" s="49">
        <f t="shared" si="0"/>
        <v>-194.60300000000188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-(Data!F230+Data!F82)</f>
        <v>20346.847999999998</v>
      </c>
      <c r="G28" s="64"/>
      <c r="H28" s="64"/>
      <c r="I28" s="65"/>
      <c r="J28" s="65"/>
      <c r="K28" s="315">
        <f>-Data!F245</f>
        <v>10452.298000000001</v>
      </c>
      <c r="L28" s="64"/>
      <c r="M28" s="315">
        <f>-Data!F247</f>
        <v>0</v>
      </c>
      <c r="N28" s="64"/>
      <c r="O28" s="64"/>
      <c r="P28" s="316">
        <f>-(Data!F256+Data!F83)</f>
        <v>50.192</v>
      </c>
      <c r="Q28" s="314">
        <f>-(Data!F261)</f>
        <v>111.83199999999999</v>
      </c>
      <c r="R28" s="314">
        <f>-Data!F267</f>
        <v>0</v>
      </c>
      <c r="S28" s="64"/>
      <c r="T28" s="314">
        <f>-Data!F306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6850.6610000000073</v>
      </c>
      <c r="AG28" s="49">
        <f t="shared" si="0"/>
        <v>37811.831000000006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Data!F80-Data!F213</f>
        <v>0</v>
      </c>
      <c r="F29" s="318">
        <f>Data!F82</f>
        <v>0</v>
      </c>
      <c r="G29" s="48"/>
      <c r="H29" s="67"/>
      <c r="I29" s="43"/>
      <c r="J29" s="43"/>
      <c r="K29" s="48"/>
      <c r="L29" s="319">
        <f>-Data!F246</f>
        <v>3140.2939999999999</v>
      </c>
      <c r="M29" s="44"/>
      <c r="N29" s="293">
        <f>-Data!F248</f>
        <v>477.762</v>
      </c>
      <c r="O29" s="48"/>
      <c r="P29" s="320">
        <f>(Data!F81+Data!F83)</f>
        <v>0</v>
      </c>
      <c r="Q29" s="321">
        <f>-Data!F262</f>
        <v>755.952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-4374.0079999999998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Data!F351+Data!F356</f>
        <v>228.82400000000007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-(Data!F309+Data!F315+Data!F316+Data!F317+Data!F318)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-132.91799999999824</v>
      </c>
      <c r="AG30" s="49">
        <f t="shared" si="0"/>
        <v>95.906000000001825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-Data!F356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-Data!F304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3651.9490000000005</v>
      </c>
      <c r="AA32" s="317">
        <f>+Y27-AA25</f>
        <v>-1308.2140000000018</v>
      </c>
      <c r="AB32" s="66"/>
      <c r="AC32" s="43"/>
      <c r="AD32" s="43"/>
      <c r="AE32" s="43"/>
      <c r="AF32" s="43"/>
      <c r="AG32" s="43">
        <f>SUM(E32:AE32)</f>
        <v>2343.7349999999988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37265.308000000005</v>
      </c>
      <c r="F33" s="46">
        <f t="shared" si="1"/>
        <v>20346.847999999998</v>
      </c>
      <c r="G33" s="46">
        <f t="shared" si="1"/>
        <v>228.82400000000007</v>
      </c>
      <c r="H33" s="68">
        <f t="shared" si="1"/>
        <v>20249.120999999999</v>
      </c>
      <c r="I33" s="68">
        <f t="shared" si="1"/>
        <v>37265.308000000005</v>
      </c>
      <c r="J33" s="68">
        <f t="shared" si="1"/>
        <v>15332.053000000005</v>
      </c>
      <c r="K33" s="68">
        <f t="shared" si="1"/>
        <v>10452.298000000001</v>
      </c>
      <c r="L33" s="68">
        <f t="shared" si="1"/>
        <v>3140.2939999999999</v>
      </c>
      <c r="M33" s="68">
        <f t="shared" si="1"/>
        <v>0</v>
      </c>
      <c r="N33" s="68">
        <f t="shared" si="1"/>
        <v>477.762</v>
      </c>
      <c r="O33" s="68">
        <f t="shared" si="1"/>
        <v>1261.6990000000042</v>
      </c>
      <c r="P33" s="68">
        <f t="shared" si="1"/>
        <v>1820.080000000004</v>
      </c>
      <c r="Q33" s="68">
        <f t="shared" si="1"/>
        <v>1769.888000000004</v>
      </c>
      <c r="R33" s="68">
        <f t="shared" si="1"/>
        <v>902.10400000000584</v>
      </c>
      <c r="S33" s="68">
        <f t="shared" si="1"/>
        <v>902.10400000000584</v>
      </c>
      <c r="T33" s="68">
        <f t="shared" si="1"/>
        <v>986.15200000000584</v>
      </c>
      <c r="U33" s="68">
        <f t="shared" si="1"/>
        <v>986.15200000000596</v>
      </c>
      <c r="V33" s="68">
        <f t="shared" si="1"/>
        <v>97.726999999999975</v>
      </c>
      <c r="W33" s="68">
        <f t="shared" si="1"/>
        <v>228.82400000000007</v>
      </c>
      <c r="X33" s="400">
        <f t="shared" si="1"/>
        <v>0</v>
      </c>
      <c r="Y33" s="68">
        <f t="shared" si="1"/>
        <v>2427.3729999999978</v>
      </c>
      <c r="Z33" s="69">
        <f t="shared" ref="Z33:AF33" si="2">SUM(Z5:Z32)</f>
        <v>2621.9759999999997</v>
      </c>
      <c r="AA33" s="69">
        <f t="shared" si="2"/>
        <v>-194.60300000000188</v>
      </c>
      <c r="AB33" s="69">
        <f t="shared" si="2"/>
        <v>37811.831000000006</v>
      </c>
      <c r="AC33" s="69">
        <f t="shared" si="2"/>
        <v>0</v>
      </c>
      <c r="AD33" s="69">
        <f t="shared" si="2"/>
        <v>95.906000000001811</v>
      </c>
      <c r="AE33" s="69">
        <f t="shared" si="2"/>
        <v>0</v>
      </c>
      <c r="AF33" s="69">
        <f t="shared" si="2"/>
        <v>2343.7350000000092</v>
      </c>
      <c r="AG33" s="43">
        <f>SUM(E33:AE33)</f>
        <v>196475.02899999998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-7.2759576141834259E-12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1.0459189070388675E-11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A2" sqref="A2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+Data!G9</f>
        <v>2011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+Data!G210</f>
        <v>0</v>
      </c>
      <c r="W5" s="289">
        <f>+Data!G212</f>
        <v>0</v>
      </c>
      <c r="X5" s="289"/>
      <c r="Y5" s="46"/>
      <c r="Z5" s="46"/>
      <c r="AA5" s="290"/>
      <c r="AB5" s="291">
        <f>Data!G208+Data!G209+Data!G211+Data!G80</f>
        <v>43970.978999999999</v>
      </c>
      <c r="AC5" s="48"/>
      <c r="AD5" s="47"/>
      <c r="AE5" s="48"/>
      <c r="AF5" s="43"/>
      <c r="AG5" s="49">
        <f t="shared" ref="AG5:AG31" si="0">SUM(E5:AF5)</f>
        <v>43970.978999999999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-Data!G224</f>
        <v>23958.589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+Data!G322+Data!G323</f>
        <v>-11.588999999999942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23947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+Data!G351</f>
        <v>642.5009999999977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642.5009999999977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23958.589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23958.589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+Data!G214</f>
        <v>43970.978999999999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43970.978999999999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18134.393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18134.393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-Data!G245</f>
        <v>12363.418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12363.418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-Data!G246</f>
        <v>3633.518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3633.518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-Data!G247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-Data!G248</f>
        <v>341.351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341.351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1796.1059999999998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1796.1059999999998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1796.1059999999998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+Data!G253+Data!G254+Data!G255+Data!G81</f>
        <v>826.73900000000003</v>
      </c>
      <c r="AC16" s="297"/>
      <c r="AD16" s="47"/>
      <c r="AE16" s="48"/>
      <c r="AF16" s="43"/>
      <c r="AG16" s="49">
        <f t="shared" si="0"/>
        <v>2622.8449999999998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2593.1459999999997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2593.1459999999997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1841.4369999999997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+Data!G277</f>
        <v>2.7284841053187847E-12</v>
      </c>
      <c r="AE18" s="300"/>
      <c r="AF18" s="59"/>
      <c r="AG18" s="49">
        <f t="shared" si="0"/>
        <v>1841.4370000000024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1841.4370000000024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+Data!G283</f>
        <v>0</v>
      </c>
      <c r="AF19" s="48"/>
      <c r="AG19" s="49">
        <f t="shared" si="0"/>
        <v>1841.4370000000024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1841.4370000000024</v>
      </c>
      <c r="T20" s="48"/>
      <c r="U20" s="43"/>
      <c r="V20" s="43"/>
      <c r="W20" s="43"/>
      <c r="X20" s="43"/>
      <c r="Y20" s="43"/>
      <c r="Z20" s="48"/>
      <c r="AA20" s="302"/>
      <c r="AB20" s="291">
        <f>+Data!G308</f>
        <v>-1E-3</v>
      </c>
      <c r="AC20" s="48"/>
      <c r="AD20" s="303">
        <f>+Data!G299+Data!G300+Data!G301+Data!G302+Data!G307+Data!G310+Data!G311+Data!G312+Data!G313+Data!G314</f>
        <v>327.66499999999996</v>
      </c>
      <c r="AE20" s="304">
        <f>+Data!G303</f>
        <v>0</v>
      </c>
      <c r="AF20" s="63"/>
      <c r="AG20" s="49">
        <f t="shared" si="0"/>
        <v>2169.1010000000024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2055.8890000000024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2055.8890000000024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-11.588999999999942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-11.588999999999942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-Data!G235</f>
        <v>1877.9970000000001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-1235.4960000000024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642.5009999999977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-Data!G359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3302.9740000000047</v>
      </c>
      <c r="V25" s="43"/>
      <c r="W25" s="43"/>
      <c r="X25" s="43"/>
      <c r="Y25" s="48"/>
      <c r="Z25" s="293">
        <f>Data!G403</f>
        <v>-409.65999999999985</v>
      </c>
      <c r="AA25" s="305">
        <f>Data!G395</f>
        <v>2023.2709999999993</v>
      </c>
      <c r="AB25" s="54"/>
      <c r="AC25" s="43"/>
      <c r="AD25" s="54"/>
      <c r="AE25" s="43"/>
      <c r="AF25" s="43"/>
      <c r="AG25" s="49">
        <f t="shared" si="0"/>
        <v>4916.5850000000046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Data!G384</f>
        <v>661.31</v>
      </c>
      <c r="Z26" s="58"/>
      <c r="AA26" s="306"/>
      <c r="AB26" s="54"/>
      <c r="AC26" s="43"/>
      <c r="AD26" s="54"/>
      <c r="AE26" s="43"/>
      <c r="AF26" s="43"/>
      <c r="AG26" s="49">
        <f t="shared" si="0"/>
        <v>661.31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Data!G378</f>
        <v>4255.2749999999987</v>
      </c>
      <c r="Z27" s="308"/>
      <c r="AA27" s="311"/>
      <c r="AB27" s="312"/>
      <c r="AC27" s="313"/>
      <c r="AD27" s="54"/>
      <c r="AE27" s="43"/>
      <c r="AF27" s="43"/>
      <c r="AG27" s="49">
        <f t="shared" si="0"/>
        <v>4255.2749999999987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-(Data!G230+Data!G82)</f>
        <v>23947</v>
      </c>
      <c r="G28" s="64"/>
      <c r="H28" s="64"/>
      <c r="I28" s="65"/>
      <c r="J28" s="65"/>
      <c r="K28" s="315">
        <f>-Data!G245</f>
        <v>12363.418</v>
      </c>
      <c r="L28" s="64"/>
      <c r="M28" s="315">
        <f>-Data!G247</f>
        <v>0</v>
      </c>
      <c r="N28" s="64"/>
      <c r="O28" s="64"/>
      <c r="P28" s="316">
        <f>-(Data!G256+Data!G83)</f>
        <v>29.699000000000002</v>
      </c>
      <c r="Q28" s="314">
        <f>-(Data!G261)</f>
        <v>18.045999999999999</v>
      </c>
      <c r="R28" s="314">
        <f>-Data!G267</f>
        <v>0</v>
      </c>
      <c r="S28" s="64"/>
      <c r="T28" s="314">
        <f>-Data!G306</f>
        <v>113.212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8326.3420000000042</v>
      </c>
      <c r="AG28" s="49">
        <f t="shared" si="0"/>
        <v>44797.717000000004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Data!G80-Data!G213</f>
        <v>0</v>
      </c>
      <c r="F29" s="318">
        <f>Data!G82</f>
        <v>0</v>
      </c>
      <c r="G29" s="48"/>
      <c r="H29" s="67"/>
      <c r="I29" s="43"/>
      <c r="J29" s="43"/>
      <c r="K29" s="48"/>
      <c r="L29" s="319">
        <f>-Data!G246</f>
        <v>3633.518</v>
      </c>
      <c r="M29" s="44"/>
      <c r="N29" s="293">
        <f>-Data!G248</f>
        <v>341.351</v>
      </c>
      <c r="O29" s="48"/>
      <c r="P29" s="320">
        <f>(Data!G81+Data!G83)</f>
        <v>0</v>
      </c>
      <c r="Q29" s="321">
        <f>-Data!G262</f>
        <v>733.66300000000001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-4708.5320000000002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Data!G351+Data!G356</f>
        <v>642.5009999999977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-(Data!G309+Data!G315+Data!G316+Data!G317+Data!G318)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-314.83599999999501</v>
      </c>
      <c r="AG30" s="49">
        <f t="shared" si="0"/>
        <v>327.66500000000269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-Data!G356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-Data!G304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1070.9699999999998</v>
      </c>
      <c r="AA32" s="317">
        <f>+Y27-AA25</f>
        <v>2232.0039999999995</v>
      </c>
      <c r="AB32" s="66"/>
      <c r="AC32" s="43"/>
      <c r="AD32" s="43"/>
      <c r="AE32" s="43"/>
      <c r="AF32" s="43"/>
      <c r="AG32" s="43">
        <f>SUM(E32:AE32)</f>
        <v>3302.9739999999993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43970.978999999999</v>
      </c>
      <c r="F33" s="46">
        <f t="shared" si="1"/>
        <v>23947</v>
      </c>
      <c r="G33" s="46">
        <f t="shared" si="1"/>
        <v>642.5009999999977</v>
      </c>
      <c r="H33" s="68">
        <f t="shared" si="1"/>
        <v>23958.589</v>
      </c>
      <c r="I33" s="68">
        <f t="shared" si="1"/>
        <v>43970.979000000007</v>
      </c>
      <c r="J33" s="68">
        <f t="shared" si="1"/>
        <v>18134.393</v>
      </c>
      <c r="K33" s="68">
        <f t="shared" si="1"/>
        <v>12363.418</v>
      </c>
      <c r="L33" s="68">
        <f t="shared" si="1"/>
        <v>3633.518</v>
      </c>
      <c r="M33" s="68">
        <f t="shared" si="1"/>
        <v>0</v>
      </c>
      <c r="N33" s="68">
        <f t="shared" si="1"/>
        <v>341.351</v>
      </c>
      <c r="O33" s="68">
        <f t="shared" si="1"/>
        <v>1796.1059999999998</v>
      </c>
      <c r="P33" s="68">
        <f t="shared" si="1"/>
        <v>2622.8449999999998</v>
      </c>
      <c r="Q33" s="68">
        <f t="shared" si="1"/>
        <v>2593.1459999999997</v>
      </c>
      <c r="R33" s="68">
        <f t="shared" si="1"/>
        <v>1841.4370000000024</v>
      </c>
      <c r="S33" s="68">
        <f t="shared" si="1"/>
        <v>1841.4370000000024</v>
      </c>
      <c r="T33" s="68">
        <f t="shared" si="1"/>
        <v>2169.1010000000024</v>
      </c>
      <c r="U33" s="68">
        <f t="shared" si="1"/>
        <v>2055.8890000000024</v>
      </c>
      <c r="V33" s="68">
        <f t="shared" si="1"/>
        <v>-11.588999999999942</v>
      </c>
      <c r="W33" s="68">
        <f t="shared" si="1"/>
        <v>642.5009999999977</v>
      </c>
      <c r="X33" s="400">
        <f t="shared" si="1"/>
        <v>0</v>
      </c>
      <c r="Y33" s="68">
        <f t="shared" si="1"/>
        <v>4916.5849999999991</v>
      </c>
      <c r="Z33" s="69">
        <f t="shared" ref="Z33:AF33" si="2">SUM(Z5:Z32)</f>
        <v>661.31</v>
      </c>
      <c r="AA33" s="69">
        <f t="shared" si="2"/>
        <v>4255.2749999999987</v>
      </c>
      <c r="AB33" s="69">
        <f t="shared" si="2"/>
        <v>44797.717000000004</v>
      </c>
      <c r="AC33" s="69">
        <f t="shared" si="2"/>
        <v>0</v>
      </c>
      <c r="AD33" s="69">
        <f t="shared" si="2"/>
        <v>327.66500000000269</v>
      </c>
      <c r="AE33" s="69">
        <f t="shared" si="2"/>
        <v>0</v>
      </c>
      <c r="AF33" s="69">
        <f t="shared" si="2"/>
        <v>3302.9740000000093</v>
      </c>
      <c r="AG33" s="43">
        <f>SUM(E33:AE33)</f>
        <v>241472.15300000002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1.0004441719502211E-11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5" sqref="X45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+Data!H9</f>
        <v>2012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+Data!H210</f>
        <v>0</v>
      </c>
      <c r="W5" s="289">
        <f>+Data!H212</f>
        <v>0</v>
      </c>
      <c r="X5" s="289"/>
      <c r="Y5" s="46"/>
      <c r="Z5" s="46"/>
      <c r="AA5" s="290"/>
      <c r="AB5" s="291">
        <f>Data!H208+Data!H209+Data!H211+Data!H80</f>
        <v>45432.966</v>
      </c>
      <c r="AC5" s="48"/>
      <c r="AD5" s="47"/>
      <c r="AE5" s="48"/>
      <c r="AF5" s="43"/>
      <c r="AG5" s="49">
        <f t="shared" ref="AG5:AG31" si="0">SUM(E5:AF5)</f>
        <v>45432.966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-Data!H224</f>
        <v>25983.998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+Data!H322+Data!H323</f>
        <v>93.613999999999976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26077.612000000001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+Data!H351</f>
        <v>3835.503999999999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3835.503999999999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25983.998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25983.998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+Data!H214</f>
        <v>45432.966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45432.966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17424.743000000002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17424.743000000002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-Data!H245</f>
        <v>12663.687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12663.687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-Data!H246</f>
        <v>3949.7489999999998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3949.7489999999998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-Data!H247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-Data!H248</f>
        <v>307.25299999999999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307.25299999999999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504.05400000000009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504.05400000000009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504.05400000000009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+Data!H253+Data!H254+Data!H255+Data!H81</f>
        <v>1208.337</v>
      </c>
      <c r="AC16" s="297"/>
      <c r="AD16" s="47"/>
      <c r="AE16" s="48"/>
      <c r="AF16" s="43"/>
      <c r="AG16" s="49">
        <f t="shared" si="0"/>
        <v>1712.3910000000001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1458.0120000000002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1458.0120000000002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1250.6820000000002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+Data!H277</f>
        <v>9.9999999487465629E-4</v>
      </c>
      <c r="AE18" s="300"/>
      <c r="AF18" s="59"/>
      <c r="AG18" s="49">
        <f t="shared" si="0"/>
        <v>1250.6829999999952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1250.6829999999952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+Data!H283</f>
        <v>0</v>
      </c>
      <c r="AF19" s="48"/>
      <c r="AG19" s="49">
        <f t="shared" si="0"/>
        <v>1250.6829999999952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1250.6829999999952</v>
      </c>
      <c r="T20" s="48"/>
      <c r="U20" s="43"/>
      <c r="V20" s="43"/>
      <c r="W20" s="43"/>
      <c r="X20" s="43"/>
      <c r="Y20" s="43"/>
      <c r="Z20" s="48"/>
      <c r="AA20" s="302"/>
      <c r="AB20" s="291">
        <f>+Data!H308</f>
        <v>-27</v>
      </c>
      <c r="AC20" s="48"/>
      <c r="AD20" s="303">
        <f>+Data!H299+Data!H300+Data!H301+Data!H302+Data!H307+Data!H310+Data!H311+Data!H312+Data!H313+Data!H314</f>
        <v>-1209.6880000000001</v>
      </c>
      <c r="AE20" s="304">
        <f>+Data!H303</f>
        <v>0</v>
      </c>
      <c r="AF20" s="63"/>
      <c r="AG20" s="49">
        <f t="shared" si="0"/>
        <v>13.994999999995116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34.206999999995119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34.206999999995119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93.613999999999976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93.613999999999976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-Data!H235</f>
        <v>2024.2249999999999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1811.2789999999991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3835.503999999999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-Data!H359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-1870.686000000004</v>
      </c>
      <c r="V25" s="43"/>
      <c r="W25" s="43"/>
      <c r="X25" s="43"/>
      <c r="Y25" s="48"/>
      <c r="Z25" s="293">
        <f>Data!H403</f>
        <v>-823.22699999999986</v>
      </c>
      <c r="AA25" s="305">
        <f>Data!H395</f>
        <v>-14662.045999999998</v>
      </c>
      <c r="AB25" s="54"/>
      <c r="AC25" s="43"/>
      <c r="AD25" s="54"/>
      <c r="AE25" s="43"/>
      <c r="AF25" s="43"/>
      <c r="AG25" s="49">
        <f t="shared" si="0"/>
        <v>-17355.959000000003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Data!H384</f>
        <v>-320.82799999999958</v>
      </c>
      <c r="Z26" s="58"/>
      <c r="AA26" s="306"/>
      <c r="AB26" s="54"/>
      <c r="AC26" s="43"/>
      <c r="AD26" s="54"/>
      <c r="AE26" s="43"/>
      <c r="AF26" s="43"/>
      <c r="AG26" s="49">
        <f t="shared" si="0"/>
        <v>-320.82799999999958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Data!H378</f>
        <v>-17035.131000000001</v>
      </c>
      <c r="Z27" s="308"/>
      <c r="AA27" s="311"/>
      <c r="AB27" s="312"/>
      <c r="AC27" s="313"/>
      <c r="AD27" s="54"/>
      <c r="AE27" s="43"/>
      <c r="AF27" s="43"/>
      <c r="AG27" s="49">
        <f t="shared" si="0"/>
        <v>-17035.131000000001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-(Data!H230+Data!H82)</f>
        <v>26077.611999999997</v>
      </c>
      <c r="G28" s="64"/>
      <c r="H28" s="64"/>
      <c r="I28" s="65"/>
      <c r="J28" s="65"/>
      <c r="K28" s="315">
        <f>-Data!H245</f>
        <v>12663.687</v>
      </c>
      <c r="L28" s="64"/>
      <c r="M28" s="315">
        <f>-Data!H247</f>
        <v>0</v>
      </c>
      <c r="N28" s="64"/>
      <c r="O28" s="64"/>
      <c r="P28" s="316">
        <f>-(Data!H256+Data!H83)</f>
        <v>254.37899999999999</v>
      </c>
      <c r="Q28" s="314">
        <f>-(Data!H261)</f>
        <v>18.111000000000001</v>
      </c>
      <c r="R28" s="314">
        <f>-Data!H267</f>
        <v>0</v>
      </c>
      <c r="S28" s="64"/>
      <c r="T28" s="314">
        <f>-Data!H306</f>
        <v>-20.212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7620.7260000000024</v>
      </c>
      <c r="AG28" s="49">
        <f t="shared" si="0"/>
        <v>46614.303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Data!H80-Data!H213</f>
        <v>0</v>
      </c>
      <c r="F29" s="318">
        <f>Data!H82</f>
        <v>0</v>
      </c>
      <c r="G29" s="48"/>
      <c r="H29" s="67"/>
      <c r="I29" s="43"/>
      <c r="J29" s="43"/>
      <c r="K29" s="48"/>
      <c r="L29" s="319">
        <f>-Data!H246</f>
        <v>3949.7489999999998</v>
      </c>
      <c r="M29" s="44"/>
      <c r="N29" s="293">
        <f>-Data!H248</f>
        <v>307.25299999999999</v>
      </c>
      <c r="O29" s="48"/>
      <c r="P29" s="320">
        <f>(Data!H81+Data!H83)</f>
        <v>0</v>
      </c>
      <c r="Q29" s="321">
        <f>-Data!H262</f>
        <v>189.21899999999999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-4446.2209999999995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Data!H351+Data!H356</f>
        <v>3835.503999999999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-(Data!H309+Data!H315+Data!H316+Data!H317+Data!H318)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-5045.1910000000044</v>
      </c>
      <c r="AG30" s="49">
        <f t="shared" si="0"/>
        <v>-1209.6870000000054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-Data!H356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-Data!H304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502.39900000000029</v>
      </c>
      <c r="AA32" s="317">
        <f>+Y27-AA25</f>
        <v>-2373.0850000000028</v>
      </c>
      <c r="AB32" s="66"/>
      <c r="AC32" s="43"/>
      <c r="AD32" s="43"/>
      <c r="AE32" s="43"/>
      <c r="AF32" s="43"/>
      <c r="AG32" s="43">
        <f>SUM(E32:AE32)</f>
        <v>-1870.6860000000024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45432.966</v>
      </c>
      <c r="F33" s="46">
        <f t="shared" si="1"/>
        <v>26077.611999999997</v>
      </c>
      <c r="G33" s="46">
        <f t="shared" si="1"/>
        <v>3835.503999999999</v>
      </c>
      <c r="H33" s="68">
        <f t="shared" si="1"/>
        <v>25983.998</v>
      </c>
      <c r="I33" s="68">
        <f t="shared" si="1"/>
        <v>45432.966</v>
      </c>
      <c r="J33" s="68">
        <f t="shared" si="1"/>
        <v>17424.743000000002</v>
      </c>
      <c r="K33" s="68">
        <f t="shared" si="1"/>
        <v>12663.687</v>
      </c>
      <c r="L33" s="68">
        <f t="shared" si="1"/>
        <v>3949.7489999999998</v>
      </c>
      <c r="M33" s="68">
        <f t="shared" si="1"/>
        <v>0</v>
      </c>
      <c r="N33" s="68">
        <f t="shared" si="1"/>
        <v>307.25299999999999</v>
      </c>
      <c r="O33" s="68">
        <f t="shared" si="1"/>
        <v>504.05400000000009</v>
      </c>
      <c r="P33" s="68">
        <f t="shared" si="1"/>
        <v>1712.3910000000001</v>
      </c>
      <c r="Q33" s="68">
        <f t="shared" si="1"/>
        <v>1458.0120000000004</v>
      </c>
      <c r="R33" s="68">
        <f t="shared" si="1"/>
        <v>1250.6829999999952</v>
      </c>
      <c r="S33" s="68">
        <f t="shared" si="1"/>
        <v>1250.6829999999952</v>
      </c>
      <c r="T33" s="68">
        <f t="shared" si="1"/>
        <v>13.99499999999512</v>
      </c>
      <c r="U33" s="68">
        <f t="shared" si="1"/>
        <v>34.206999999995105</v>
      </c>
      <c r="V33" s="68">
        <f t="shared" si="1"/>
        <v>93.613999999999976</v>
      </c>
      <c r="W33" s="68">
        <f t="shared" si="1"/>
        <v>3835.503999999999</v>
      </c>
      <c r="X33" s="400">
        <f t="shared" si="1"/>
        <v>0</v>
      </c>
      <c r="Y33" s="68">
        <f t="shared" si="1"/>
        <v>-17355.959000000003</v>
      </c>
      <c r="Z33" s="69">
        <f t="shared" ref="Z33:AF33" si="2">SUM(Z5:Z32)</f>
        <v>-320.82799999999958</v>
      </c>
      <c r="AA33" s="69">
        <f t="shared" si="2"/>
        <v>-17035.131000000001</v>
      </c>
      <c r="AB33" s="69">
        <f t="shared" si="2"/>
        <v>46614.303</v>
      </c>
      <c r="AC33" s="69">
        <f t="shared" si="2"/>
        <v>0</v>
      </c>
      <c r="AD33" s="69">
        <f t="shared" si="2"/>
        <v>-1209.6870000000051</v>
      </c>
      <c r="AE33" s="69">
        <f t="shared" si="2"/>
        <v>0</v>
      </c>
      <c r="AF33" s="69">
        <f t="shared" si="2"/>
        <v>-1870.6860000000015</v>
      </c>
      <c r="AG33" s="43">
        <f>SUM(E33:AE33)</f>
        <v>201954.31899999993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Y41" sqref="Y4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+Data!I9</f>
        <v>2013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+Data!I210</f>
        <v>0</v>
      </c>
      <c r="W5" s="289">
        <f>+Data!I212</f>
        <v>0</v>
      </c>
      <c r="X5" s="289"/>
      <c r="Y5" s="46"/>
      <c r="Z5" s="46"/>
      <c r="AA5" s="290"/>
      <c r="AB5" s="291">
        <f>Data!I208+Data!I209+Data!I211+Data!I80</f>
        <v>51589.974000000002</v>
      </c>
      <c r="AC5" s="48"/>
      <c r="AD5" s="47"/>
      <c r="AE5" s="48"/>
      <c r="AF5" s="43"/>
      <c r="AG5" s="49">
        <f t="shared" ref="AG5:AG31" si="0">SUM(E5:AF5)</f>
        <v>51589.974000000002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-Data!I224</f>
        <v>29688.169000000002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+Data!I322+Data!I323</f>
        <v>6.032999999999987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29694.202000000001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+Data!I351</f>
        <v>2780.1050000000014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2780.1050000000014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29688.169000000002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29688.169000000002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+Data!I214</f>
        <v>51589.974000000002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51589.974000000002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19489.802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19489.802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-Data!I245</f>
        <v>13850.338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13850.338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-Data!I246</f>
        <v>4505.5730000000003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4505.5730000000003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-Data!I247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-Data!I248</f>
        <v>342.23599999999999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342.23599999999999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791.65499999999884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791.65499999999884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791.65499999999884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+Data!I253+Data!I254+Data!I255+Data!I81</f>
        <v>409.10700000000003</v>
      </c>
      <c r="AC16" s="297"/>
      <c r="AD16" s="47"/>
      <c r="AE16" s="48"/>
      <c r="AF16" s="43"/>
      <c r="AG16" s="49">
        <f t="shared" si="0"/>
        <v>1200.7619999999988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1188.8169999999989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1188.8169999999989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789.08799999999883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+Data!I277</f>
        <v>6.8212102632969618E-13</v>
      </c>
      <c r="AE18" s="300"/>
      <c r="AF18" s="59"/>
      <c r="AG18" s="49">
        <f t="shared" si="0"/>
        <v>789.08799999999951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789.08799999999951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+Data!I283</f>
        <v>0</v>
      </c>
      <c r="AF19" s="48"/>
      <c r="AG19" s="49">
        <f t="shared" si="0"/>
        <v>789.08799999999951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789.08799999999951</v>
      </c>
      <c r="T20" s="48"/>
      <c r="U20" s="43"/>
      <c r="V20" s="43"/>
      <c r="W20" s="43"/>
      <c r="X20" s="43"/>
      <c r="Y20" s="43"/>
      <c r="Z20" s="48"/>
      <c r="AA20" s="302"/>
      <c r="AB20" s="291">
        <f>+Data!I308</f>
        <v>28.92</v>
      </c>
      <c r="AC20" s="48"/>
      <c r="AD20" s="303">
        <f>+Data!I299+Data!I300+Data!I301+Data!I302+Data!I307+Data!I310+Data!I311+Data!I312+Data!I313+Data!I314</f>
        <v>-55.954999999999998</v>
      </c>
      <c r="AE20" s="304">
        <f>+Data!I303</f>
        <v>0</v>
      </c>
      <c r="AF20" s="63"/>
      <c r="AG20" s="49">
        <f t="shared" si="0"/>
        <v>762.05299999999943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846.0209999999995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846.0209999999995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6.032999999999987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6.032999999999987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-Data!I235</f>
        <v>2412.0030000000002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368.10200000000123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2780.1050000000014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-Data!I359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471.88599999999826</v>
      </c>
      <c r="V25" s="43"/>
      <c r="W25" s="43"/>
      <c r="X25" s="43"/>
      <c r="Y25" s="48"/>
      <c r="Z25" s="293">
        <f>Data!I403</f>
        <v>1303.1669999999995</v>
      </c>
      <c r="AA25" s="305">
        <f>Data!I395</f>
        <v>-2945.4229999999998</v>
      </c>
      <c r="AB25" s="54"/>
      <c r="AC25" s="43"/>
      <c r="AD25" s="54"/>
      <c r="AE25" s="43"/>
      <c r="AF25" s="43"/>
      <c r="AG25" s="49">
        <f t="shared" si="0"/>
        <v>-1170.3700000000022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Data!I384</f>
        <v>2305.4429999999988</v>
      </c>
      <c r="Z26" s="58"/>
      <c r="AA26" s="306"/>
      <c r="AB26" s="54"/>
      <c r="AC26" s="43"/>
      <c r="AD26" s="54"/>
      <c r="AE26" s="43"/>
      <c r="AF26" s="43"/>
      <c r="AG26" s="49">
        <f t="shared" si="0"/>
        <v>2305.4429999999988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Data!I378</f>
        <v>-3475.8130000000019</v>
      </c>
      <c r="Z27" s="308"/>
      <c r="AA27" s="311"/>
      <c r="AB27" s="312"/>
      <c r="AC27" s="313"/>
      <c r="AD27" s="54"/>
      <c r="AE27" s="43"/>
      <c r="AF27" s="43"/>
      <c r="AG27" s="49">
        <f t="shared" si="0"/>
        <v>-3475.8130000000019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-(Data!I230+Data!I82)</f>
        <v>29694.202000000001</v>
      </c>
      <c r="G28" s="64"/>
      <c r="H28" s="64"/>
      <c r="I28" s="65"/>
      <c r="J28" s="65"/>
      <c r="K28" s="315">
        <f>-Data!I245</f>
        <v>13850.338</v>
      </c>
      <c r="L28" s="64"/>
      <c r="M28" s="315">
        <f>-Data!I247</f>
        <v>0</v>
      </c>
      <c r="N28" s="64"/>
      <c r="O28" s="64"/>
      <c r="P28" s="316">
        <f>-(Data!I256+Data!I83)</f>
        <v>11.945</v>
      </c>
      <c r="Q28" s="314">
        <f>-(Data!I261)</f>
        <v>-15.361000000000001</v>
      </c>
      <c r="R28" s="314">
        <f>-Data!I267</f>
        <v>0</v>
      </c>
      <c r="S28" s="64"/>
      <c r="T28" s="314">
        <f>-Data!I306</f>
        <v>-83.968000000000004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8570.8450000000012</v>
      </c>
      <c r="AG28" s="49">
        <f t="shared" si="0"/>
        <v>52028.001000000004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Data!I80-Data!I213</f>
        <v>0</v>
      </c>
      <c r="F29" s="318">
        <f>Data!I82</f>
        <v>0</v>
      </c>
      <c r="G29" s="48"/>
      <c r="H29" s="67"/>
      <c r="I29" s="43"/>
      <c r="J29" s="43"/>
      <c r="K29" s="48"/>
      <c r="L29" s="319">
        <f>-Data!I246</f>
        <v>4505.5730000000003</v>
      </c>
      <c r="M29" s="44"/>
      <c r="N29" s="293">
        <f>-Data!I248</f>
        <v>342.23599999999999</v>
      </c>
      <c r="O29" s="48"/>
      <c r="P29" s="320">
        <f>(Data!I81+Data!I83)</f>
        <v>0</v>
      </c>
      <c r="Q29" s="321">
        <f>-Data!I262</f>
        <v>415.09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-5262.8990000000003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Data!I351+Data!I356</f>
        <v>2780.1050000000014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-(Data!I309+Data!I315+Data!I316+Data!I317+Data!I318)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-2836.0600000000009</v>
      </c>
      <c r="AG30" s="49">
        <f t="shared" si="0"/>
        <v>-55.954999999999472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-Data!I356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-Data!I304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1002.2759999999994</v>
      </c>
      <c r="AA32" s="317">
        <f>+Y27-AA25</f>
        <v>-530.39000000000215</v>
      </c>
      <c r="AB32" s="66"/>
      <c r="AC32" s="43"/>
      <c r="AD32" s="43"/>
      <c r="AE32" s="43"/>
      <c r="AF32" s="43"/>
      <c r="AG32" s="43">
        <f>SUM(E32:AE32)</f>
        <v>471.88599999999724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51589.974000000002</v>
      </c>
      <c r="F33" s="46">
        <f t="shared" si="1"/>
        <v>29694.202000000001</v>
      </c>
      <c r="G33" s="46">
        <f t="shared" si="1"/>
        <v>2780.1050000000014</v>
      </c>
      <c r="H33" s="68">
        <f t="shared" si="1"/>
        <v>29688.169000000002</v>
      </c>
      <c r="I33" s="68">
        <f t="shared" si="1"/>
        <v>51589.974000000002</v>
      </c>
      <c r="J33" s="68">
        <f t="shared" si="1"/>
        <v>19489.802</v>
      </c>
      <c r="K33" s="68">
        <f t="shared" si="1"/>
        <v>13850.338</v>
      </c>
      <c r="L33" s="68">
        <f t="shared" si="1"/>
        <v>4505.5730000000003</v>
      </c>
      <c r="M33" s="68">
        <f t="shared" si="1"/>
        <v>0</v>
      </c>
      <c r="N33" s="68">
        <f t="shared" si="1"/>
        <v>342.23599999999999</v>
      </c>
      <c r="O33" s="68">
        <f t="shared" si="1"/>
        <v>791.65499999999884</v>
      </c>
      <c r="P33" s="68">
        <f t="shared" si="1"/>
        <v>1200.7619999999988</v>
      </c>
      <c r="Q33" s="68">
        <f t="shared" si="1"/>
        <v>1188.8169999999989</v>
      </c>
      <c r="R33" s="68">
        <f t="shared" si="1"/>
        <v>789.08799999999951</v>
      </c>
      <c r="S33" s="68">
        <f t="shared" si="1"/>
        <v>789.08799999999951</v>
      </c>
      <c r="T33" s="68">
        <f t="shared" si="1"/>
        <v>762.05299999999954</v>
      </c>
      <c r="U33" s="68">
        <f t="shared" si="1"/>
        <v>846.0209999999995</v>
      </c>
      <c r="V33" s="68">
        <f t="shared" si="1"/>
        <v>6.032999999999987</v>
      </c>
      <c r="W33" s="68">
        <f t="shared" si="1"/>
        <v>2780.1050000000014</v>
      </c>
      <c r="X33" s="400">
        <f t="shared" si="1"/>
        <v>0</v>
      </c>
      <c r="Y33" s="68">
        <f t="shared" si="1"/>
        <v>-1170.3700000000031</v>
      </c>
      <c r="Z33" s="69">
        <f t="shared" ref="Z33:AF33" si="2">SUM(Z5:Z32)</f>
        <v>2305.4429999999988</v>
      </c>
      <c r="AA33" s="69">
        <f t="shared" si="2"/>
        <v>-3475.8130000000019</v>
      </c>
      <c r="AB33" s="69">
        <f t="shared" si="2"/>
        <v>52028.001000000004</v>
      </c>
      <c r="AC33" s="69">
        <f t="shared" si="2"/>
        <v>0</v>
      </c>
      <c r="AD33" s="69">
        <f t="shared" si="2"/>
        <v>-55.954999999999316</v>
      </c>
      <c r="AE33" s="69">
        <f t="shared" si="2"/>
        <v>0</v>
      </c>
      <c r="AF33" s="69">
        <f t="shared" si="2"/>
        <v>471.88599999999997</v>
      </c>
      <c r="AG33" s="43">
        <f>SUM(E33:AE33)</f>
        <v>262315.30099999998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1.5631940186722204E-13</v>
      </c>
      <c r="AE35" s="16">
        <f>AE33-AG31</f>
        <v>0</v>
      </c>
      <c r="AF35" s="16">
        <f>AF33-AG32</f>
        <v>2.7284841053187847E-12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V40" sqref="V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+Data!J9</f>
        <v>2014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+Data!J210</f>
        <v>0</v>
      </c>
      <c r="W5" s="289">
        <f>+Data!J212</f>
        <v>0</v>
      </c>
      <c r="X5" s="289"/>
      <c r="Y5" s="46"/>
      <c r="Z5" s="46"/>
      <c r="AA5" s="290"/>
      <c r="AB5" s="291">
        <f>Data!J208+Data!J209+Data!J211+Data!J80</f>
        <v>24017.636999999999</v>
      </c>
      <c r="AC5" s="48"/>
      <c r="AD5" s="47"/>
      <c r="AE5" s="48"/>
      <c r="AF5" s="43"/>
      <c r="AG5" s="49">
        <f t="shared" ref="AG5:AG31" si="0">SUM(E5:AF5)</f>
        <v>24017.636999999999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-Data!J224</f>
        <v>13844.254999999999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+Data!J322+Data!J323</f>
        <v>34.465999999999951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13878.721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+Data!J351</f>
        <v>2696.9570000000022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2696.9570000000022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13844.254999999999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13844.254999999999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+Data!J214</f>
        <v>24040.087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24040.087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8675.3340000000007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8675.3340000000007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-Data!J245</f>
        <v>6515.6189999999997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6515.6189999999997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-Data!J246</f>
        <v>1893.829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1893.829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-Data!J247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-Data!J248</f>
        <v>183.16399999999999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183.16399999999999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82.721999999999753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82.721999999999753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82.721999999999753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+Data!J253+Data!J254+Data!J255+Data!J81</f>
        <v>148.321</v>
      </c>
      <c r="AC16" s="297"/>
      <c r="AD16" s="47"/>
      <c r="AE16" s="48"/>
      <c r="AF16" s="43"/>
      <c r="AG16" s="49">
        <f t="shared" si="0"/>
        <v>231.04299999999975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230.35399999999976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230.35399999999976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129.62799999999976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+Data!J277</f>
        <v>2106.8079999999982</v>
      </c>
      <c r="AE18" s="300"/>
      <c r="AF18" s="59"/>
      <c r="AG18" s="49">
        <f t="shared" si="0"/>
        <v>2236.4359999999979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2236.4359999999979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+Data!J283</f>
        <v>0</v>
      </c>
      <c r="AF19" s="48"/>
      <c r="AG19" s="49">
        <f t="shared" si="0"/>
        <v>2236.4359999999979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2236.4359999999979</v>
      </c>
      <c r="T20" s="48"/>
      <c r="U20" s="43"/>
      <c r="V20" s="43"/>
      <c r="W20" s="43"/>
      <c r="X20" s="43"/>
      <c r="Y20" s="43"/>
      <c r="Z20" s="48"/>
      <c r="AA20" s="302"/>
      <c r="AB20" s="291">
        <f>+Data!J308</f>
        <v>4.952</v>
      </c>
      <c r="AC20" s="48"/>
      <c r="AD20" s="303">
        <f>+Data!J299+Data!J300+Data!J301+Data!J302+Data!J307+Data!J310+Data!J311+Data!J312+Data!J313+Data!J314</f>
        <v>-6.8070000000000004</v>
      </c>
      <c r="AE20" s="304">
        <f>+Data!J303</f>
        <v>0</v>
      </c>
      <c r="AF20" s="63"/>
      <c r="AG20" s="49">
        <f t="shared" si="0"/>
        <v>2234.5809999999983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2234.5809999999979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2234.5809999999979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34.465999999999951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34.465999999999951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-Data!J235</f>
        <v>1520.498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1176.4590000000021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2696.9570000000022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-Data!J359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1023.6559999999959</v>
      </c>
      <c r="V25" s="43"/>
      <c r="W25" s="43"/>
      <c r="X25" s="43"/>
      <c r="Y25" s="48"/>
      <c r="Z25" s="293">
        <f>Data!J403</f>
        <v>-578.69299999999976</v>
      </c>
      <c r="AA25" s="305">
        <f>Data!J395</f>
        <v>854.07100000000003</v>
      </c>
      <c r="AB25" s="54"/>
      <c r="AC25" s="43"/>
      <c r="AD25" s="54"/>
      <c r="AE25" s="43"/>
      <c r="AF25" s="43"/>
      <c r="AG25" s="49">
        <f t="shared" si="0"/>
        <v>1299.033999999996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Data!J384</f>
        <v>-2173.7439999999992</v>
      </c>
      <c r="Z26" s="58"/>
      <c r="AA26" s="306"/>
      <c r="AB26" s="54"/>
      <c r="AC26" s="43"/>
      <c r="AD26" s="54"/>
      <c r="AE26" s="43"/>
      <c r="AF26" s="43"/>
      <c r="AG26" s="49">
        <f t="shared" si="0"/>
        <v>-2173.7439999999992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Data!J378</f>
        <v>3472.7780000000039</v>
      </c>
      <c r="Z27" s="308"/>
      <c r="AA27" s="311"/>
      <c r="AB27" s="312"/>
      <c r="AC27" s="313"/>
      <c r="AD27" s="54"/>
      <c r="AE27" s="43"/>
      <c r="AF27" s="43"/>
      <c r="AG27" s="49">
        <f t="shared" si="0"/>
        <v>3472.7780000000039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-(Data!J230+Data!J82)</f>
        <v>13878.721</v>
      </c>
      <c r="G28" s="64"/>
      <c r="H28" s="64"/>
      <c r="I28" s="65"/>
      <c r="J28" s="65"/>
      <c r="K28" s="315">
        <f>-Data!J245</f>
        <v>6515.6189999999997</v>
      </c>
      <c r="L28" s="64"/>
      <c r="M28" s="315">
        <f>-Data!J247</f>
        <v>0</v>
      </c>
      <c r="N28" s="64"/>
      <c r="O28" s="64"/>
      <c r="P28" s="316">
        <f>-(Data!J256+Data!J83)</f>
        <v>0.68899999999999995</v>
      </c>
      <c r="Q28" s="314">
        <f>-(Data!J261)</f>
        <v>5.3239999999999998</v>
      </c>
      <c r="R28" s="314">
        <f>-Data!J267</f>
        <v>0</v>
      </c>
      <c r="S28" s="64"/>
      <c r="T28" s="314">
        <f>-Data!J306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3770.5570000000007</v>
      </c>
      <c r="AG28" s="49">
        <f t="shared" si="0"/>
        <v>24170.91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Data!J80-Data!J213</f>
        <v>-22.45</v>
      </c>
      <c r="F29" s="318">
        <f>Data!J82</f>
        <v>0</v>
      </c>
      <c r="G29" s="48"/>
      <c r="H29" s="67"/>
      <c r="I29" s="43"/>
      <c r="J29" s="43"/>
      <c r="K29" s="48"/>
      <c r="L29" s="319">
        <f>-Data!J246</f>
        <v>1893.829</v>
      </c>
      <c r="M29" s="44"/>
      <c r="N29" s="293">
        <f>-Data!J248</f>
        <v>183.16399999999999</v>
      </c>
      <c r="O29" s="48"/>
      <c r="P29" s="320">
        <f>(Data!J81+Data!J83)</f>
        <v>0</v>
      </c>
      <c r="Q29" s="321">
        <f>-Data!J262</f>
        <v>95.402000000000001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-2149.9449999999997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Data!J351+Data!J356</f>
        <v>2696.9570000000022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-(Data!J309+Data!J315+Data!J316+Data!J317+Data!J318)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-596.95600000000377</v>
      </c>
      <c r="AG30" s="49">
        <f t="shared" si="0"/>
        <v>2100.0009999999984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-Data!J356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-Data!J304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-1595.0509999999995</v>
      </c>
      <c r="AA32" s="317">
        <f>+Y27-AA25</f>
        <v>2618.707000000004</v>
      </c>
      <c r="AB32" s="66"/>
      <c r="AC32" s="43"/>
      <c r="AD32" s="43"/>
      <c r="AE32" s="43"/>
      <c r="AF32" s="43"/>
      <c r="AG32" s="43">
        <f>SUM(E32:AE32)</f>
        <v>1023.6560000000045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24017.636999999999</v>
      </c>
      <c r="F33" s="46">
        <f t="shared" si="1"/>
        <v>13878.721</v>
      </c>
      <c r="G33" s="46">
        <f t="shared" si="1"/>
        <v>2696.9570000000022</v>
      </c>
      <c r="H33" s="68">
        <f t="shared" si="1"/>
        <v>13844.254999999999</v>
      </c>
      <c r="I33" s="68">
        <f t="shared" si="1"/>
        <v>24040.087</v>
      </c>
      <c r="J33" s="68">
        <f t="shared" si="1"/>
        <v>8675.3340000000007</v>
      </c>
      <c r="K33" s="68">
        <f t="shared" si="1"/>
        <v>6515.6189999999997</v>
      </c>
      <c r="L33" s="68">
        <f t="shared" si="1"/>
        <v>1893.829</v>
      </c>
      <c r="M33" s="68">
        <f t="shared" si="1"/>
        <v>0</v>
      </c>
      <c r="N33" s="68">
        <f t="shared" si="1"/>
        <v>183.16399999999999</v>
      </c>
      <c r="O33" s="68">
        <f t="shared" si="1"/>
        <v>82.721999999999753</v>
      </c>
      <c r="P33" s="68">
        <f t="shared" si="1"/>
        <v>231.04299999999975</v>
      </c>
      <c r="Q33" s="68">
        <f t="shared" si="1"/>
        <v>230.35399999999976</v>
      </c>
      <c r="R33" s="68">
        <f t="shared" si="1"/>
        <v>2236.4359999999979</v>
      </c>
      <c r="S33" s="68">
        <f t="shared" si="1"/>
        <v>2236.4359999999979</v>
      </c>
      <c r="T33" s="68">
        <f t="shared" si="1"/>
        <v>2234.5809999999979</v>
      </c>
      <c r="U33" s="68">
        <f t="shared" si="1"/>
        <v>2234.5809999999979</v>
      </c>
      <c r="V33" s="68">
        <f t="shared" si="1"/>
        <v>34.465999999999951</v>
      </c>
      <c r="W33" s="68">
        <f t="shared" si="1"/>
        <v>2696.9570000000022</v>
      </c>
      <c r="X33" s="400">
        <f t="shared" si="1"/>
        <v>0</v>
      </c>
      <c r="Y33" s="68">
        <f t="shared" si="1"/>
        <v>1299.0340000000047</v>
      </c>
      <c r="Z33" s="69">
        <f t="shared" ref="Z33:AF33" si="2">SUM(Z5:Z32)</f>
        <v>-2173.7439999999992</v>
      </c>
      <c r="AA33" s="69">
        <f t="shared" si="2"/>
        <v>3472.7780000000039</v>
      </c>
      <c r="AB33" s="69">
        <f t="shared" si="2"/>
        <v>24170.91</v>
      </c>
      <c r="AC33" s="69">
        <f t="shared" si="2"/>
        <v>0</v>
      </c>
      <c r="AD33" s="69">
        <f t="shared" si="2"/>
        <v>2100.0009999999984</v>
      </c>
      <c r="AE33" s="69">
        <f t="shared" si="2"/>
        <v>0</v>
      </c>
      <c r="AF33" s="69">
        <f t="shared" si="2"/>
        <v>1023.6559999999972</v>
      </c>
      <c r="AG33" s="43">
        <f>SUM(E33:AE33)</f>
        <v>136832.158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8.6401996668428183E-12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-7.2759576141834259E-12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33</vt:i4>
      </vt:variant>
    </vt:vector>
  </HeadingPairs>
  <TitlesOfParts>
    <vt:vector size="47" baseType="lpstr">
      <vt:lpstr>Carga_datos</vt:lpstr>
      <vt:lpstr>Data</vt:lpstr>
      <vt:lpstr>Matching</vt:lpstr>
      <vt:lpstr>MdBAM_year1</vt:lpstr>
      <vt:lpstr>MdBAM_year2</vt:lpstr>
      <vt:lpstr>MdBAM_year3</vt:lpstr>
      <vt:lpstr>MdBAM_year4</vt:lpstr>
      <vt:lpstr>MdBAM_year5</vt:lpstr>
      <vt:lpstr>MdBAM_year6</vt:lpstr>
      <vt:lpstr>MdBAM_year7</vt:lpstr>
      <vt:lpstr>MdBAM_year8</vt:lpstr>
      <vt:lpstr>MdBAM_year9</vt:lpstr>
      <vt:lpstr>MdBAM_year10</vt:lpstr>
      <vt:lpstr>definitions</vt:lpstr>
      <vt:lpstr>A_0_Input_data</vt:lpstr>
      <vt:lpstr>A_1_Tax_data</vt:lpstr>
      <vt:lpstr>A_2_Income_statement</vt:lpstr>
      <vt:lpstr>A_3_Input_Ouput_VAT_current</vt:lpstr>
      <vt:lpstr>A_5_0_Balance_sheet</vt:lpstr>
      <vt:lpstr>A_5_1_Assets</vt:lpstr>
      <vt:lpstr>A_5_4_Equity_Liablities</vt:lpstr>
      <vt:lpstr>A_6_0_Statement_change_equity</vt:lpstr>
      <vt:lpstr>A_6_1_Statement_recognized_income_expense</vt:lpstr>
      <vt:lpstr>A_6_2_Statement_of_change_share_capital_reserves</vt:lpstr>
      <vt:lpstr>B_0_Aggregation_of_data_under_NA_scheme</vt:lpstr>
      <vt:lpstr>B_1_0_Curent_account</vt:lpstr>
      <vt:lpstr>B_1_1_Output</vt:lpstr>
      <vt:lpstr>B_1_2_Intermediate_consumption</vt:lpstr>
      <vt:lpstr>B_1_3_Fixed_capital_formation</vt:lpstr>
      <vt:lpstr>B_1_4_Value_Added</vt:lpstr>
      <vt:lpstr>B_1_5_Operating_surplus</vt:lpstr>
      <vt:lpstr>B_1_6_Allocation_of_primary_income_account</vt:lpstr>
      <vt:lpstr>B_1_7_Secondary_distribution_of_income_account</vt:lpstr>
      <vt:lpstr>B_1_8_Use_of_disposable_income_account</vt:lpstr>
      <vt:lpstr>B_2_0_Capital_account</vt:lpstr>
      <vt:lpstr>B_2_1_Changes_in_equity_by_shareholders_contribution</vt:lpstr>
      <vt:lpstr>B_2_2_Capital_transfers_received</vt:lpstr>
      <vt:lpstr>B_2_3_Capital_transfers_given</vt:lpstr>
      <vt:lpstr>B_2_4_Change_in_equity</vt:lpstr>
      <vt:lpstr>B_2_5_Adjusted_change_in_equity</vt:lpstr>
      <vt:lpstr>B_2_6_Change_in_inventories</vt:lpstr>
      <vt:lpstr>B_2_7_Fixed_capital_formation</vt:lpstr>
      <vt:lpstr>B_2_8_Net_lending_borrowing</vt:lpstr>
      <vt:lpstr>B_3_0_Financial_account</vt:lpstr>
      <vt:lpstr>B_3_1_Changes_in_financial_assets</vt:lpstr>
      <vt:lpstr>B_3_2_Changes_in_liabilities</vt:lpstr>
      <vt:lpstr>B_3_3_Net_lending_net_borrowing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juan</dc:creator>
  <cp:lastModifiedBy>Usuario</cp:lastModifiedBy>
  <cp:lastPrinted>2019-10-10T10:38:27Z</cp:lastPrinted>
  <dcterms:created xsi:type="dcterms:W3CDTF">2013-06-21T12:48:24Z</dcterms:created>
  <dcterms:modified xsi:type="dcterms:W3CDTF">2020-06-17T08:09:27Z</dcterms:modified>
</cp:coreProperties>
</file>