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G104" i="21" l="1"/>
  <c r="F104" i="21"/>
  <c r="E104" i="21"/>
  <c r="D104" i="21"/>
  <c r="D95" i="21"/>
  <c r="G76" i="21"/>
  <c r="F76" i="21"/>
  <c r="E76" i="21"/>
  <c r="D76" i="21"/>
  <c r="G72" i="21"/>
  <c r="F72" i="21"/>
  <c r="E72" i="21"/>
  <c r="D72" i="21"/>
  <c r="G69" i="21"/>
  <c r="F69" i="21"/>
  <c r="E69" i="21"/>
  <c r="D69" i="21"/>
  <c r="G64" i="21"/>
  <c r="F64" i="21"/>
  <c r="G59" i="21"/>
  <c r="F59" i="21"/>
  <c r="E59" i="21"/>
  <c r="D59" i="21"/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V35" i="32" l="1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K28" i="30"/>
  <c r="K33" i="30" s="1"/>
  <c r="J11" i="30"/>
  <c r="J14" i="31"/>
  <c r="AG14" i="31" s="1"/>
  <c r="N29" i="31"/>
  <c r="N33" i="31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N35" i="31" l="1"/>
  <c r="K20" i="29" s="1"/>
  <c r="V33" i="30"/>
  <c r="L35" i="30"/>
  <c r="I19" i="29" s="1"/>
  <c r="L35" i="31"/>
  <c r="I20" i="29" s="1"/>
  <c r="AG22" i="31"/>
  <c r="AG26" i="30"/>
  <c r="Z32" i="30"/>
  <c r="Z33" i="30" s="1"/>
  <c r="AG11" i="30"/>
  <c r="K35" i="30" s="1"/>
  <c r="H19" i="29" s="1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<sst xmlns="http://schemas.openxmlformats.org/spreadsheetml/2006/main" count="2643" uniqueCount="653">
  <si>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</si>
  <si>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</si>
  <si>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</si>
  <si>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</si>
  <si>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</si>
  <si>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</si>
  <si>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</si>
  <si>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</si>
  <si>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</si>
  <si>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</si>
  <si>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</si>
  <si>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</si>
  <si>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</si>
  <si>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</si>
  <si>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</si>
  <si>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</si>
  <si>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</si>
  <si>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</si>
  <si>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</si>
  <si>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</si>
  <si>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</si>
  <si>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</si>
  <si>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</si>
  <si>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</si>
  <si>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</si>
  <si>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</si>
  <si>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</si>
  <si>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</si>
  <si>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</si>
  <si>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</si>
  <si>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</si>
  <si>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</si>
  <si>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</si>
  <si>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</si>
  <si>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</si>
  <si>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</si>
  <si>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</si>
  <si>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</si>
  <si>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</si>
  <si>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</si>
  <si>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</si>
  <si>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</si>
  <si>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</si>
  <si>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</si>
  <si>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</si>
  <si>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</si>
  <si>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</si>
  <si>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</si>
  <si>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</si>
  <si>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</si>
  <si>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</si>
  <si>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</si>
  <si>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</si>
  <si>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</si>
  <si>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</si>
  <si>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</si>
  <si>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</si>
  <si>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</si>
  <si>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</si>
  <si>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</si>
  <si>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</si>
  <si>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</si>
  <si>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</si>
  <si>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</si>
  <si>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</si>
  <si>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</si>
  <si>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</si>
  <si>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</si>
  <si>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</si>
  <si>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</si>
  <si>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</si>
  <si>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</si>
  <si>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</si>
  <si>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</si>
  <si>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</si>
  <si>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</si>
  <si>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</si>
  <si>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</si>
  <si>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</si>
  <si>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</si>
  <si>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</si>
  <si>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</si>
  <si>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</si>
  <si>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</si>
  <si>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</si>
  <si>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</si>
  <si>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</si>
  <si>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</si>
  <si>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</si>
  <si>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</si>
  <si>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</si>
  <si>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</si>
  <si>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</si>
  <si>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</si>
  <si>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</si>
  <si>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</si>
  <si>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</si>
  <si>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</si>
  <si>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</si>
  <si>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</si>
  <si>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</si>
  <si>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</si>
  <si>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</si>
  <si>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</si>
  <si>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</si>
  <si>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</si>
  <si>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</si>
  <si>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</si>
  <si>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</si>
  <si>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</si>
  <si>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</si>
  <si>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</si>
  <si>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</si>
  <si>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</si>
  <si>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</si>
  <si>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</si>
  <si>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</si>
  <si>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</si>
  <si>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</si>
  <si>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</si>
  <si>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</si>
  <si>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</si>
  <si>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</si>
  <si>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</si>
  <si>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</si>
  <si>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</si>
  <si>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</si>
  <si>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</si>
  <si>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</si>
  <si>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</si>
  <si>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</si>
  <si>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</si>
  <si>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</si>
  <si>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</si>
  <si>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</si>
  <si>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</si>
  <si>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</si>
  <si>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</si>
  <si>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</si>
  <si>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</si>
  <si>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</si>
  <si>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</si>
  <si>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</si>
  <si>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</si>
  <si>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</si>
  <si>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</si>
  <si>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</si>
  <si>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</si>
  <si>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</si>
  <si>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</si>
  <si>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</si>
  <si>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</si>
  <si>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</si>
  <si>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</si>
  <si>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</si>
  <si>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</si>
  <si>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</si>
  <si>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</si>
  <si>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</si>
  <si>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</si>
  <si>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</si>
  <si>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</si>
  <si>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</si>
  <si>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</si>
  <si>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</si>
  <si>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</si>
  <si>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</si>
  <si>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</si>
  <si>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</si>
  <si>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</si>
  <si>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</si>
  <si>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</si>
  <si>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</si>
  <si>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</si>
  <si>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</si>
  <si>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</si>
  <si>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</si>
  <si>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</si>
  <si>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</si>
  <si>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</si>
  <si>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</si>
  <si>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</si>
  <si>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</si>
  <si>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</si>
  <si>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</si>
  <si>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</si>
  <si>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</si>
  <si>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</si>
  <si>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</si>
  <si>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</si>
  <si>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</si>
  <si>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</si>
  <si>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</si>
  <si>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</si>
  <si>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</si>
  <si>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</si>
  <si>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</si>
  <si>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</si>
  <si>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</si>
  <si>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</si>
  <si>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</si>
  <si>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</si>
  <si>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</si>
  <si>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</si>
  <si>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</si>
  <si>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</si>
  <si>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</si>
  <si>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</si>
  <si>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</si>
  <si>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</si>
  <si>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</si>
  <si>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</si>
  <si>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</si>
  <si>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</si>
  <si>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</si>
  <si>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</si>
  <si>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</si>
  <si>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</si>
  <si>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</si>
  <si>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</si>
  <si>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</si>
  <si>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</si>
  <si>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</si>
  <si>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</si>
  <si>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</si>
  <si>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</si>
  <si>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</si>
  <si>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</si>
  <si>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</si>
  <si>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</si>
  <si>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</si>
  <si>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</si>
  <si>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</si>
  <si>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</si>
  <si>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</si>
  <si>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</si>
  <si>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</si>
  <si>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</si>
  <si>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</si>
  <si>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</si>
  <si>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</si>
  <si>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</si>
  <si>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</si>
  <si>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</si>
  <si>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</si>
  <si>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</si>
  <si>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</si>
  <si>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</si>
  <si>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</si>
  <si>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</si>
  <si>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</si>
  <si>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</si>
  <si>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</si>
  <si>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</si>
  <si>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</si>
  <si>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</si>
  <si>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</si>
  <si>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</si>
  <si>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</si>
  <si>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</si>
  <si>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</si>
  <si>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</si>
  <si>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</si>
  <si>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</si>
  <si>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</si>
  <si>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</si>
  <si>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</si>
  <si>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</si>
  <si>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</si>
  <si>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</si>
  <si>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</si>
  <si>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</si>
  <si>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</si>
  <si>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</si>
  <si>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</si>
  <si>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</si>
  <si>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</si>
  <si>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</si>
  <si>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</si>
  <si>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</si>
  <si>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</si>
  <si>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</si>
  <si>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</si>
  <si>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</si>
  <si>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</si>
  <si>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</si>
  <si>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</si>
  <si>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</si>
  <si>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</si>
  <si>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</si>
  <si>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</si>
  <si>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</si>
  <si>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</si>
  <si>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</si>
  <si>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</si>
  <si>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</si>
  <si>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</si>
  <si>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</si>
  <si>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</si>
  <si>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</si>
  <si>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</si>
  <si>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</si>
  <si>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</si>
  <si>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</si>
  <si>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</si>
  <si>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</si>
  <si>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</si>
  <si>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</si>
  <si>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</si>
  <si>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</si>
  <si>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</si>
  <si>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</si>
  <si>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</si>
  <si>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</si>
  <si>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</si>
  <si>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</si>
  <si>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</si>
  <si>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</si>
  <si>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</si>
  <si>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</si>
  <si>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</si>
  <si>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</si>
  <si>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</si>
  <si>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</si>
  <si>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</si>
  <si>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</si>
  <si>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</si>
  <si>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</si>
  <si>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</si>
  <si>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</si>
  <si>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</si>
  <si>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</si>
  <si>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</si>
  <si>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</si>
  <si>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</si>
  <si>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</si>
  <si>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</si>
  <si>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</si>
  <si>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</si>
  <si>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</si>
  <si>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</si>
  <si>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</si>
  <si>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</si>
  <si>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</si>
  <si>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</si>
  <si>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</si>
  <si>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</si>
  <si>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</si>
  <si>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</si>
  <si>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</si>
  <si>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</si>
  <si>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</si>
  <si>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</si>
  <si>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</si>
  <si>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</si>
  <si>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</si>
  <si>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</si>
  <si>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</si>
  <si>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</si>
  <si>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</si>
  <si>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</si>
  <si>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</si>
  <si>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</si>
  <si>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</si>
  <si>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</si>
  <si>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</si>
  <si>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</si>
  <si>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</si>
  <si>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</si>
  <si>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</si>
  <si>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</si>
  <si>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</si>
  <si>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</si>
  <si>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</si>
  <si>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</si>
  <si>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</si>
  <si>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</si>
  <si>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</si>
  <si>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</si>
  <si>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</si>
  <si>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</si>
  <si>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</si>
  <si>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</si>
  <si>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</si>
  <si>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</si>
  <si>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</si>
  <si>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</si>
  <si>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</si>
  <si>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</si>
  <si>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</si>
  <si>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</si>
  <si>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</si>
  <si>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</si>
  <si>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</si>
  <si>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</si>
  <si>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</si>
  <si>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</si>
  <si>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</si>
  <si>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</si>
  <si>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</si>
  <si>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</si>
  <si>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</si>
  <si>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</si>
  <si>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</si>
  <si>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</si>
  <si>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</si>
  <si>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</si>
  <si>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</si>
  <si>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</si>
  <si>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</si>
  <si>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</si>
  <si>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</si>
  <si>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</si>
  <si>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</si>
  <si>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</si>
  <si>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</si>
  <si>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</si>
  <si>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</si>
  <si>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</si>
  <si>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</si>
  <si>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</si>
  <si>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</si>
  <si>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</si>
  <si>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</si>
  <si>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</si>
  <si>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</si>
  <si>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</si>
  <si>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</si>
  <si>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</si>
  <si>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</si>
  <si>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</si>
  <si>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</si>
  <si>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</si>
  <si>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</si>
  <si>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</si>
  <si>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</si>
  <si>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</si>
  <si>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</si>
  <si>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</si>
  <si>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</si>
  <si>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</si>
  <si>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</si>
  <si>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</si>
  <si>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</si>
  <si>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</si>
  <si>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</si>
  <si>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</si>
  <si>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</si>
  <si>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</si>
  <si>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</si>
  <si>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</si>
  <si>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</si>
  <si>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</si>
  <si>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</si>
  <si>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</si>
  <si>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</si>
  <si>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</si>
  <si>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</si>
  <si>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</si>
  <si>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</si>
  <si>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</si>
  <si>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</si>
  <si>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</si>
  <si>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</si>
  <si>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</si>
  <si>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</si>
  <si>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</si>
  <si>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</si>
  <si>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</si>
  <si>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</si>
  <si>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</si>
  <si>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</si>
  <si>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</si>
  <si>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</si>
  <si>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</si>
  <si>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</si>
  <si>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</si>
  <si>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</si>
  <si>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</si>
  <si>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</si>
  <si>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</si>
  <si>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</si>
  <si>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</si>
  <si>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</si>
  <si>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</si>
  <si>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</si>
  <si>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</si>
  <si>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</si>
  <si>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</si>
  <si>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</si>
  <si>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</si>
  <si>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</si>
  <si>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</si>
  <si>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</si>
  <si>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</si>
  <si>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</si>
  <si>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</si>
  <si>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</si>
  <si>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</si>
  <si>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</si>
  <si>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</si>
  <si>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</si>
  <si>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</si>
  <si>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</si>
  <si>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</si>
  <si>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</si>
  <si>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</si>
  <si>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</si>
  <si>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</si>
  <si>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</si>
  <si>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</si>
  <si>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</si>
  <si>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</si>
  <si>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</si>
  <si>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</si>
  <si>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</si>
  <si>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</si>
  <si>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</si>
  <si>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</si>
  <si>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</si>
  <si>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</si>
  <si>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</si>
  <si>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</si>
  <si>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</si>
  <si>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</si>
  <si>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</si>
  <si>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</si>
  <si>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</si>
  <si>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</si>
  <si>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</si>
  <si>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</si>
  <si>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</si>
  <si>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</si>
  <si>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</si>
  <si>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</si>
  <si>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</si>
  <si>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</si>
  <si>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</si>
  <si>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</si>
  <si>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</si>
  <si>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</si>
  <si>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</si>
  <si>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</si>
  <si>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</si>
  <si>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</si>
  <si>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</si>
  <si>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</si>
  <si>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</si>
  <si>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</si>
  <si>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</si>
  <si>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</si>
  <si>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</si>
  <si>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</si>
  <si>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</si>
  <si>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</si>
  <si>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</si>
  <si>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</si>
  <si>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</si>
  <si>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</si>
  <si>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</si>
  <si>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</si>
  <si>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</si>
  <si>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</si>
  <si>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</si>
  <si>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</si>
  <si>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</si>
  <si>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</si>
  <si>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</si>
  <si>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</si>
  <si>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</si>
  <si>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</si>
  <si>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</si>
  <si>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</si>
  <si>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</si>
  <si>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</si>
  <si>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</si>
  <si>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</si>
  <si>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</si>
  <si>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</si>
  <si>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</si>
  <si>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</si>
  <si>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</si>
  <si>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</si>
  <si>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</si>
  <si>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</si>
  <si>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</si>
  <si>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</si>
  <si>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</si>
  <si>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</si>
  <si>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</si>
  <si>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</si>
  <si>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</si>
  <si>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</si>
  <si>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</si>
  <si>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</si>
  <si>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</si>
  <si>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</si>
  <si>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</si>
  <si>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</si>
  <si>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</si>
  <si>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</si>
  <si>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</si>
  <si>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</si>
  <si>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</si>
  <si>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</si>
  <si>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</si>
  <si>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</si>
  <si>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</si>
  <si>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</si>
  <si>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</si>
  <si>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</si>
  <si>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</si>
  <si>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</si>
  <si>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</si>
  <si>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</si>
  <si>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</si>
  <si>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</si>
  <si>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</si>
  <si>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</si>
  <si>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</si>
  <si>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</si>
  <si>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</si>
  <si>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</si>
  <si>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</si>
  <si>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</si>
  <si>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</si>
  <si>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</si>
  <si>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</si>
  <si>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</si>
  <si>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</si>
  <si>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</si>
  <si>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</si>
  <si>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</si>
  <si>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</si>
  <si>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</si>
  <si>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</si>
  <si>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</si>
  <si>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</si>
  <si>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</si>
  <si>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</si>
  <si>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</si>
  <si>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</si>
  <si>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</si>
  <si>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</si>
  <si>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</si>
  <si>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</si>
  <si>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</si>
  <si>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</si>
  <si>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</si>
  <si>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</si>
  <si>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</si>
  <si>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</si>
  <si>
    <t>no contabilizado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</si>
</sst>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8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6" fillId="13" borderId="0" xfId="0" applyFont="1" applyFill="1" applyBorder="1" applyAlignment="1">
      <alignment horizontal="right" vertical="top" wrapText="1"/>
    </xf>
    <xf numFmtId="3" fontId="26" fillId="13" borderId="0" xfId="0" applyNumberFormat="1" applyFont="1" applyFill="1" applyBorder="1" applyAlignment="1">
      <alignment horizontal="right" vertical="top"/>
    </xf>
    <xf numFmtId="3" fontId="26" fillId="13" borderId="0" xfId="0" applyNumberFormat="1" applyFont="1" applyFill="1" applyBorder="1" applyAlignment="1">
      <alignment horizontal="right" vertical="top" wrapText="1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C1" sqref="C1:N123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279.43400000000003</v>
      </c>
      <c r="E2" s="332">
        <v>337.78500000000003</v>
      </c>
      <c r="F2" s="332">
        <v>361.52</v>
      </c>
      <c r="G2" s="332">
        <v>38414.474000000002</v>
      </c>
      <c r="H2" s="332">
        <v>49308.633779999996</v>
      </c>
      <c r="I2" s="332">
        <v>45482.993300000002</v>
      </c>
      <c r="J2" s="332">
        <v>46667.47</v>
      </c>
      <c r="K2" s="332">
        <v>50062.144010000004</v>
      </c>
      <c r="L2" s="332">
        <v>123954.62699999999</v>
      </c>
      <c r="M2" s="332">
        <v>138566.78700000001</v>
      </c>
      <c r="N2" s="332">
        <v>127598.08500000001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194.80600000000001</v>
      </c>
      <c r="E3" s="332">
        <v>277.83</v>
      </c>
      <c r="F3" s="332">
        <v>304.14</v>
      </c>
      <c r="G3" s="332">
        <v>311.01299999999998</v>
      </c>
      <c r="H3" s="332">
        <v>100.99525</v>
      </c>
      <c r="I3" s="332">
        <v>22.498419999999999</v>
      </c>
      <c r="J3" s="333">
        <v>0</v>
      </c>
      <c r="K3" s="333">
        <v>0</v>
      </c>
      <c r="L3" s="333">
        <v>0</v>
      </c>
      <c r="M3" s="333">
        <v>0</v>
      </c>
      <c r="N3" s="333">
        <v>0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84.027000000000001</v>
      </c>
      <c r="E4" s="332">
        <v>59.353999999999999</v>
      </c>
      <c r="F4" s="332">
        <v>56.779000000000003</v>
      </c>
      <c r="G4" s="332">
        <v>37.185000000000002</v>
      </c>
      <c r="H4" s="332">
        <v>25.3156</v>
      </c>
      <c r="I4" s="332">
        <v>14.4254</v>
      </c>
      <c r="J4" s="332">
        <v>8.8249999999999993</v>
      </c>
      <c r="K4" s="332">
        <v>3.9427099999999999</v>
      </c>
      <c r="L4" s="332">
        <v>1604.6769999999999</v>
      </c>
      <c r="M4" s="332">
        <v>22987.823</v>
      </c>
      <c r="N4" s="332">
        <v>22995.987000000001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2">
        <v>0.60099999999999998</v>
      </c>
      <c r="E6" s="332">
        <v>0.60099999999999998</v>
      </c>
      <c r="F6" s="332">
        <v>0.60099999999999998</v>
      </c>
      <c r="G6" s="332">
        <v>38066.275999999998</v>
      </c>
      <c r="H6" s="332">
        <v>49182.322930000002</v>
      </c>
      <c r="I6" s="332">
        <v>45438.120990000003</v>
      </c>
      <c r="J6" s="332">
        <v>46647.603000000003</v>
      </c>
      <c r="K6" s="332">
        <v>50047.602989999999</v>
      </c>
      <c r="L6" s="332">
        <v>81530.384999999995</v>
      </c>
      <c r="M6" s="332">
        <v>92456.543000000005</v>
      </c>
      <c r="N6" s="332">
        <v>104595.06200000001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3">
        <v>0</v>
      </c>
      <c r="E7" s="333">
        <v>0</v>
      </c>
      <c r="F7" s="333">
        <v>0</v>
      </c>
      <c r="G7" s="333">
        <v>0</v>
      </c>
      <c r="H7" s="333">
        <v>0</v>
      </c>
      <c r="I7" s="333">
        <v>0</v>
      </c>
      <c r="J7" s="332">
        <v>0.60499999999999998</v>
      </c>
      <c r="K7" s="332">
        <v>1.2050000000000001</v>
      </c>
      <c r="L7" s="332">
        <v>40811.214999999997</v>
      </c>
      <c r="M7" s="332">
        <v>23115.115000000002</v>
      </c>
      <c r="N7" s="332">
        <v>0.6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3">
        <v>0</v>
      </c>
      <c r="F8" s="333">
        <v>0</v>
      </c>
      <c r="G8" s="333">
        <v>0</v>
      </c>
      <c r="H8" s="333">
        <v>0</v>
      </c>
      <c r="I8" s="332">
        <v>7.9484899999999996</v>
      </c>
      <c r="J8" s="332">
        <v>10.436999999999999</v>
      </c>
      <c r="K8" s="332">
        <v>9.3933099999999996</v>
      </c>
      <c r="L8" s="332">
        <v>8.35</v>
      </c>
      <c r="M8" s="332">
        <v>7.306</v>
      </c>
      <c r="N8" s="332">
        <v>6.4359999999999999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1529.4559999999999</v>
      </c>
      <c r="E10" s="332">
        <v>1051.6189999999999</v>
      </c>
      <c r="F10" s="332">
        <v>1326.5219999999999</v>
      </c>
      <c r="G10" s="332">
        <v>2700.5010000000002</v>
      </c>
      <c r="H10" s="332">
        <v>8718.9796600000009</v>
      </c>
      <c r="I10" s="332">
        <v>8982.3195400000004</v>
      </c>
      <c r="J10" s="332">
        <v>13028.21</v>
      </c>
      <c r="K10" s="332">
        <v>12912.94126</v>
      </c>
      <c r="L10" s="332">
        <v>15635.52</v>
      </c>
      <c r="M10" s="332">
        <v>126735.016</v>
      </c>
      <c r="N10" s="332">
        <v>180771.40700000001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3">
        <v>0</v>
      </c>
      <c r="E12" s="333">
        <v>0</v>
      </c>
      <c r="F12" s="332">
        <v>15.003</v>
      </c>
      <c r="G12" s="332">
        <v>25.103999999999999</v>
      </c>
      <c r="H12" s="332">
        <v>23.658470000000001</v>
      </c>
      <c r="I12" s="332">
        <v>43.345660000000002</v>
      </c>
      <c r="J12" s="332">
        <v>33.137999999999998</v>
      </c>
      <c r="K12" s="332">
        <v>41.719239999999999</v>
      </c>
      <c r="L12" s="332">
        <v>29.271000000000001</v>
      </c>
      <c r="M12" s="332">
        <v>34.228000000000002</v>
      </c>
      <c r="N12" s="332">
        <v>34.31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3">
        <v>0</v>
      </c>
      <c r="E13" s="333">
        <v>0</v>
      </c>
      <c r="F13" s="333">
        <v>0</v>
      </c>
      <c r="G13" s="333">
        <v>0</v>
      </c>
      <c r="H13" s="333">
        <v>0</v>
      </c>
      <c r="I13" s="333">
        <v>0</v>
      </c>
      <c r="J13" s="333">
        <v>0</v>
      </c>
      <c r="K13" s="333">
        <v>0</v>
      </c>
      <c r="L13" s="333">
        <v>0</v>
      </c>
      <c r="M13" s="333">
        <v>0</v>
      </c>
      <c r="N13" s="333">
        <v>0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 t="s">
        <v>652</v>
      </c>
      <c r="D14" s="333">
        <v>0</v>
      </c>
      <c r="E14" s="333">
        <v>0</v>
      </c>
      <c r="F14" s="455">
        <v>15</v>
      </c>
      <c r="G14" s="455">
        <v>25</v>
      </c>
      <c r="H14" s="456">
        <v>22</v>
      </c>
      <c r="I14" s="332">
        <v>27.975359999999998</v>
      </c>
      <c r="J14" s="332">
        <v>30.283000000000001</v>
      </c>
      <c r="K14" s="332">
        <v>22.800509999999999</v>
      </c>
      <c r="L14" s="332">
        <v>21.231000000000002</v>
      </c>
      <c r="M14" s="332">
        <v>25.242000000000001</v>
      </c>
      <c r="N14" s="332">
        <v>26.626000000000001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3">
        <v>0</v>
      </c>
      <c r="G18" s="333">
        <v>0</v>
      </c>
      <c r="H18" s="332">
        <v>2.2131699999999999</v>
      </c>
      <c r="I18" s="332">
        <v>15.3703</v>
      </c>
      <c r="J18" s="332">
        <v>2.855</v>
      </c>
      <c r="K18" s="332">
        <v>18.91873</v>
      </c>
      <c r="L18" s="332">
        <v>8.0399999999999991</v>
      </c>
      <c r="M18" s="332">
        <v>8.9860000000000007</v>
      </c>
      <c r="N18" s="332">
        <v>7.6840000000000002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1061.077</v>
      </c>
      <c r="E19" s="332">
        <v>813.53800000000001</v>
      </c>
      <c r="F19" s="332">
        <v>794.51400000000001</v>
      </c>
      <c r="G19" s="332">
        <v>1359.135</v>
      </c>
      <c r="H19" s="332">
        <v>1637.03719</v>
      </c>
      <c r="I19" s="332">
        <v>1414.8014900000001</v>
      </c>
      <c r="J19" s="332">
        <v>996.06299999999999</v>
      </c>
      <c r="K19" s="332">
        <v>902.69768999999997</v>
      </c>
      <c r="L19" s="332">
        <v>1907.627</v>
      </c>
      <c r="M19" s="332">
        <v>25113.057000000001</v>
      </c>
      <c r="N19" s="332">
        <v>35867.964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374.63200000000001</v>
      </c>
      <c r="E20" s="332">
        <v>2.5459999999999998</v>
      </c>
      <c r="F20" s="332">
        <v>43.747</v>
      </c>
      <c r="G20" s="332">
        <v>861.17399999999998</v>
      </c>
      <c r="H20" s="333">
        <v>0</v>
      </c>
      <c r="I20" s="332">
        <v>6164.1462600000004</v>
      </c>
      <c r="J20" s="332">
        <v>10190.772000000001</v>
      </c>
      <c r="K20" s="332">
        <v>10205.39947</v>
      </c>
      <c r="L20" s="332">
        <v>8768.6820000000007</v>
      </c>
      <c r="M20" s="332">
        <v>58548.959999999999</v>
      </c>
      <c r="N20" s="332">
        <v>102401.705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1.744</v>
      </c>
      <c r="E21" s="332">
        <v>1.744</v>
      </c>
      <c r="F21" s="332">
        <v>2.7120000000000002</v>
      </c>
      <c r="G21" s="332">
        <v>3.9119999999999999</v>
      </c>
      <c r="H21" s="332">
        <v>6545.1081899999999</v>
      </c>
      <c r="I21" s="332">
        <v>504.69569000000001</v>
      </c>
      <c r="J21" s="332">
        <v>1504.6959999999999</v>
      </c>
      <c r="K21" s="332">
        <v>1003.1837399999999</v>
      </c>
      <c r="L21" s="332">
        <v>3757.4560000000001</v>
      </c>
      <c r="M21" s="332">
        <v>36968.652999999998</v>
      </c>
      <c r="N21" s="332">
        <v>38974.648000000001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2">
        <v>1.4550000000000001</v>
      </c>
      <c r="F22" s="332">
        <v>1.659</v>
      </c>
      <c r="G22" s="332">
        <v>1.149</v>
      </c>
      <c r="H22" s="332">
        <v>10.35751</v>
      </c>
      <c r="I22" s="333">
        <v>0</v>
      </c>
      <c r="J22" s="333">
        <v>0</v>
      </c>
      <c r="K22" s="332">
        <v>7.2894500000000004</v>
      </c>
      <c r="L22" s="332">
        <v>1.1970000000000001</v>
      </c>
      <c r="M22" s="332">
        <v>1.2170000000000001</v>
      </c>
      <c r="N22" s="332">
        <v>6.8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92.003</v>
      </c>
      <c r="E23" s="332">
        <v>232.33600000000001</v>
      </c>
      <c r="F23" s="332">
        <v>468.887</v>
      </c>
      <c r="G23" s="332">
        <v>450.02699999999999</v>
      </c>
      <c r="H23" s="332">
        <v>502.81830000000002</v>
      </c>
      <c r="I23" s="332">
        <v>855.33043999999995</v>
      </c>
      <c r="J23" s="332">
        <v>303.541</v>
      </c>
      <c r="K23" s="332">
        <v>752.65166999999997</v>
      </c>
      <c r="L23" s="332">
        <v>1171.287</v>
      </c>
      <c r="M23" s="332">
        <v>6068.9009999999998</v>
      </c>
      <c r="N23" s="332">
        <v>3485.98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1808.89</v>
      </c>
      <c r="E24" s="332">
        <v>1389.404</v>
      </c>
      <c r="F24" s="332">
        <v>1688.0419999999999</v>
      </c>
      <c r="G24" s="332">
        <v>41114.974999999999</v>
      </c>
      <c r="H24" s="332">
        <v>58027.613440000001</v>
      </c>
      <c r="I24" s="332">
        <v>54465.312839999999</v>
      </c>
      <c r="J24" s="332">
        <v>59695.68</v>
      </c>
      <c r="K24" s="332">
        <v>62975.085270000003</v>
      </c>
      <c r="L24" s="332">
        <v>139590.147</v>
      </c>
      <c r="M24" s="332">
        <v>265301.80300000001</v>
      </c>
      <c r="N24" s="332">
        <v>308369.49200000003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596.13599999999997</v>
      </c>
      <c r="E25" s="332">
        <v>666.18349999999998</v>
      </c>
      <c r="F25" s="332">
        <v>833.53200000000004</v>
      </c>
      <c r="G25" s="332">
        <v>39270.039629999999</v>
      </c>
      <c r="H25" s="332">
        <v>56834.320930000002</v>
      </c>
      <c r="I25" s="332">
        <v>51735.449330000003</v>
      </c>
      <c r="J25" s="332">
        <v>53285.046000000002</v>
      </c>
      <c r="K25" s="332">
        <v>53667.81467</v>
      </c>
      <c r="L25" s="332">
        <v>70153.915999999997</v>
      </c>
      <c r="M25" s="332">
        <v>186335.65700000001</v>
      </c>
      <c r="N25" s="332">
        <v>243382.30900000001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596.13599999999997</v>
      </c>
      <c r="E26" s="332">
        <v>666.18349999999998</v>
      </c>
      <c r="F26" s="332">
        <v>833.53200000000004</v>
      </c>
      <c r="G26" s="332">
        <v>39270.039629999999</v>
      </c>
      <c r="H26" s="332">
        <v>56834.320930000002</v>
      </c>
      <c r="I26" s="332">
        <v>51735.449330000003</v>
      </c>
      <c r="J26" s="332">
        <v>53285.046000000002</v>
      </c>
      <c r="K26" s="332">
        <v>53667.81467</v>
      </c>
      <c r="L26" s="332">
        <v>70153.915999999997</v>
      </c>
      <c r="M26" s="332">
        <v>186335.65700000001</v>
      </c>
      <c r="N26" s="332">
        <v>243382.30900000001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3.1</v>
      </c>
      <c r="E27" s="332">
        <v>3.1</v>
      </c>
      <c r="F27" s="332">
        <v>3.1</v>
      </c>
      <c r="G27" s="332">
        <v>38068.775000000001</v>
      </c>
      <c r="H27" s="332">
        <v>46650.101999999999</v>
      </c>
      <c r="I27" s="332">
        <v>46650.101999999999</v>
      </c>
      <c r="J27" s="332">
        <v>46650.101999999999</v>
      </c>
      <c r="K27" s="332">
        <v>46650.101999999999</v>
      </c>
      <c r="L27" s="332">
        <v>46650.101999999999</v>
      </c>
      <c r="M27" s="332">
        <v>46650.101999999999</v>
      </c>
      <c r="N27" s="332">
        <v>46650.101999999999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512.024</v>
      </c>
      <c r="E29" s="332">
        <v>621.13199999999995</v>
      </c>
      <c r="F29" s="332">
        <v>691.18</v>
      </c>
      <c r="G29" s="332">
        <v>840.24900000000002</v>
      </c>
      <c r="H29" s="332">
        <v>1293.60149</v>
      </c>
      <c r="I29" s="332">
        <v>2184.21893</v>
      </c>
      <c r="J29" s="332">
        <v>5085.3469999999998</v>
      </c>
      <c r="K29" s="332">
        <v>6634.9439599999996</v>
      </c>
      <c r="L29" s="332">
        <v>7017.7129999999997</v>
      </c>
      <c r="M29" s="332">
        <v>23503.812999999998</v>
      </c>
      <c r="N29" s="332">
        <v>135848.193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2">
        <v>-28.096</v>
      </c>
      <c r="E31" s="332">
        <v>-28.096</v>
      </c>
      <c r="F31" s="332">
        <v>-28.096</v>
      </c>
      <c r="G31" s="332">
        <v>-28.096</v>
      </c>
      <c r="H31" s="333">
        <v>0</v>
      </c>
      <c r="I31" s="333">
        <v>0</v>
      </c>
      <c r="J31" s="333">
        <v>0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 t="s">
        <v>652</v>
      </c>
      <c r="D33" s="455">
        <v>-28</v>
      </c>
      <c r="E33" s="455">
        <v>-28</v>
      </c>
      <c r="F33" s="455">
        <v>-28</v>
      </c>
      <c r="G33" s="455">
        <v>-28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109.108</v>
      </c>
      <c r="E35" s="332">
        <v>70.047499999999999</v>
      </c>
      <c r="F35" s="332">
        <v>167.34800000000001</v>
      </c>
      <c r="G35" s="332">
        <v>389.11162999999999</v>
      </c>
      <c r="H35" s="332">
        <v>8890.61744</v>
      </c>
      <c r="I35" s="332">
        <v>2901.1284000000001</v>
      </c>
      <c r="J35" s="332">
        <v>1549.597</v>
      </c>
      <c r="K35" s="332">
        <v>382.76871</v>
      </c>
      <c r="L35" s="332">
        <v>16486.100999999999</v>
      </c>
      <c r="M35" s="332">
        <v>116181.742</v>
      </c>
      <c r="N35" s="332">
        <v>60884.014000000003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3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  <c r="M39" s="333">
        <v>0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22.824999999999999</v>
      </c>
      <c r="E40" s="332">
        <v>17.431000000000001</v>
      </c>
      <c r="F40" s="332">
        <v>41.073999999999998</v>
      </c>
      <c r="G40" s="332">
        <v>444.286</v>
      </c>
      <c r="H40" s="332">
        <v>34.519599999999997</v>
      </c>
      <c r="I40" s="332">
        <v>34.229329999999997</v>
      </c>
      <c r="J40" s="332">
        <v>58.648000000000003</v>
      </c>
      <c r="K40" s="332">
        <v>1767.0043000000001</v>
      </c>
      <c r="L40" s="332">
        <v>29031.5</v>
      </c>
      <c r="M40" s="332">
        <v>26378.106</v>
      </c>
      <c r="N40" s="332">
        <v>21827.365000000002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22.824999999999999</v>
      </c>
      <c r="E41" s="332">
        <v>17.431000000000001</v>
      </c>
      <c r="F41" s="332">
        <v>41.073999999999998</v>
      </c>
      <c r="G41" s="332">
        <v>54.41</v>
      </c>
      <c r="H41" s="332">
        <v>33.801220000000001</v>
      </c>
      <c r="I41" s="332">
        <v>33.880780000000001</v>
      </c>
      <c r="J41" s="332">
        <v>58.561</v>
      </c>
      <c r="K41" s="332">
        <v>83.2423</v>
      </c>
      <c r="L41" s="332">
        <v>46.5</v>
      </c>
      <c r="M41" s="332">
        <v>89.5</v>
      </c>
      <c r="N41" s="332">
        <v>47.256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3">
        <v>0</v>
      </c>
      <c r="E42" s="333">
        <v>0</v>
      </c>
      <c r="F42" s="333">
        <v>0</v>
      </c>
      <c r="G42" s="333">
        <v>0</v>
      </c>
      <c r="H42" s="333">
        <v>0</v>
      </c>
      <c r="I42" s="333">
        <v>0</v>
      </c>
      <c r="J42" s="333">
        <v>0</v>
      </c>
      <c r="K42" s="332">
        <v>1683.7619999999999</v>
      </c>
      <c r="L42" s="332">
        <v>28985</v>
      </c>
      <c r="M42" s="332">
        <v>26288.606</v>
      </c>
      <c r="N42" s="332">
        <v>21780.109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2">
        <v>389.87599999999998</v>
      </c>
      <c r="H44" s="332">
        <v>0.71838000000000002</v>
      </c>
      <c r="I44" s="332">
        <v>0.34855000000000003</v>
      </c>
      <c r="J44" s="332">
        <v>8.6999999999999994E-2</v>
      </c>
      <c r="K44" s="333">
        <v>0</v>
      </c>
      <c r="L44" s="333">
        <v>0</v>
      </c>
      <c r="M44" s="333">
        <v>0</v>
      </c>
      <c r="N44" s="333">
        <v>0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1189.9290000000001</v>
      </c>
      <c r="E48" s="332">
        <v>705.78949999999998</v>
      </c>
      <c r="F48" s="332">
        <v>813.43600000000004</v>
      </c>
      <c r="G48" s="332">
        <v>1400.6493700000001</v>
      </c>
      <c r="H48" s="332">
        <v>1158.7729099999999</v>
      </c>
      <c r="I48" s="332">
        <v>2695.63418</v>
      </c>
      <c r="J48" s="332">
        <v>6351.9859999999999</v>
      </c>
      <c r="K48" s="332">
        <v>7540.2663000000002</v>
      </c>
      <c r="L48" s="332">
        <v>40404.731</v>
      </c>
      <c r="M48" s="332">
        <v>52588.04</v>
      </c>
      <c r="N48" s="332">
        <v>43159.817999999999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2">
        <v>4.4999999999999998E-2</v>
      </c>
      <c r="H50" s="332">
        <v>11.182729999999999</v>
      </c>
      <c r="I50" s="332">
        <v>12.78026</v>
      </c>
      <c r="J50" s="332">
        <v>5</v>
      </c>
      <c r="K50" s="332">
        <v>9.6</v>
      </c>
      <c r="L50" s="333">
        <v>0</v>
      </c>
      <c r="M50" s="332">
        <v>778.80100000000004</v>
      </c>
      <c r="N50" s="332">
        <v>4157.7460000000001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28.468</v>
      </c>
      <c r="E51" s="332">
        <v>17</v>
      </c>
      <c r="F51" s="332">
        <v>21.888000000000002</v>
      </c>
      <c r="G51" s="332">
        <v>228.68937</v>
      </c>
      <c r="H51" s="333">
        <v>0</v>
      </c>
      <c r="I51" s="332">
        <v>1710.0353</v>
      </c>
      <c r="J51" s="333">
        <v>0</v>
      </c>
      <c r="K51" s="332">
        <v>677.85443999999995</v>
      </c>
      <c r="L51" s="332">
        <v>10827.529</v>
      </c>
      <c r="M51" s="332">
        <v>6731.3010000000004</v>
      </c>
      <c r="N51" s="332">
        <v>6086.3119999999999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625.14599999999996</v>
      </c>
      <c r="E52" s="332">
        <v>129.87299999999999</v>
      </c>
      <c r="F52" s="332">
        <v>130.36500000000001</v>
      </c>
      <c r="G52" s="332">
        <v>495.45</v>
      </c>
      <c r="H52" s="332">
        <v>436.29502000000002</v>
      </c>
      <c r="I52" s="333">
        <v>0</v>
      </c>
      <c r="J52" s="332">
        <v>5085.4719999999998</v>
      </c>
      <c r="K52" s="332">
        <v>5823.4175299999997</v>
      </c>
      <c r="L52" s="332">
        <v>28383.546999999999</v>
      </c>
      <c r="M52" s="332">
        <v>42069.332999999999</v>
      </c>
      <c r="N52" s="332">
        <v>30894.135999999999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536.31500000000005</v>
      </c>
      <c r="E53" s="332">
        <v>558.91650000000004</v>
      </c>
      <c r="F53" s="332">
        <v>661.18299999999999</v>
      </c>
      <c r="G53" s="332">
        <v>676.46500000000003</v>
      </c>
      <c r="H53" s="332">
        <v>711.29516000000001</v>
      </c>
      <c r="I53" s="332">
        <v>972.81862000000001</v>
      </c>
      <c r="J53" s="332">
        <v>1261.5139999999999</v>
      </c>
      <c r="K53" s="332">
        <v>1029.3943300000001</v>
      </c>
      <c r="L53" s="332">
        <v>1193.655</v>
      </c>
      <c r="M53" s="332">
        <v>3008.605</v>
      </c>
      <c r="N53" s="332">
        <v>2021.624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1808.89</v>
      </c>
      <c r="E56" s="332">
        <v>1389.404</v>
      </c>
      <c r="F56" s="332">
        <v>1688.0419999999999</v>
      </c>
      <c r="G56" s="332">
        <v>41114.974999999999</v>
      </c>
      <c r="H56" s="332">
        <v>58027.613440000001</v>
      </c>
      <c r="I56" s="332">
        <v>54465.312839999999</v>
      </c>
      <c r="J56" s="332">
        <v>59695.68</v>
      </c>
      <c r="K56" s="332">
        <v>62975.085270000003</v>
      </c>
      <c r="L56" s="332">
        <v>139590.147</v>
      </c>
      <c r="M56" s="332">
        <v>265301.80300000001</v>
      </c>
      <c r="N56" s="332">
        <v>308369.49200000003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4"/>
      <c r="D57" s="332">
        <v>3734.1320000000001</v>
      </c>
      <c r="E57" s="332">
        <v>3304.0120000000002</v>
      </c>
      <c r="F57" s="332">
        <v>3911.2330000000002</v>
      </c>
      <c r="G57" s="332">
        <v>5098.1850000000004</v>
      </c>
      <c r="H57" s="332">
        <v>5236.6412399999999</v>
      </c>
      <c r="I57" s="332">
        <v>5576.1078699999998</v>
      </c>
      <c r="J57" s="332">
        <v>6317.5519999999997</v>
      </c>
      <c r="K57" s="332">
        <v>6753.6904299999997</v>
      </c>
      <c r="L57" s="332">
        <v>8107.8689999999997</v>
      </c>
      <c r="M57" s="332">
        <v>134903.492</v>
      </c>
      <c r="N57" s="332">
        <v>70341.274000000005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3">
        <v>0</v>
      </c>
      <c r="H58" s="333">
        <v>0</v>
      </c>
      <c r="I58" s="333">
        <v>0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 t="s">
        <v>652</v>
      </c>
      <c r="D59" s="457">
        <f>+D57</f>
        <v>3734.1320000000001</v>
      </c>
      <c r="E59" s="457">
        <f t="shared" ref="E59:G59" si="0">+E57</f>
        <v>3304.0120000000002</v>
      </c>
      <c r="F59" s="457">
        <f t="shared" si="0"/>
        <v>3911.2330000000002</v>
      </c>
      <c r="G59" s="457">
        <f t="shared" si="0"/>
        <v>5098.1850000000004</v>
      </c>
      <c r="H59" s="332">
        <v>5236.6412399999999</v>
      </c>
      <c r="I59" s="332">
        <v>5576.1078699999998</v>
      </c>
      <c r="J59" s="332">
        <v>6317.5519999999997</v>
      </c>
      <c r="K59" s="332">
        <v>6753.6904299999997</v>
      </c>
      <c r="L59" s="332">
        <v>7821.1769999999997</v>
      </c>
      <c r="M59" s="332">
        <v>6819.33</v>
      </c>
      <c r="N59" s="332">
        <v>2836.6680000000001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2">
        <v>286.69200000000001</v>
      </c>
      <c r="M60" s="332">
        <v>128084.162</v>
      </c>
      <c r="N60" s="332">
        <v>67504.606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3">
        <v>0</v>
      </c>
      <c r="E63" s="333">
        <v>0</v>
      </c>
      <c r="F63" s="332">
        <v>-22.599</v>
      </c>
      <c r="G63" s="332">
        <v>-233.357</v>
      </c>
      <c r="H63" s="332">
        <v>-242.27943999999999</v>
      </c>
      <c r="I63" s="332">
        <v>-0.14427000000000001</v>
      </c>
      <c r="J63" s="332">
        <v>-213.387</v>
      </c>
      <c r="K63" s="332">
        <v>-204.81452999999999</v>
      </c>
      <c r="L63" s="332">
        <v>-184.96100000000001</v>
      </c>
      <c r="M63" s="332">
        <v>-148.80500000000001</v>
      </c>
      <c r="N63" s="332">
        <v>-156.929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 t="s">
        <v>652</v>
      </c>
      <c r="D64" s="333">
        <v>0</v>
      </c>
      <c r="E64" s="333">
        <v>0</v>
      </c>
      <c r="F64" s="457">
        <f>+F63</f>
        <v>-22.599</v>
      </c>
      <c r="G64" s="457">
        <f>+G63</f>
        <v>-233.357</v>
      </c>
      <c r="H64" s="332">
        <v>-242.27943999999999</v>
      </c>
      <c r="I64" s="332">
        <v>-0.14427000000000001</v>
      </c>
      <c r="J64" s="332">
        <v>-213.387</v>
      </c>
      <c r="K64" s="332">
        <v>-204.81452999999999</v>
      </c>
      <c r="L64" s="333">
        <v>0</v>
      </c>
      <c r="M64" s="332">
        <v>-148.80500000000001</v>
      </c>
      <c r="N64" s="332">
        <v>-156.929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3">
        <v>0</v>
      </c>
      <c r="F65" s="333">
        <v>0</v>
      </c>
      <c r="G65" s="333">
        <v>0</v>
      </c>
      <c r="H65" s="333">
        <v>0</v>
      </c>
      <c r="I65" s="333">
        <v>0</v>
      </c>
      <c r="J65" s="333">
        <v>0</v>
      </c>
      <c r="K65" s="333">
        <v>0</v>
      </c>
      <c r="L65" s="332">
        <v>-184.96100000000001</v>
      </c>
      <c r="M65" s="333">
        <v>0</v>
      </c>
      <c r="N65" s="333">
        <v>0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4.7629999999999999</v>
      </c>
      <c r="E68" s="332">
        <v>4.1449999999999996</v>
      </c>
      <c r="F68" s="332">
        <v>3.2370000000000001</v>
      </c>
      <c r="G68" s="332">
        <v>3.71685</v>
      </c>
      <c r="H68" s="332">
        <v>6.1607599999999998</v>
      </c>
      <c r="I68" s="332">
        <v>14.160299999999999</v>
      </c>
      <c r="J68" s="332">
        <v>5.6029999999999998</v>
      </c>
      <c r="K68" s="332">
        <v>6.1914800000000003</v>
      </c>
      <c r="L68" s="332">
        <v>12.6</v>
      </c>
      <c r="M68" s="332">
        <v>12.614000000000001</v>
      </c>
      <c r="N68" s="332">
        <v>1.337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 t="s">
        <v>652</v>
      </c>
      <c r="D69" s="457">
        <f>+D68</f>
        <v>4.7629999999999999</v>
      </c>
      <c r="E69" s="457">
        <f t="shared" ref="E69:G69" si="1">+E68</f>
        <v>4.1449999999999996</v>
      </c>
      <c r="F69" s="457">
        <f t="shared" si="1"/>
        <v>3.2370000000000001</v>
      </c>
      <c r="G69" s="457">
        <f t="shared" si="1"/>
        <v>3.71685</v>
      </c>
      <c r="H69" s="332">
        <v>0.59089999999999998</v>
      </c>
      <c r="I69" s="332">
        <v>7.9331199999999997</v>
      </c>
      <c r="J69" s="333">
        <v>0</v>
      </c>
      <c r="K69" s="332">
        <v>0.67837000000000003</v>
      </c>
      <c r="L69" s="332">
        <v>4.0490000000000004</v>
      </c>
      <c r="M69" s="332">
        <v>0.622</v>
      </c>
      <c r="N69" s="333">
        <v>0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2">
        <v>5.5698600000000003</v>
      </c>
      <c r="I70" s="332">
        <v>6.2271799999999997</v>
      </c>
      <c r="J70" s="332">
        <v>5.6029999999999998</v>
      </c>
      <c r="K70" s="332">
        <v>5.5131100000000002</v>
      </c>
      <c r="L70" s="332">
        <v>8.5510000000000002</v>
      </c>
      <c r="M70" s="332">
        <v>11.992000000000001</v>
      </c>
      <c r="N70" s="332">
        <v>1.337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-1467.9870000000001</v>
      </c>
      <c r="E71" s="332">
        <v>-1265.5129999999999</v>
      </c>
      <c r="F71" s="332">
        <v>-1521.0540000000001</v>
      </c>
      <c r="G71" s="332">
        <v>-2127.0050000000001</v>
      </c>
      <c r="H71" s="332">
        <v>-2228.1462999999999</v>
      </c>
      <c r="I71" s="332">
        <v>-2334.27529</v>
      </c>
      <c r="J71" s="332">
        <v>-2828.8679999999999</v>
      </c>
      <c r="K71" s="332">
        <v>-2795.44623</v>
      </c>
      <c r="L71" s="332">
        <v>-3216.444</v>
      </c>
      <c r="M71" s="332">
        <v>-3126.9560000000001</v>
      </c>
      <c r="N71" s="332">
        <v>-792.46400000000006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 t="s">
        <v>652</v>
      </c>
      <c r="D72" s="457">
        <f>+D71</f>
        <v>-1467.9870000000001</v>
      </c>
      <c r="E72" s="457">
        <f t="shared" ref="E72:G72" si="2">+E71</f>
        <v>-1265.5129999999999</v>
      </c>
      <c r="F72" s="457">
        <f t="shared" si="2"/>
        <v>-1521.0540000000001</v>
      </c>
      <c r="G72" s="457">
        <f t="shared" si="2"/>
        <v>-2127.0050000000001</v>
      </c>
      <c r="H72" s="332">
        <v>-1747.0275300000001</v>
      </c>
      <c r="I72" s="332">
        <v>-1898.53232</v>
      </c>
      <c r="J72" s="332">
        <v>-2222.14</v>
      </c>
      <c r="K72" s="332">
        <v>-2142.7002299999999</v>
      </c>
      <c r="L72" s="332">
        <v>-2473.5309999999999</v>
      </c>
      <c r="M72" s="332">
        <v>-2443.5790000000002</v>
      </c>
      <c r="N72" s="332">
        <v>-642.13499999999999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3">
        <v>0</v>
      </c>
      <c r="E73" s="333">
        <v>0</v>
      </c>
      <c r="F73" s="333">
        <v>0</v>
      </c>
      <c r="G73" s="333">
        <v>0</v>
      </c>
      <c r="H73" s="332">
        <v>-501.72777000000002</v>
      </c>
      <c r="I73" s="332">
        <v>-456.17324000000002</v>
      </c>
      <c r="J73" s="332">
        <v>-606.72799999999995</v>
      </c>
      <c r="K73" s="332">
        <v>-652.74599999999998</v>
      </c>
      <c r="L73" s="332">
        <v>-813.93600000000004</v>
      </c>
      <c r="M73" s="332">
        <v>-683.37699999999995</v>
      </c>
      <c r="N73" s="332">
        <v>-150.32900000000001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2">
        <v>20.609000000000002</v>
      </c>
      <c r="I74" s="332">
        <v>20.43027</v>
      </c>
      <c r="J74" s="333">
        <v>0</v>
      </c>
      <c r="K74" s="333">
        <v>0</v>
      </c>
      <c r="L74" s="332">
        <v>71.022999999999996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-2056.0520000000001</v>
      </c>
      <c r="E75" s="332">
        <v>-1820.9684999999999</v>
      </c>
      <c r="F75" s="332">
        <v>-2008.038</v>
      </c>
      <c r="G75" s="332">
        <v>-1946.973</v>
      </c>
      <c r="H75" s="332">
        <v>-2010.31987</v>
      </c>
      <c r="I75" s="332">
        <v>-2634.5705699999999</v>
      </c>
      <c r="J75" s="332">
        <v>-2790.7</v>
      </c>
      <c r="K75" s="332">
        <v>-3235.8076099999998</v>
      </c>
      <c r="L75" s="332">
        <v>-3739.6489999999999</v>
      </c>
      <c r="M75" s="332">
        <v>-10500.134</v>
      </c>
      <c r="N75" s="332">
        <v>-9136.7980000000007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 t="s">
        <v>652</v>
      </c>
      <c r="D76" s="457">
        <f>+D75</f>
        <v>-2056.0520000000001</v>
      </c>
      <c r="E76" s="457">
        <f t="shared" ref="E76:G76" si="3">+E75</f>
        <v>-1820.9684999999999</v>
      </c>
      <c r="F76" s="457">
        <f t="shared" si="3"/>
        <v>-2008.038</v>
      </c>
      <c r="G76" s="457">
        <f t="shared" si="3"/>
        <v>-1946.973</v>
      </c>
      <c r="H76" s="332">
        <v>-1997.40681</v>
      </c>
      <c r="I76" s="332">
        <v>-2625.0105199999998</v>
      </c>
      <c r="J76" s="332">
        <v>-2788.893</v>
      </c>
      <c r="K76" s="332">
        <v>-3234.1128699999999</v>
      </c>
      <c r="L76" s="332">
        <v>-3656.355</v>
      </c>
      <c r="M76" s="332">
        <v>-9717.8680000000004</v>
      </c>
      <c r="N76" s="332">
        <v>-4009.835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3">
        <v>0</v>
      </c>
      <c r="E77" s="333">
        <v>0</v>
      </c>
      <c r="F77" s="333">
        <v>0</v>
      </c>
      <c r="G77" s="333">
        <v>0</v>
      </c>
      <c r="H77" s="332">
        <v>-1.7303299999999999</v>
      </c>
      <c r="I77" s="332">
        <v>-2.7593700000000001</v>
      </c>
      <c r="J77" s="332">
        <v>-1.8069999999999999</v>
      </c>
      <c r="K77" s="332">
        <v>-1.6947399999999999</v>
      </c>
      <c r="L77" s="332">
        <v>-2.1259999999999999</v>
      </c>
      <c r="M77" s="332">
        <v>-3.0470000000000002</v>
      </c>
      <c r="N77" s="332">
        <v>-26.233000000000001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3">
        <v>0</v>
      </c>
      <c r="F78" s="333">
        <v>0</v>
      </c>
      <c r="G78" s="333">
        <v>0</v>
      </c>
      <c r="H78" s="332">
        <v>-11.182729999999999</v>
      </c>
      <c r="I78" s="333">
        <v>0</v>
      </c>
      <c r="J78" s="333">
        <v>0</v>
      </c>
      <c r="K78" s="333">
        <v>0</v>
      </c>
      <c r="L78" s="333">
        <v>0</v>
      </c>
      <c r="M78" s="333">
        <v>0</v>
      </c>
      <c r="N78" s="333">
        <v>0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2">
        <v>-6.8006799999999998</v>
      </c>
      <c r="J79" s="333">
        <v>0</v>
      </c>
      <c r="K79" s="333">
        <v>0</v>
      </c>
      <c r="L79" s="332">
        <v>-81.168000000000006</v>
      </c>
      <c r="M79" s="332">
        <v>-779.21900000000005</v>
      </c>
      <c r="N79" s="332">
        <v>-5100.7299999999996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-86.340999999999994</v>
      </c>
      <c r="E81" s="332">
        <v>-148.785</v>
      </c>
      <c r="F81" s="332">
        <v>-195.453</v>
      </c>
      <c r="G81" s="332">
        <v>-230.84899999999999</v>
      </c>
      <c r="H81" s="332">
        <v>-174.18693999999999</v>
      </c>
      <c r="I81" s="332">
        <v>-89.549270000000007</v>
      </c>
      <c r="J81" s="332">
        <v>-30.437999999999999</v>
      </c>
      <c r="K81" s="332">
        <v>-7.00068</v>
      </c>
      <c r="L81" s="332">
        <v>-4.4909999999999997</v>
      </c>
      <c r="M81" s="332">
        <v>-3.7970000000000002</v>
      </c>
      <c r="N81" s="332">
        <v>-1.107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3">
        <v>0</v>
      </c>
      <c r="K82" s="333">
        <v>0</v>
      </c>
      <c r="L82" s="333">
        <v>0</v>
      </c>
      <c r="M82" s="333">
        <v>0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2">
        <v>12.78</v>
      </c>
      <c r="K83" s="332">
        <v>6.21394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3">
        <v>0</v>
      </c>
      <c r="F84" s="333">
        <v>0</v>
      </c>
      <c r="G84" s="333">
        <v>0</v>
      </c>
      <c r="H84" s="333">
        <v>0</v>
      </c>
      <c r="I84" s="333">
        <v>0</v>
      </c>
      <c r="J84" s="333">
        <v>0</v>
      </c>
      <c r="K84" s="333">
        <v>0</v>
      </c>
      <c r="L84" s="333">
        <v>0</v>
      </c>
      <c r="M84" s="333">
        <v>0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3">
        <v>0</v>
      </c>
      <c r="F86" s="333">
        <v>0</v>
      </c>
      <c r="G86" s="333">
        <v>0</v>
      </c>
      <c r="H86" s="333">
        <v>0</v>
      </c>
      <c r="I86" s="333">
        <v>0</v>
      </c>
      <c r="J86" s="333">
        <v>0</v>
      </c>
      <c r="K86" s="333">
        <v>0</v>
      </c>
      <c r="L86" s="333">
        <v>0</v>
      </c>
      <c r="M86" s="333">
        <v>0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0</v>
      </c>
      <c r="F88" s="333">
        <v>0</v>
      </c>
      <c r="G88" s="333">
        <v>0</v>
      </c>
      <c r="H88" s="333">
        <v>0</v>
      </c>
      <c r="I88" s="333">
        <v>0</v>
      </c>
      <c r="J88" s="333">
        <v>0</v>
      </c>
      <c r="K88" s="333">
        <v>0</v>
      </c>
      <c r="L88" s="333">
        <v>0</v>
      </c>
      <c r="M88" s="333">
        <v>0</v>
      </c>
      <c r="N88" s="333">
        <v>0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128.51499999999999</v>
      </c>
      <c r="E89" s="332">
        <v>72.890500000000003</v>
      </c>
      <c r="F89" s="332">
        <v>167.32599999999999</v>
      </c>
      <c r="G89" s="332">
        <v>563.71785</v>
      </c>
      <c r="H89" s="332">
        <v>587.86945000000003</v>
      </c>
      <c r="I89" s="332">
        <v>531.72877000000005</v>
      </c>
      <c r="J89" s="332">
        <v>472.54199999999997</v>
      </c>
      <c r="K89" s="332">
        <v>523.02679999999998</v>
      </c>
      <c r="L89" s="332">
        <v>974.92399999999998</v>
      </c>
      <c r="M89" s="332">
        <v>121136.414</v>
      </c>
      <c r="N89" s="332">
        <v>60255.313000000002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14.531000000000001</v>
      </c>
      <c r="E90" s="332">
        <v>1.196</v>
      </c>
      <c r="F90" s="332">
        <v>2.1999999999999999E-2</v>
      </c>
      <c r="G90" s="332">
        <v>1.169</v>
      </c>
      <c r="H90" s="332">
        <v>10987.97795</v>
      </c>
      <c r="I90" s="332">
        <v>1326.0893799999999</v>
      </c>
      <c r="J90" s="332">
        <v>33.887</v>
      </c>
      <c r="K90" s="332">
        <v>13.88752</v>
      </c>
      <c r="L90" s="332">
        <v>1501.1790000000001</v>
      </c>
      <c r="M90" s="332">
        <v>950.50400000000002</v>
      </c>
      <c r="N90" s="332">
        <v>772.47400000000005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3">
        <v>0</v>
      </c>
      <c r="E91" s="333">
        <v>0</v>
      </c>
      <c r="F91" s="333">
        <v>0</v>
      </c>
      <c r="G91" s="333">
        <v>0</v>
      </c>
      <c r="H91" s="333">
        <v>0</v>
      </c>
      <c r="I91" s="332">
        <v>-1.4370000000000001E-2</v>
      </c>
      <c r="J91" s="332">
        <v>-12.646000000000001</v>
      </c>
      <c r="K91" s="332">
        <v>-12.14024</v>
      </c>
      <c r="L91" s="332">
        <v>-106.95399999999999</v>
      </c>
      <c r="M91" s="332">
        <v>-622.76499999999999</v>
      </c>
      <c r="N91" s="332">
        <v>-767.32299999999998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  <c r="M93" s="332">
        <v>-226.76300000000001</v>
      </c>
      <c r="N93" s="332">
        <v>103.941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2">
        <v>-32.447000000000003</v>
      </c>
      <c r="E94" s="333">
        <v>0</v>
      </c>
      <c r="F94" s="333">
        <v>0</v>
      </c>
      <c r="G94" s="333">
        <v>0</v>
      </c>
      <c r="H94" s="332">
        <v>-2418.9650000000001</v>
      </c>
      <c r="I94" s="332">
        <v>1209.4829999999999</v>
      </c>
      <c r="J94" s="332">
        <v>1209.482</v>
      </c>
      <c r="K94" s="333">
        <v>0</v>
      </c>
      <c r="L94" s="332">
        <v>14635.645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 t="s">
        <v>652</v>
      </c>
      <c r="D95" s="457">
        <f>+D94</f>
        <v>-32.447000000000003</v>
      </c>
      <c r="E95" s="333">
        <v>0</v>
      </c>
      <c r="F95" s="333">
        <v>0</v>
      </c>
      <c r="G95" s="333">
        <v>0</v>
      </c>
      <c r="H95" s="332">
        <v>-2418.9650000000001</v>
      </c>
      <c r="I95" s="332">
        <v>1209.4829999999999</v>
      </c>
      <c r="J95" s="332">
        <v>1209.482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2">
        <v>14635.645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-17.916</v>
      </c>
      <c r="E101" s="332">
        <v>1.196</v>
      </c>
      <c r="F101" s="332">
        <v>2.1999999999999999E-2</v>
      </c>
      <c r="G101" s="332">
        <v>1.169</v>
      </c>
      <c r="H101" s="332">
        <v>8569.0129479999996</v>
      </c>
      <c r="I101" s="332">
        <v>2535.5580100000002</v>
      </c>
      <c r="J101" s="332">
        <v>1230.723</v>
      </c>
      <c r="K101" s="332">
        <v>1.7472799999999999</v>
      </c>
      <c r="L101" s="332">
        <v>16029.87</v>
      </c>
      <c r="M101" s="332">
        <v>100.976</v>
      </c>
      <c r="N101" s="332">
        <v>109.092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110.599</v>
      </c>
      <c r="E102" s="332">
        <v>74.086500000000001</v>
      </c>
      <c r="F102" s="332">
        <v>167.34800000000001</v>
      </c>
      <c r="G102" s="332">
        <v>564.88684999999998</v>
      </c>
      <c r="H102" s="332">
        <v>9156.8824000000004</v>
      </c>
      <c r="I102" s="332">
        <v>3067.2867799999999</v>
      </c>
      <c r="J102" s="332">
        <v>1703.2650000000001</v>
      </c>
      <c r="K102" s="332">
        <v>524.77407900000003</v>
      </c>
      <c r="L102" s="332">
        <v>17004.794000000002</v>
      </c>
      <c r="M102" s="332">
        <v>121237.39</v>
      </c>
      <c r="N102" s="332">
        <v>60364.404999999999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-1.4910000000000001</v>
      </c>
      <c r="E103" s="332">
        <v>-4.0389999999999997</v>
      </c>
      <c r="F103" s="333">
        <v>0</v>
      </c>
      <c r="G103" s="332">
        <v>-175.77521999999999</v>
      </c>
      <c r="H103" s="332">
        <v>-266.26495999999997</v>
      </c>
      <c r="I103" s="332">
        <v>-166.15837999999999</v>
      </c>
      <c r="J103" s="332">
        <v>-153.66800000000001</v>
      </c>
      <c r="K103" s="332">
        <v>-142.00537</v>
      </c>
      <c r="L103" s="332">
        <v>-518.69299999999998</v>
      </c>
      <c r="M103" s="332">
        <v>-5055.6480000000001</v>
      </c>
      <c r="N103" s="332">
        <v>519.60900000000004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 t="s">
        <v>652</v>
      </c>
      <c r="D104" s="457">
        <f>+D106</f>
        <v>109.108</v>
      </c>
      <c r="E104" s="457">
        <f t="shared" ref="E104:G104" si="4">+E106</f>
        <v>70.047499999999999</v>
      </c>
      <c r="F104" s="457">
        <f t="shared" si="4"/>
        <v>167.34800000000001</v>
      </c>
      <c r="G104" s="457">
        <f t="shared" si="4"/>
        <v>389.11162999999999</v>
      </c>
      <c r="H104" s="332">
        <v>8890.61744</v>
      </c>
      <c r="I104" s="332">
        <v>2901.1284000000001</v>
      </c>
      <c r="J104" s="332">
        <v>1549.597</v>
      </c>
      <c r="K104" s="332">
        <v>382.76871</v>
      </c>
      <c r="L104" s="332">
        <v>16486.100999999999</v>
      </c>
      <c r="M104" s="332">
        <v>116181.742</v>
      </c>
      <c r="N104" s="332">
        <v>60884.014000000003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109.108</v>
      </c>
      <c r="E106" s="332">
        <v>70.047499999999999</v>
      </c>
      <c r="F106" s="332">
        <v>167.34800000000001</v>
      </c>
      <c r="G106" s="332">
        <v>389.11162999999999</v>
      </c>
      <c r="H106" s="332">
        <v>8890.61744</v>
      </c>
      <c r="I106" s="332">
        <v>2901.1284000000001</v>
      </c>
      <c r="J106" s="332">
        <v>1549.597</v>
      </c>
      <c r="K106" s="332">
        <v>382.76871</v>
      </c>
      <c r="L106" s="332">
        <v>16486.100999999999</v>
      </c>
      <c r="M106" s="332">
        <v>116181.742</v>
      </c>
      <c r="N106" s="332">
        <v>60884.014000000003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3">
        <v>0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3">
        <v>0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109.108</v>
      </c>
      <c r="E122" s="332">
        <v>70.047499999999999</v>
      </c>
      <c r="F122" s="332">
        <v>167.34800000000001</v>
      </c>
      <c r="G122" s="332">
        <v>389.11162999999999</v>
      </c>
      <c r="H122" s="332">
        <v>8890.61744</v>
      </c>
      <c r="I122" s="332">
        <v>2901.1284000000001</v>
      </c>
      <c r="J122" s="332">
        <v>1549.597</v>
      </c>
      <c r="K122" s="332">
        <v>382.76871</v>
      </c>
      <c r="L122" s="332">
        <v>16486.100999999999</v>
      </c>
      <c r="M122" s="332">
        <v>116181.742</v>
      </c>
      <c r="N122" s="332">
        <v>60884.014000000003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2">
        <v>-8000</v>
      </c>
      <c r="J123" s="333">
        <v>0</v>
      </c>
      <c r="K123" s="333">
        <v>0</v>
      </c>
      <c r="L123" s="333">
        <v>0</v>
      </c>
      <c r="M123" s="333">
        <v>0</v>
      </c>
      <c r="N123" s="332">
        <v>-3837.3620000000001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6754.3687999999993</v>
      </c>
      <c r="AC5" s="48"/>
      <c r="AD5" s="47"/>
      <c r="AE5" s="48"/>
      <c r="AF5" s="43"/>
      <c r="AG5" s="49">
        <f t="shared" ref="AG5:AG31" si="0">SUM(E5:AF5)</f>
        <v>6754.3687999999993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3438.9274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-7.4824900000000021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3431.4449100000002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2.1183900000000007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2.1183900000000007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3438.9274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3438.9274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6759.8819099999992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6759.8819099999992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3313.953829999999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3313.953829999999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2142.7002299999999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2142.7002299999999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652.74599999999998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652.74599999999998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1.6947399999999999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1.6947399999999999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516.81285999999909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516.81285999999909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516.81285999999909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13.88752</v>
      </c>
      <c r="AC16" s="297"/>
      <c r="AD16" s="47"/>
      <c r="AE16" s="48"/>
      <c r="AF16" s="43"/>
      <c r="AG16" s="49">
        <f t="shared" si="0"/>
        <v>530.70037999999909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518.56013999999914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518.56013999999914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376.55476999999917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-3.9999999614792614E-5</v>
      </c>
      <c r="AE18" s="300"/>
      <c r="AF18" s="59"/>
      <c r="AG18" s="49">
        <f t="shared" si="0"/>
        <v>376.55472999999955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376.55472999999955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376.55472999999955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376.55472999999955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6.21394</v>
      </c>
      <c r="AE20" s="304">
        <f>+Data!K303</f>
        <v>0</v>
      </c>
      <c r="AF20" s="63"/>
      <c r="AG20" s="49">
        <f t="shared" si="0"/>
        <v>382.76866999999953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382.76866999999953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382.76866999999953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-7.4824900000000021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-7.4824900000000021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7.00068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-4.8822899999999994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2.1183900000000007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395.13344999999953</v>
      </c>
      <c r="V25" s="43"/>
      <c r="W25" s="43"/>
      <c r="X25" s="43"/>
      <c r="Y25" s="48"/>
      <c r="Z25" s="293">
        <f>Data!K403</f>
        <v>-202.92536999999982</v>
      </c>
      <c r="AA25" s="305">
        <f>Data!K395</f>
        <v>3099.5619699999997</v>
      </c>
      <c r="AB25" s="54"/>
      <c r="AC25" s="43"/>
      <c r="AD25" s="54"/>
      <c r="AE25" s="43"/>
      <c r="AF25" s="43"/>
      <c r="AG25" s="49">
        <f t="shared" si="0"/>
        <v>3291.7700499999996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-71.055820000000026</v>
      </c>
      <c r="Z26" s="58"/>
      <c r="AA26" s="306"/>
      <c r="AB26" s="54"/>
      <c r="AC26" s="43"/>
      <c r="AD26" s="54"/>
      <c r="AE26" s="43"/>
      <c r="AF26" s="43"/>
      <c r="AG26" s="49">
        <f t="shared" si="0"/>
        <v>-71.055820000000026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3362.825869999996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3362.825869999996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3431.4449100000002</v>
      </c>
      <c r="G28" s="64"/>
      <c r="H28" s="64"/>
      <c r="I28" s="65"/>
      <c r="J28" s="65"/>
      <c r="K28" s="315">
        <f>-Data!K245</f>
        <v>2142.7002299999999</v>
      </c>
      <c r="L28" s="64"/>
      <c r="M28" s="315">
        <f>-Data!K247</f>
        <v>0</v>
      </c>
      <c r="N28" s="64"/>
      <c r="O28" s="64"/>
      <c r="P28" s="316">
        <f>-(Data!K256+Data!K83)</f>
        <v>12.14024</v>
      </c>
      <c r="Q28" s="314">
        <f>-(Data!K261)</f>
        <v>0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1181.9709399999992</v>
      </c>
      <c r="AG28" s="49">
        <f t="shared" si="0"/>
        <v>6768.2563199999995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-5.5131100000000002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652.74599999999998</v>
      </c>
      <c r="M29" s="44"/>
      <c r="N29" s="293">
        <f>-Data!K248</f>
        <v>1.6947399999999999</v>
      </c>
      <c r="O29" s="48"/>
      <c r="P29" s="320">
        <f>(Data!K81+Data!K83)</f>
        <v>0</v>
      </c>
      <c r="Q29" s="321">
        <f>-Data!K262</f>
        <v>142.00537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-790.93299999999999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2.1183900000000007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4.0955100000003846</v>
      </c>
      <c r="AG30" s="49">
        <f t="shared" si="0"/>
        <v>6.2139000000003852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131.86954999999978</v>
      </c>
      <c r="AA32" s="317">
        <f>+Y27-AA25</f>
        <v>263.26389999999628</v>
      </c>
      <c r="AB32" s="66"/>
      <c r="AC32" s="43"/>
      <c r="AD32" s="43"/>
      <c r="AE32" s="43"/>
      <c r="AF32" s="43"/>
      <c r="AG32" s="43">
        <f>SUM(E32:AE32)</f>
        <v>395.13344999999606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6754.3687999999993</v>
      </c>
      <c r="F33" s="46">
        <f t="shared" si="1"/>
        <v>3431.4449100000002</v>
      </c>
      <c r="G33" s="46">
        <f t="shared" si="1"/>
        <v>2.1183900000000007</v>
      </c>
      <c r="H33" s="68">
        <f t="shared" si="1"/>
        <v>3438.9274</v>
      </c>
      <c r="I33" s="68">
        <f t="shared" si="1"/>
        <v>6759.8819099999992</v>
      </c>
      <c r="J33" s="68">
        <f t="shared" si="1"/>
        <v>3313.953829999999</v>
      </c>
      <c r="K33" s="68">
        <f t="shared" si="1"/>
        <v>2142.7002299999999</v>
      </c>
      <c r="L33" s="68">
        <f t="shared" si="1"/>
        <v>652.74599999999998</v>
      </c>
      <c r="M33" s="68">
        <f t="shared" si="1"/>
        <v>0</v>
      </c>
      <c r="N33" s="68">
        <f t="shared" si="1"/>
        <v>1.6947399999999999</v>
      </c>
      <c r="O33" s="68">
        <f t="shared" si="1"/>
        <v>516.81285999999909</v>
      </c>
      <c r="P33" s="68">
        <f t="shared" si="1"/>
        <v>530.70037999999909</v>
      </c>
      <c r="Q33" s="68">
        <f t="shared" si="1"/>
        <v>518.56013999999914</v>
      </c>
      <c r="R33" s="68">
        <f t="shared" si="1"/>
        <v>376.55472999999955</v>
      </c>
      <c r="S33" s="68">
        <f t="shared" si="1"/>
        <v>376.55472999999955</v>
      </c>
      <c r="T33" s="68">
        <f t="shared" si="1"/>
        <v>382.76866999999953</v>
      </c>
      <c r="U33" s="68">
        <f t="shared" si="1"/>
        <v>382.76866999999953</v>
      </c>
      <c r="V33" s="68">
        <f t="shared" si="1"/>
        <v>-7.4824900000000021</v>
      </c>
      <c r="W33" s="68">
        <f t="shared" si="1"/>
        <v>2.1183900000000007</v>
      </c>
      <c r="X33" s="400">
        <f t="shared" si="1"/>
        <v>0</v>
      </c>
      <c r="Y33" s="68">
        <f t="shared" si="1"/>
        <v>3291.770049999996</v>
      </c>
      <c r="Z33" s="69">
        <f t="shared" ref="Z33:AF33" si="2">SUM(Z5:Z32)</f>
        <v>-71.05582000000004</v>
      </c>
      <c r="AA33" s="69">
        <f t="shared" si="2"/>
        <v>3362.825869999996</v>
      </c>
      <c r="AB33" s="69">
        <f t="shared" si="2"/>
        <v>6768.2563199999995</v>
      </c>
      <c r="AC33" s="69">
        <f t="shared" si="2"/>
        <v>0</v>
      </c>
      <c r="AD33" s="69">
        <f t="shared" si="2"/>
        <v>6.2139000000003852</v>
      </c>
      <c r="AE33" s="69">
        <f t="shared" si="2"/>
        <v>0</v>
      </c>
      <c r="AF33" s="69">
        <f t="shared" si="2"/>
        <v>395.13344999999964</v>
      </c>
      <c r="AG33" s="43">
        <f>SUM(E33:AE33)</f>
        <v>42935.202609999986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-3.637978807091713E-12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3.5811353882309049E-12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7825.2259999999997</v>
      </c>
      <c r="AC5" s="48"/>
      <c r="AD5" s="47"/>
      <c r="AE5" s="48"/>
      <c r="AF5" s="43"/>
      <c r="AG5" s="49">
        <f t="shared" ref="AG5:AG31" si="0">SUM(E5:AF5)</f>
        <v>7825.2259999999997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3922.4839999999999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-1.5695099999999975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3920.9144900000001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1605.2252899999999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1605.2252899999999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3922.4839999999999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3922.4839999999999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7833.777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7833.777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3906.8020000000001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3906.8020000000001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2473.5309999999999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2473.5309999999999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813.93600000000004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813.93600000000004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-71.022999999999996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-71.022999999999996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2.1259999999999999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2.1259999999999999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688.23199999999997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688.23199999999997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688.23199999999997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1787.8710000000001</v>
      </c>
      <c r="AC16" s="297"/>
      <c r="AD16" s="47"/>
      <c r="AE16" s="48"/>
      <c r="AF16" s="43"/>
      <c r="AG16" s="49">
        <f t="shared" si="0"/>
        <v>2476.1030000000001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2369.1489999999999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2369.1489999999999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1850.4559999999999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3.2999999893945642E-4</v>
      </c>
      <c r="AE18" s="300"/>
      <c r="AF18" s="59"/>
      <c r="AG18" s="49">
        <f t="shared" si="0"/>
        <v>1850.4563299999988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1850.4563299999988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1850.4563299999988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1850.4563299999988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14635.645</v>
      </c>
      <c r="AE20" s="304">
        <f>+Data!L303</f>
        <v>0</v>
      </c>
      <c r="AF20" s="63"/>
      <c r="AG20" s="49">
        <f t="shared" si="0"/>
        <v>16486.101329999998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16486.101329999998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16486.101329999998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-1.5695099999999975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-1.5695099999999975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4.4909999999999997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1600.7342899999999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1605.2252899999999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14886.936549999999</v>
      </c>
      <c r="V25" s="43"/>
      <c r="W25" s="43"/>
      <c r="X25" s="43"/>
      <c r="Y25" s="48"/>
      <c r="Z25" s="293">
        <f>Data!L403</f>
        <v>117.9183699999999</v>
      </c>
      <c r="AA25" s="305">
        <f>Data!L395</f>
        <v>60011.042030000004</v>
      </c>
      <c r="AB25" s="54"/>
      <c r="AC25" s="43"/>
      <c r="AD25" s="54"/>
      <c r="AE25" s="43"/>
      <c r="AF25" s="43"/>
      <c r="AG25" s="49">
        <f t="shared" si="0"/>
        <v>75015.896949999995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986.91481999999996</v>
      </c>
      <c r="Z26" s="58"/>
      <c r="AA26" s="306"/>
      <c r="AB26" s="54"/>
      <c r="AC26" s="43"/>
      <c r="AD26" s="54"/>
      <c r="AE26" s="43"/>
      <c r="AF26" s="43"/>
      <c r="AG26" s="49">
        <f t="shared" si="0"/>
        <v>986.91481999999996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74028.982129999989</v>
      </c>
      <c r="Z27" s="308"/>
      <c r="AA27" s="311"/>
      <c r="AB27" s="312"/>
      <c r="AC27" s="313"/>
      <c r="AD27" s="54"/>
      <c r="AE27" s="43"/>
      <c r="AF27" s="43"/>
      <c r="AG27" s="49">
        <f t="shared" si="0"/>
        <v>74028.982129999989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3920.9144900000001</v>
      </c>
      <c r="G28" s="64"/>
      <c r="H28" s="64"/>
      <c r="I28" s="65"/>
      <c r="J28" s="65"/>
      <c r="K28" s="315">
        <f>-Data!L245</f>
        <v>2473.5309999999999</v>
      </c>
      <c r="L28" s="64"/>
      <c r="M28" s="315">
        <f>-Data!L247</f>
        <v>-71.022999999999996</v>
      </c>
      <c r="N28" s="64"/>
      <c r="O28" s="64"/>
      <c r="P28" s="316">
        <f>-(Data!L256+Data!L83)</f>
        <v>106.95399999999999</v>
      </c>
      <c r="Q28" s="314">
        <f>-(Data!L261)</f>
        <v>0</v>
      </c>
      <c r="R28" s="314">
        <f>-Data!L267</f>
        <v>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3182.7205100000001</v>
      </c>
      <c r="AG28" s="49">
        <f t="shared" si="0"/>
        <v>9613.0969999999998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-8.5510000000000002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813.93600000000004</v>
      </c>
      <c r="M29" s="44"/>
      <c r="N29" s="293">
        <f>-Data!L248</f>
        <v>2.1259999999999999</v>
      </c>
      <c r="O29" s="48"/>
      <c r="P29" s="320">
        <f>(Data!L81+Data!L83)</f>
        <v>0</v>
      </c>
      <c r="Q29" s="321">
        <f>-Data!L262</f>
        <v>518.69299999999998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-1326.204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1605.2252899999999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13030.420039999999</v>
      </c>
      <c r="AG30" s="49">
        <f t="shared" si="0"/>
        <v>14635.645329999999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868.9964500000001</v>
      </c>
      <c r="AA32" s="317">
        <f>+Y27-AA25</f>
        <v>14017.940099999985</v>
      </c>
      <c r="AB32" s="66"/>
      <c r="AC32" s="43"/>
      <c r="AD32" s="43"/>
      <c r="AE32" s="43"/>
      <c r="AF32" s="43"/>
      <c r="AG32" s="43">
        <f>SUM(E32:AE32)</f>
        <v>14886.936549999986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7825.2259999999997</v>
      </c>
      <c r="F33" s="46">
        <f t="shared" si="1"/>
        <v>3920.9144900000001</v>
      </c>
      <c r="G33" s="46">
        <f t="shared" si="1"/>
        <v>1605.2252899999999</v>
      </c>
      <c r="H33" s="68">
        <f t="shared" si="1"/>
        <v>3922.4839999999999</v>
      </c>
      <c r="I33" s="68">
        <f t="shared" si="1"/>
        <v>7833.777</v>
      </c>
      <c r="J33" s="68">
        <f t="shared" si="1"/>
        <v>3906.8020000000001</v>
      </c>
      <c r="K33" s="68">
        <f t="shared" si="1"/>
        <v>2473.5309999999999</v>
      </c>
      <c r="L33" s="68">
        <f t="shared" si="1"/>
        <v>813.93600000000004</v>
      </c>
      <c r="M33" s="68">
        <f t="shared" si="1"/>
        <v>-71.022999999999996</v>
      </c>
      <c r="N33" s="68">
        <f t="shared" si="1"/>
        <v>2.1259999999999999</v>
      </c>
      <c r="O33" s="68">
        <f t="shared" si="1"/>
        <v>688.23199999999997</v>
      </c>
      <c r="P33" s="68">
        <f t="shared" si="1"/>
        <v>2476.1030000000001</v>
      </c>
      <c r="Q33" s="68">
        <f t="shared" si="1"/>
        <v>2369.1489999999999</v>
      </c>
      <c r="R33" s="68">
        <f t="shared" si="1"/>
        <v>1850.4563299999988</v>
      </c>
      <c r="S33" s="68">
        <f t="shared" si="1"/>
        <v>1850.4563299999988</v>
      </c>
      <c r="T33" s="68">
        <f t="shared" si="1"/>
        <v>16486.101329999998</v>
      </c>
      <c r="U33" s="68">
        <f t="shared" si="1"/>
        <v>16486.101329999998</v>
      </c>
      <c r="V33" s="68">
        <f t="shared" si="1"/>
        <v>-1.5695099999999975</v>
      </c>
      <c r="W33" s="68">
        <f t="shared" si="1"/>
        <v>1605.2252899999999</v>
      </c>
      <c r="X33" s="400">
        <f t="shared" si="1"/>
        <v>0</v>
      </c>
      <c r="Y33" s="68">
        <f t="shared" si="1"/>
        <v>75015.896949999995</v>
      </c>
      <c r="Z33" s="69">
        <f t="shared" ref="Z33:AF33" si="2">SUM(Z5:Z32)</f>
        <v>986.91481999999996</v>
      </c>
      <c r="AA33" s="69">
        <f t="shared" si="2"/>
        <v>74028.982129999989</v>
      </c>
      <c r="AB33" s="69">
        <f t="shared" si="2"/>
        <v>9613.0969999999998</v>
      </c>
      <c r="AC33" s="69">
        <f t="shared" si="2"/>
        <v>0</v>
      </c>
      <c r="AD33" s="69">
        <f t="shared" si="2"/>
        <v>14635.645329999999</v>
      </c>
      <c r="AE33" s="69">
        <f t="shared" si="2"/>
        <v>0</v>
      </c>
      <c r="AF33" s="69">
        <f t="shared" si="2"/>
        <v>14886.936549999999</v>
      </c>
      <c r="AG33" s="43">
        <f>SUM(E33:AE33)</f>
        <v>250323.79011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6819.9520000000002</v>
      </c>
      <c r="AC5" s="48"/>
      <c r="AD5" s="47"/>
      <c r="AE5" s="48"/>
      <c r="AF5" s="43"/>
      <c r="AG5" s="49">
        <f t="shared" ref="AG5:AG31" si="0">SUM(E5:AF5)</f>
        <v>6819.9520000000002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10645.892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4.0109999999999992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10649.903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21386.942999999999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21386.942999999999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10645.892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10645.892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6831.9440000000004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6831.9440000000004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-3817.7449999999994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-3817.7449999999994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2443.5790000000002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2443.5790000000002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683.37699999999995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683.37699999999995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3.0470000000000002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3.0470000000000002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-6947.7479999999996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-6947.7479999999996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-6947.7479999999996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129034.666</v>
      </c>
      <c r="AC16" s="297"/>
      <c r="AD16" s="47"/>
      <c r="AE16" s="48"/>
      <c r="AF16" s="43"/>
      <c r="AG16" s="49">
        <f t="shared" si="0"/>
        <v>122086.91800000001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121464.15300000001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121464.15300000001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116408.505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-1.0000000038417056E-3</v>
      </c>
      <c r="AE18" s="300"/>
      <c r="AF18" s="59"/>
      <c r="AG18" s="49">
        <f t="shared" si="0"/>
        <v>116408.504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116408.504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116408.504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116408.504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-226.76300000000001</v>
      </c>
      <c r="AC20" s="48"/>
      <c r="AD20" s="303">
        <f>+Data!M299+Data!M300+Data!M301+Data!M302+Data!M307+Data!M310+Data!M311+Data!M312+Data!M313+Data!M314</f>
        <v>0</v>
      </c>
      <c r="AE20" s="304">
        <f>+Data!M303</f>
        <v>0</v>
      </c>
      <c r="AF20" s="63"/>
      <c r="AG20" s="49">
        <f t="shared" si="0"/>
        <v>116181.74099999999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116181.74099999999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116181.74099999999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4.0109999999999992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4.0109999999999992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3.7970000000000002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21383.146000000001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21386.942999999999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94794.584000000003</v>
      </c>
      <c r="V25" s="43"/>
      <c r="W25" s="43"/>
      <c r="X25" s="43"/>
      <c r="Y25" s="48"/>
      <c r="Z25" s="293">
        <f>Data!M403</f>
        <v>2636.7510000000002</v>
      </c>
      <c r="AA25" s="305">
        <f>Data!M395</f>
        <v>6893.1639999999998</v>
      </c>
      <c r="AB25" s="54"/>
      <c r="AC25" s="43"/>
      <c r="AD25" s="54"/>
      <c r="AE25" s="43"/>
      <c r="AF25" s="43"/>
      <c r="AG25" s="49">
        <f t="shared" si="0"/>
        <v>104324.49900000001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23205.351999999999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23205.351999999999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81119.147000000012</v>
      </c>
      <c r="Z27" s="308"/>
      <c r="AA27" s="311"/>
      <c r="AB27" s="312"/>
      <c r="AC27" s="313"/>
      <c r="AD27" s="54"/>
      <c r="AE27" s="43"/>
      <c r="AF27" s="43"/>
      <c r="AG27" s="49">
        <f t="shared" si="0"/>
        <v>81119.147000000012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10649.903</v>
      </c>
      <c r="G28" s="64"/>
      <c r="H28" s="64"/>
      <c r="I28" s="65"/>
      <c r="J28" s="65"/>
      <c r="K28" s="315">
        <f>-Data!M245</f>
        <v>2443.5790000000002</v>
      </c>
      <c r="L28" s="64"/>
      <c r="M28" s="315">
        <f>-Data!M247</f>
        <v>0</v>
      </c>
      <c r="N28" s="64"/>
      <c r="O28" s="64"/>
      <c r="P28" s="316">
        <f>-(Data!M256+Data!M83)</f>
        <v>622.76499999999999</v>
      </c>
      <c r="Q28" s="314">
        <f>-(Data!M261)</f>
        <v>0</v>
      </c>
      <c r="R28" s="314">
        <f>-Data!M267</f>
        <v>0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121911.60799999998</v>
      </c>
      <c r="AG28" s="49">
        <f t="shared" si="0"/>
        <v>135627.85499999998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-11.992000000000001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683.37699999999995</v>
      </c>
      <c r="M29" s="44"/>
      <c r="N29" s="293">
        <f>-Data!M248</f>
        <v>3.0470000000000002</v>
      </c>
      <c r="O29" s="48"/>
      <c r="P29" s="320">
        <f>(Data!M81+Data!M83)</f>
        <v>0</v>
      </c>
      <c r="Q29" s="321">
        <f>-Data!M262</f>
        <v>5055.6480000000001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-5730.08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21386.942999999999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-21386.944000000003</v>
      </c>
      <c r="AG30" s="49">
        <f t="shared" si="0"/>
        <v>-1.0000000038417056E-3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20568.600999999999</v>
      </c>
      <c r="AA32" s="317">
        <f>+Y27-AA25</f>
        <v>74225.983000000007</v>
      </c>
      <c r="AB32" s="66"/>
      <c r="AC32" s="43"/>
      <c r="AD32" s="43"/>
      <c r="AE32" s="43"/>
      <c r="AF32" s="43"/>
      <c r="AG32" s="43">
        <f>SUM(E32:AE32)</f>
        <v>94794.584000000003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6819.9520000000002</v>
      </c>
      <c r="F33" s="46">
        <f t="shared" si="1"/>
        <v>10649.903</v>
      </c>
      <c r="G33" s="46">
        <f t="shared" si="1"/>
        <v>21386.942999999999</v>
      </c>
      <c r="H33" s="68">
        <f t="shared" si="1"/>
        <v>10645.892</v>
      </c>
      <c r="I33" s="68">
        <f t="shared" si="1"/>
        <v>6831.9440000000004</v>
      </c>
      <c r="J33" s="68">
        <f t="shared" si="1"/>
        <v>-3817.7449999999994</v>
      </c>
      <c r="K33" s="68">
        <f t="shared" si="1"/>
        <v>2443.5790000000002</v>
      </c>
      <c r="L33" s="68">
        <f t="shared" si="1"/>
        <v>683.37699999999995</v>
      </c>
      <c r="M33" s="68">
        <f t="shared" si="1"/>
        <v>0</v>
      </c>
      <c r="N33" s="68">
        <f t="shared" si="1"/>
        <v>3.0470000000000002</v>
      </c>
      <c r="O33" s="68">
        <f t="shared" si="1"/>
        <v>-6947.7479999999996</v>
      </c>
      <c r="P33" s="68">
        <f t="shared" si="1"/>
        <v>122086.91800000001</v>
      </c>
      <c r="Q33" s="68">
        <f t="shared" si="1"/>
        <v>121464.15300000001</v>
      </c>
      <c r="R33" s="68">
        <f t="shared" si="1"/>
        <v>116408.504</v>
      </c>
      <c r="S33" s="68">
        <f t="shared" si="1"/>
        <v>116408.504</v>
      </c>
      <c r="T33" s="68">
        <f t="shared" si="1"/>
        <v>116181.74099999999</v>
      </c>
      <c r="U33" s="68">
        <f t="shared" si="1"/>
        <v>116181.74100000001</v>
      </c>
      <c r="V33" s="68">
        <f t="shared" si="1"/>
        <v>4.0109999999999992</v>
      </c>
      <c r="W33" s="68">
        <f t="shared" si="1"/>
        <v>21386.942999999999</v>
      </c>
      <c r="X33" s="400">
        <f t="shared" si="1"/>
        <v>0</v>
      </c>
      <c r="Y33" s="68">
        <f t="shared" si="1"/>
        <v>104324.49900000001</v>
      </c>
      <c r="Z33" s="69">
        <f t="shared" ref="Z33:AF33" si="2">SUM(Z5:Z32)</f>
        <v>23205.351999999999</v>
      </c>
      <c r="AA33" s="69">
        <f t="shared" si="2"/>
        <v>81119.147000000012</v>
      </c>
      <c r="AB33" s="69">
        <f t="shared" si="2"/>
        <v>135627.85499999998</v>
      </c>
      <c r="AC33" s="69">
        <f t="shared" si="2"/>
        <v>0</v>
      </c>
      <c r="AD33" s="69">
        <f t="shared" si="2"/>
        <v>-1.0000000038417056E-3</v>
      </c>
      <c r="AE33" s="69">
        <f t="shared" si="2"/>
        <v>0</v>
      </c>
      <c r="AF33" s="69">
        <f t="shared" si="2"/>
        <v>94794.583999999973</v>
      </c>
      <c r="AG33" s="43">
        <f>SUM(E33:AE33)</f>
        <v>1123098.5110000002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2836.6680000000001</v>
      </c>
      <c r="AC5" s="48"/>
      <c r="AD5" s="47"/>
      <c r="AE5" s="48"/>
      <c r="AF5" s="43"/>
      <c r="AG5" s="49">
        <f t="shared" ref="AG5:AG31" si="0">SUM(E5:AF5)</f>
        <v>2836.6680000000001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9267.4939999999988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1.3840000000000003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9268.8779999999988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9.2710000000006687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9.2710000000006687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9267.4939999999988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9267.4939999999988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2838.0050000000001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2838.0050000000001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-6430.5959999999986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-6430.5959999999986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642.13499999999999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642.13499999999999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150.32900000000001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150.32900000000001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26.233000000000001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26.233000000000001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-7249.2929999999988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-7249.2929999999988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-7249.2929999999988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68277.08</v>
      </c>
      <c r="AC16" s="297"/>
      <c r="AD16" s="47"/>
      <c r="AE16" s="48"/>
      <c r="AF16" s="43"/>
      <c r="AG16" s="49">
        <f t="shared" si="0"/>
        <v>61027.787000000004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60260.464000000007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60260.464000000007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60780.073000000004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0</v>
      </c>
      <c r="AE18" s="300"/>
      <c r="AF18" s="59"/>
      <c r="AG18" s="49">
        <f t="shared" si="0"/>
        <v>60780.073000000004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56942.711000000003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56942.711000000003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56942.711000000003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103.941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57046.652000000002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57046.652000000002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57046.652000000002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1.3840000000000003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1.3840000000000003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1.107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8.1640000000006694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9.2710000000006687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57037.104000000007</v>
      </c>
      <c r="V25" s="43"/>
      <c r="W25" s="43"/>
      <c r="X25" s="43"/>
      <c r="Y25" s="48"/>
      <c r="Z25" s="293">
        <f>Data!N403</f>
        <v>2349.7200000000003</v>
      </c>
      <c r="AA25" s="305">
        <f>Data!N395</f>
        <v>-16328.683000000001</v>
      </c>
      <c r="AB25" s="54"/>
      <c r="AC25" s="43"/>
      <c r="AD25" s="54"/>
      <c r="AE25" s="43"/>
      <c r="AF25" s="43"/>
      <c r="AG25" s="49">
        <f t="shared" si="0"/>
        <v>43058.141000000003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10758.317999999999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10758.317999999999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32299.823</v>
      </c>
      <c r="Z27" s="308"/>
      <c r="AA27" s="311"/>
      <c r="AB27" s="312"/>
      <c r="AC27" s="313"/>
      <c r="AD27" s="54"/>
      <c r="AE27" s="43"/>
      <c r="AF27" s="43"/>
      <c r="AG27" s="49">
        <f t="shared" si="0"/>
        <v>32299.823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9268.8779999999988</v>
      </c>
      <c r="G28" s="64"/>
      <c r="H28" s="64"/>
      <c r="I28" s="65"/>
      <c r="J28" s="65"/>
      <c r="K28" s="315">
        <f>-Data!N245</f>
        <v>642.13499999999999</v>
      </c>
      <c r="L28" s="64"/>
      <c r="M28" s="315">
        <f>-Data!N247</f>
        <v>0</v>
      </c>
      <c r="N28" s="64"/>
      <c r="O28" s="64"/>
      <c r="P28" s="316">
        <f>-(Data!N256+Data!N83)</f>
        <v>767.32299999999998</v>
      </c>
      <c r="Q28" s="314">
        <f>-(Data!N261)</f>
        <v>0</v>
      </c>
      <c r="R28" s="314">
        <f>-Data!N267</f>
        <v>3837.3620000000001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56701.991000000009</v>
      </c>
      <c r="AG28" s="49">
        <f t="shared" si="0"/>
        <v>71217.689000000013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-1.337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150.32900000000001</v>
      </c>
      <c r="M29" s="44"/>
      <c r="N29" s="293">
        <f>-Data!N248</f>
        <v>26.233000000000001</v>
      </c>
      <c r="O29" s="48"/>
      <c r="P29" s="320">
        <f>(Data!N81+Data!N83)</f>
        <v>0</v>
      </c>
      <c r="Q29" s="321">
        <f>-Data!N262</f>
        <v>-519.60900000000004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344.38400000000001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9.2710000000006687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-9.2710000000006687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8408.5979999999981</v>
      </c>
      <c r="AA32" s="317">
        <f>+Y27-AA25</f>
        <v>48628.506000000001</v>
      </c>
      <c r="AB32" s="66"/>
      <c r="AC32" s="43"/>
      <c r="AD32" s="43"/>
      <c r="AE32" s="43"/>
      <c r="AF32" s="43"/>
      <c r="AG32" s="43">
        <f>SUM(E32:AE32)</f>
        <v>57037.103999999999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2836.6680000000001</v>
      </c>
      <c r="F33" s="46">
        <f t="shared" si="1"/>
        <v>9268.8779999999988</v>
      </c>
      <c r="G33" s="46">
        <f t="shared" si="1"/>
        <v>9.2710000000006687</v>
      </c>
      <c r="H33" s="68">
        <f t="shared" si="1"/>
        <v>9267.4939999999988</v>
      </c>
      <c r="I33" s="68">
        <f t="shared" si="1"/>
        <v>2838.0050000000001</v>
      </c>
      <c r="J33" s="68">
        <f t="shared" si="1"/>
        <v>-6430.5959999999986</v>
      </c>
      <c r="K33" s="68">
        <f t="shared" si="1"/>
        <v>642.13499999999999</v>
      </c>
      <c r="L33" s="68">
        <f t="shared" si="1"/>
        <v>150.32900000000001</v>
      </c>
      <c r="M33" s="68">
        <f t="shared" si="1"/>
        <v>0</v>
      </c>
      <c r="N33" s="68">
        <f t="shared" si="1"/>
        <v>26.233000000000001</v>
      </c>
      <c r="O33" s="68">
        <f t="shared" si="1"/>
        <v>-7249.2929999999988</v>
      </c>
      <c r="P33" s="68">
        <f t="shared" si="1"/>
        <v>61027.787000000004</v>
      </c>
      <c r="Q33" s="68">
        <f t="shared" si="1"/>
        <v>60260.464000000007</v>
      </c>
      <c r="R33" s="68">
        <f t="shared" si="1"/>
        <v>60780.073000000004</v>
      </c>
      <c r="S33" s="68">
        <f t="shared" si="1"/>
        <v>56942.711000000003</v>
      </c>
      <c r="T33" s="68">
        <f t="shared" si="1"/>
        <v>57046.652000000002</v>
      </c>
      <c r="U33" s="68">
        <f t="shared" si="1"/>
        <v>57046.652000000009</v>
      </c>
      <c r="V33" s="68">
        <f t="shared" si="1"/>
        <v>1.3840000000000003</v>
      </c>
      <c r="W33" s="68">
        <f t="shared" si="1"/>
        <v>9.2710000000006687</v>
      </c>
      <c r="X33" s="400">
        <f t="shared" si="1"/>
        <v>0</v>
      </c>
      <c r="Y33" s="68">
        <f t="shared" si="1"/>
        <v>43058.141000000003</v>
      </c>
      <c r="Z33" s="69">
        <f t="shared" ref="Z33:AF33" si="2">SUM(Z5:Z32)</f>
        <v>10758.317999999999</v>
      </c>
      <c r="AA33" s="69">
        <f t="shared" si="2"/>
        <v>32299.823</v>
      </c>
      <c r="AB33" s="69">
        <f t="shared" si="2"/>
        <v>71217.689000000013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57037.104000000007</v>
      </c>
      <c r="AG33" s="43">
        <f>SUM(E33:AE33)</f>
        <v>521808.08900000004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3734.1320000000001</v>
      </c>
      <c r="E15" s="229">
        <f t="shared" ref="E15:G15" si="5">SUM(E16:E18)</f>
        <v>3304.0120000000002</v>
      </c>
      <c r="F15" s="229">
        <f t="shared" si="5"/>
        <v>3911.2330000000002</v>
      </c>
      <c r="G15" s="229">
        <f t="shared" si="5"/>
        <v>5098.1850000000004</v>
      </c>
      <c r="H15" s="229">
        <f t="shared" ref="H15:N15" si="6">SUM(H16:H18)</f>
        <v>5236.6412399999999</v>
      </c>
      <c r="I15" s="229">
        <f t="shared" si="6"/>
        <v>5576.1078699999998</v>
      </c>
      <c r="J15" s="229">
        <f t="shared" si="6"/>
        <v>6317.5519999999997</v>
      </c>
      <c r="K15" s="229">
        <f t="shared" si="6"/>
        <v>6753.6904299999997</v>
      </c>
      <c r="L15" s="229">
        <f t="shared" si="6"/>
        <v>8107.8689999999997</v>
      </c>
      <c r="M15" s="229">
        <f t="shared" si="6"/>
        <v>134903.492</v>
      </c>
      <c r="N15" s="229">
        <f t="shared" si="6"/>
        <v>70341.274000000005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3734.1320000000001</v>
      </c>
      <c r="E17" s="229">
        <f>+Carga_datos!E59</f>
        <v>3304.0120000000002</v>
      </c>
      <c r="F17" s="229">
        <f>+Carga_datos!F59</f>
        <v>3911.2330000000002</v>
      </c>
      <c r="G17" s="229">
        <f>+Carga_datos!G59</f>
        <v>5098.1850000000004</v>
      </c>
      <c r="H17" s="229">
        <f>+Carga_datos!H59</f>
        <v>5236.6412399999999</v>
      </c>
      <c r="I17" s="229">
        <f>+Carga_datos!I59</f>
        <v>5576.1078699999998</v>
      </c>
      <c r="J17" s="229">
        <f>+Carga_datos!J59</f>
        <v>6317.5519999999997</v>
      </c>
      <c r="K17" s="229">
        <f>+Carga_datos!K59</f>
        <v>6753.6904299999997</v>
      </c>
      <c r="L17" s="229">
        <f>+Carga_datos!L59</f>
        <v>7821.1769999999997</v>
      </c>
      <c r="M17" s="229">
        <f>+Carga_datos!M59</f>
        <v>6819.33</v>
      </c>
      <c r="N17" s="229">
        <f>+Carga_datos!N59</f>
        <v>2836.6680000000001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286.69200000000001</v>
      </c>
      <c r="M18" s="229">
        <f>+Carga_datos!M60</f>
        <v>128084.162</v>
      </c>
      <c r="N18" s="229">
        <f>+Carga_datos!N60</f>
        <v>67504.606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0</v>
      </c>
      <c r="F21" s="229">
        <f t="shared" si="7"/>
        <v>-22.599</v>
      </c>
      <c r="G21" s="229">
        <f t="shared" si="7"/>
        <v>-233.357</v>
      </c>
      <c r="H21" s="229">
        <f t="shared" ref="H21:N21" si="8">SUM(H22:H25)</f>
        <v>-242.27943999999999</v>
      </c>
      <c r="I21" s="229">
        <f t="shared" si="8"/>
        <v>-0.14427000000000001</v>
      </c>
      <c r="J21" s="229">
        <f t="shared" si="8"/>
        <v>-213.387</v>
      </c>
      <c r="K21" s="229">
        <f t="shared" si="8"/>
        <v>-204.81452999999999</v>
      </c>
      <c r="L21" s="229">
        <f t="shared" si="8"/>
        <v>-184.96100000000001</v>
      </c>
      <c r="M21" s="229">
        <f t="shared" si="8"/>
        <v>-148.80500000000001</v>
      </c>
      <c r="N21" s="229">
        <f t="shared" si="8"/>
        <v>-156.929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0</v>
      </c>
      <c r="F22" s="229">
        <f>+Carga_datos!F64</f>
        <v>-22.599</v>
      </c>
      <c r="G22" s="229">
        <f>+Carga_datos!G64</f>
        <v>-233.357</v>
      </c>
      <c r="H22" s="229">
        <f>+Carga_datos!H64</f>
        <v>-242.27943999999999</v>
      </c>
      <c r="I22" s="229">
        <f>+Carga_datos!I64</f>
        <v>-0.14427000000000001</v>
      </c>
      <c r="J22" s="229">
        <f>+Carga_datos!J64</f>
        <v>-213.387</v>
      </c>
      <c r="K22" s="229">
        <f>+Carga_datos!K64</f>
        <v>-204.81452999999999</v>
      </c>
      <c r="L22" s="229">
        <f>+Carga_datos!L64</f>
        <v>0</v>
      </c>
      <c r="M22" s="229">
        <f>+Carga_datos!M64</f>
        <v>-148.80500000000001</v>
      </c>
      <c r="N22" s="229">
        <f>+Carga_datos!N64</f>
        <v>-156.929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-184.96100000000001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4.7629999999999999</v>
      </c>
      <c r="E26" s="229">
        <f t="shared" ref="E26:G26" si="9">SUM(E27:E28)</f>
        <v>4.1449999999999996</v>
      </c>
      <c r="F26" s="229">
        <f t="shared" si="9"/>
        <v>3.2370000000000001</v>
      </c>
      <c r="G26" s="229">
        <f t="shared" si="9"/>
        <v>3.71685</v>
      </c>
      <c r="H26" s="229">
        <f t="shared" ref="H26:N26" si="10">SUM(H27:H28)</f>
        <v>6.1607599999999998</v>
      </c>
      <c r="I26" s="229">
        <f t="shared" si="10"/>
        <v>14.160299999999999</v>
      </c>
      <c r="J26" s="229">
        <f t="shared" si="10"/>
        <v>5.6029999999999998</v>
      </c>
      <c r="K26" s="229">
        <f t="shared" si="10"/>
        <v>6.1914800000000003</v>
      </c>
      <c r="L26" s="229">
        <f t="shared" si="10"/>
        <v>12.600000000000001</v>
      </c>
      <c r="M26" s="229">
        <f t="shared" si="10"/>
        <v>12.614000000000001</v>
      </c>
      <c r="N26" s="229">
        <f t="shared" si="10"/>
        <v>1.337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4.7629999999999999</v>
      </c>
      <c r="E27" s="229">
        <f>+Carga_datos!E69</f>
        <v>4.1449999999999996</v>
      </c>
      <c r="F27" s="229">
        <f>+Carga_datos!F69</f>
        <v>3.2370000000000001</v>
      </c>
      <c r="G27" s="229">
        <f>+Carga_datos!G69</f>
        <v>3.71685</v>
      </c>
      <c r="H27" s="229">
        <f>+Carga_datos!H69</f>
        <v>0.59089999999999998</v>
      </c>
      <c r="I27" s="229">
        <f>+Carga_datos!I69</f>
        <v>7.9331199999999997</v>
      </c>
      <c r="J27" s="229">
        <f>+Carga_datos!J69</f>
        <v>0</v>
      </c>
      <c r="K27" s="229">
        <f>+Carga_datos!K69</f>
        <v>0.67837000000000003</v>
      </c>
      <c r="L27" s="229">
        <f>+Carga_datos!L69</f>
        <v>4.0490000000000004</v>
      </c>
      <c r="M27" s="229">
        <f>+Carga_datos!M69</f>
        <v>0.622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5.5698600000000003</v>
      </c>
      <c r="I28" s="229">
        <f>+Carga_datos!I70</f>
        <v>6.2271799999999997</v>
      </c>
      <c r="J28" s="229">
        <f>+Carga_datos!J70</f>
        <v>5.6029999999999998</v>
      </c>
      <c r="K28" s="229">
        <f>+Carga_datos!K70</f>
        <v>5.5131100000000002</v>
      </c>
      <c r="L28" s="229">
        <f>+Carga_datos!L70</f>
        <v>8.5510000000000002</v>
      </c>
      <c r="M28" s="229">
        <f>+Carga_datos!M70</f>
        <v>11.992000000000001</v>
      </c>
      <c r="N28" s="229">
        <f>+Carga_datos!N70</f>
        <v>1.337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-1467.9870000000001</v>
      </c>
      <c r="E29" s="229">
        <f t="shared" ref="E29:G29" si="11">SUM(E30:E32)</f>
        <v>-1265.5129999999999</v>
      </c>
      <c r="F29" s="229">
        <f t="shared" si="11"/>
        <v>-1521.0540000000001</v>
      </c>
      <c r="G29" s="229">
        <f t="shared" si="11"/>
        <v>-2127.0050000000001</v>
      </c>
      <c r="H29" s="229">
        <f t="shared" ref="H29:N29" si="12">SUM(H30:H32)</f>
        <v>-2228.1463000000003</v>
      </c>
      <c r="I29" s="229">
        <f t="shared" si="12"/>
        <v>-2334.27529</v>
      </c>
      <c r="J29" s="229">
        <f t="shared" si="12"/>
        <v>-2828.8679999999999</v>
      </c>
      <c r="K29" s="229">
        <f t="shared" si="12"/>
        <v>-2795.44623</v>
      </c>
      <c r="L29" s="229">
        <f t="shared" si="12"/>
        <v>-3216.444</v>
      </c>
      <c r="M29" s="229">
        <f t="shared" si="12"/>
        <v>-3126.9560000000001</v>
      </c>
      <c r="N29" s="229">
        <f t="shared" si="12"/>
        <v>-792.46399999999994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-1467.9870000000001</v>
      </c>
      <c r="E30" s="229">
        <f>+Carga_datos!E72</f>
        <v>-1265.5129999999999</v>
      </c>
      <c r="F30" s="229">
        <f>+Carga_datos!F72</f>
        <v>-1521.0540000000001</v>
      </c>
      <c r="G30" s="229">
        <f>+Carga_datos!G72</f>
        <v>-2127.0050000000001</v>
      </c>
      <c r="H30" s="229">
        <f>+Carga_datos!H72</f>
        <v>-1747.0275300000001</v>
      </c>
      <c r="I30" s="229">
        <f>+Carga_datos!I72</f>
        <v>-1898.53232</v>
      </c>
      <c r="J30" s="229">
        <f>+Carga_datos!J72</f>
        <v>-2222.14</v>
      </c>
      <c r="K30" s="229">
        <f>+Carga_datos!K72</f>
        <v>-2142.7002299999999</v>
      </c>
      <c r="L30" s="229">
        <f>+Carga_datos!L72</f>
        <v>-2473.5309999999999</v>
      </c>
      <c r="M30" s="229">
        <f>+Carga_datos!M72</f>
        <v>-2443.5790000000002</v>
      </c>
      <c r="N30" s="229">
        <f>+Carga_datos!N72</f>
        <v>-642.13499999999999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0</v>
      </c>
      <c r="F31" s="229">
        <f>+Carga_datos!F73</f>
        <v>0</v>
      </c>
      <c r="G31" s="229">
        <f>+Carga_datos!G73</f>
        <v>0</v>
      </c>
      <c r="H31" s="229">
        <f>+Carga_datos!H73</f>
        <v>-501.72777000000002</v>
      </c>
      <c r="I31" s="229">
        <f>+Carga_datos!I73</f>
        <v>-456.17324000000002</v>
      </c>
      <c r="J31" s="229">
        <f>+Carga_datos!J73</f>
        <v>-606.72799999999995</v>
      </c>
      <c r="K31" s="229">
        <f>+Carga_datos!K73</f>
        <v>-652.74599999999998</v>
      </c>
      <c r="L31" s="229">
        <f>+Carga_datos!L73</f>
        <v>-813.93600000000004</v>
      </c>
      <c r="M31" s="229">
        <f>+Carga_datos!M73</f>
        <v>-683.37699999999995</v>
      </c>
      <c r="N31" s="229">
        <f>+Carga_datos!N73</f>
        <v>-150.32900000000001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20.609000000000002</v>
      </c>
      <c r="I32" s="229">
        <f>+Carga_datos!I74</f>
        <v>20.43027</v>
      </c>
      <c r="J32" s="229">
        <f>+Carga_datos!J74</f>
        <v>0</v>
      </c>
      <c r="K32" s="229">
        <f>+Carga_datos!K74</f>
        <v>0</v>
      </c>
      <c r="L32" s="229">
        <f>+Carga_datos!L74</f>
        <v>71.022999999999996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-2056.0520000000001</v>
      </c>
      <c r="E33" s="229">
        <f t="shared" ref="E33:G33" si="13">SUM(E34:E38)</f>
        <v>-1820.9684999999999</v>
      </c>
      <c r="F33" s="229">
        <f t="shared" si="13"/>
        <v>-2008.038</v>
      </c>
      <c r="G33" s="229">
        <f t="shared" si="13"/>
        <v>-1946.973</v>
      </c>
      <c r="H33" s="229">
        <f t="shared" ref="H33:N33" si="14">SUM(H34:H38)</f>
        <v>-2010.31987</v>
      </c>
      <c r="I33" s="229">
        <f t="shared" si="14"/>
        <v>-2634.5705699999999</v>
      </c>
      <c r="J33" s="229">
        <f t="shared" si="14"/>
        <v>-2790.7</v>
      </c>
      <c r="K33" s="229">
        <f t="shared" si="14"/>
        <v>-3235.8076099999998</v>
      </c>
      <c r="L33" s="229">
        <f t="shared" si="14"/>
        <v>-3739.6490000000003</v>
      </c>
      <c r="M33" s="229">
        <f t="shared" si="14"/>
        <v>-10500.134000000002</v>
      </c>
      <c r="N33" s="229">
        <f t="shared" si="14"/>
        <v>-9136.7979999999989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-2056.0520000000001</v>
      </c>
      <c r="E34" s="229">
        <f>+Carga_datos!E76</f>
        <v>-1820.9684999999999</v>
      </c>
      <c r="F34" s="229">
        <f>+Carga_datos!F76</f>
        <v>-2008.038</v>
      </c>
      <c r="G34" s="229">
        <f>+Carga_datos!G76</f>
        <v>-1946.973</v>
      </c>
      <c r="H34" s="229">
        <f>+Carga_datos!H76</f>
        <v>-1997.40681</v>
      </c>
      <c r="I34" s="229">
        <f>+Carga_datos!I76</f>
        <v>-2625.0105199999998</v>
      </c>
      <c r="J34" s="229">
        <f>+Carga_datos!J76</f>
        <v>-2788.893</v>
      </c>
      <c r="K34" s="229">
        <f>+Carga_datos!K76</f>
        <v>-3234.1128699999999</v>
      </c>
      <c r="L34" s="229">
        <f>+Carga_datos!L76</f>
        <v>-3656.355</v>
      </c>
      <c r="M34" s="229">
        <f>+Carga_datos!M76</f>
        <v>-9717.8680000000004</v>
      </c>
      <c r="N34" s="229">
        <f>+Carga_datos!N76</f>
        <v>-4009.835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0</v>
      </c>
      <c r="F35" s="229">
        <f>+Carga_datos!F77</f>
        <v>0</v>
      </c>
      <c r="G35" s="229">
        <f>+Carga_datos!G77</f>
        <v>0</v>
      </c>
      <c r="H35" s="229">
        <f>+Carga_datos!H77</f>
        <v>-1.7303299999999999</v>
      </c>
      <c r="I35" s="229">
        <f>+Carga_datos!I77</f>
        <v>-2.7593700000000001</v>
      </c>
      <c r="J35" s="229">
        <f>+Carga_datos!J77</f>
        <v>-1.8069999999999999</v>
      </c>
      <c r="K35" s="229">
        <f>+Carga_datos!K77</f>
        <v>-1.6947399999999999</v>
      </c>
      <c r="L35" s="229">
        <f>+Carga_datos!L77</f>
        <v>-2.1259999999999999</v>
      </c>
      <c r="M35" s="229">
        <f>+Carga_datos!M77</f>
        <v>-3.0470000000000002</v>
      </c>
      <c r="N35" s="229">
        <f>+Carga_datos!N77</f>
        <v>-26.233000000000001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0</v>
      </c>
      <c r="H36" s="229">
        <f>+Carga_datos!H78</f>
        <v>-11.182729999999999</v>
      </c>
      <c r="I36" s="229">
        <f>+Carga_datos!I78</f>
        <v>0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-6.8006799999999998</v>
      </c>
      <c r="J37" s="229">
        <f>+Carga_datos!J79</f>
        <v>0</v>
      </c>
      <c r="K37" s="229">
        <f>+Carga_datos!K79</f>
        <v>0</v>
      </c>
      <c r="L37" s="229">
        <f>+Carga_datos!L79</f>
        <v>-81.168000000000006</v>
      </c>
      <c r="M37" s="229">
        <f>+Carga_datos!M79</f>
        <v>-779.21900000000005</v>
      </c>
      <c r="N37" s="229">
        <f>+Carga_datos!N79</f>
        <v>-5100.7299999999996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-86.340999999999994</v>
      </c>
      <c r="E39" s="229">
        <f>+Carga_datos!E81</f>
        <v>-148.785</v>
      </c>
      <c r="F39" s="229">
        <f>+Carga_datos!F81</f>
        <v>-195.453</v>
      </c>
      <c r="G39" s="229">
        <f>+Carga_datos!G81</f>
        <v>-230.84899999999999</v>
      </c>
      <c r="H39" s="229">
        <f>+Carga_datos!H81</f>
        <v>-174.18693999999999</v>
      </c>
      <c r="I39" s="229">
        <f>+Carga_datos!I81</f>
        <v>-89.549270000000007</v>
      </c>
      <c r="J39" s="229">
        <f>+Carga_datos!J81</f>
        <v>-30.437999999999999</v>
      </c>
      <c r="K39" s="229">
        <f>+Carga_datos!K81</f>
        <v>-7.00068</v>
      </c>
      <c r="L39" s="229">
        <f>+Carga_datos!L81</f>
        <v>-4.4909999999999997</v>
      </c>
      <c r="M39" s="229">
        <f>+Carga_datos!M81</f>
        <v>-3.7970000000000002</v>
      </c>
      <c r="N39" s="229">
        <f>+Carga_datos!N81</f>
        <v>-1.107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12.78</v>
      </c>
      <c r="K41" s="229">
        <f>+Carga_datos!K83</f>
        <v>6.21394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0</v>
      </c>
      <c r="M42" s="229">
        <f t="shared" si="16"/>
        <v>0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0</v>
      </c>
      <c r="M44" s="229">
        <f>+Carga_datos!M86</f>
        <v>0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128.51499999999976</v>
      </c>
      <c r="E47" s="231">
        <f t="shared" ref="E47:G47" si="17">+E15+E19+E20+E21+E26+E29+E33+E39+E40+E41+E42+E45+E46</f>
        <v>72.890500000000287</v>
      </c>
      <c r="F47" s="231">
        <f t="shared" si="17"/>
        <v>167.32599999999999</v>
      </c>
      <c r="G47" s="231">
        <f t="shared" si="17"/>
        <v>563.71785000000023</v>
      </c>
      <c r="H47" s="231">
        <f t="shared" ref="H47:N47" si="18">+H15+H19+H20+H21+H26+H29+H33+H39+H40+H41+H42+H45+H46</f>
        <v>587.86944999999901</v>
      </c>
      <c r="I47" s="231">
        <f t="shared" si="18"/>
        <v>531.72876999999971</v>
      </c>
      <c r="J47" s="231">
        <f t="shared" si="18"/>
        <v>472.54200000000026</v>
      </c>
      <c r="K47" s="231">
        <f t="shared" si="18"/>
        <v>523.02680000000055</v>
      </c>
      <c r="L47" s="231">
        <f t="shared" si="18"/>
        <v>974.92399999999998</v>
      </c>
      <c r="M47" s="231">
        <f t="shared" si="18"/>
        <v>121136.41399999999</v>
      </c>
      <c r="N47" s="231">
        <f t="shared" si="18"/>
        <v>60255.312999999995</v>
      </c>
      <c r="O47" s="335">
        <f>+Carga_datos!D89-Data!D47</f>
        <v>2.2737367544323206E-13</v>
      </c>
      <c r="P47" s="335">
        <f>+Carga_datos!E89-Data!E47</f>
        <v>-2.8421709430404007E-13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1.0231815394945443E-12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14.531000000000001</v>
      </c>
      <c r="E48" s="229">
        <f>+Carga_datos!E90</f>
        <v>1.196</v>
      </c>
      <c r="F48" s="229">
        <f>+Carga_datos!F90</f>
        <v>2.1999999999999999E-2</v>
      </c>
      <c r="G48" s="229">
        <f>+Carga_datos!G90</f>
        <v>1.169</v>
      </c>
      <c r="H48" s="229">
        <f>+Carga_datos!H90</f>
        <v>10987.97795</v>
      </c>
      <c r="I48" s="229">
        <f>+Carga_datos!I90</f>
        <v>1326.0893799999999</v>
      </c>
      <c r="J48" s="229">
        <f>+Carga_datos!J90</f>
        <v>33.887</v>
      </c>
      <c r="K48" s="229">
        <f>+Carga_datos!K90</f>
        <v>13.88752</v>
      </c>
      <c r="L48" s="229">
        <f>+Carga_datos!L90</f>
        <v>1501.1790000000001</v>
      </c>
      <c r="M48" s="229">
        <f>+Carga_datos!M90</f>
        <v>950.50400000000002</v>
      </c>
      <c r="N48" s="229">
        <f>+Carga_datos!N90</f>
        <v>772.47400000000005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0</v>
      </c>
      <c r="E49" s="229">
        <f>+Carga_datos!E91</f>
        <v>0</v>
      </c>
      <c r="F49" s="229">
        <f>+Carga_datos!F91</f>
        <v>0</v>
      </c>
      <c r="G49" s="229">
        <f>+Carga_datos!G91</f>
        <v>0</v>
      </c>
      <c r="H49" s="229">
        <f>+Carga_datos!H91</f>
        <v>0</v>
      </c>
      <c r="I49" s="229">
        <f>+Carga_datos!I91</f>
        <v>-1.4370000000000001E-2</v>
      </c>
      <c r="J49" s="229">
        <f>+Carga_datos!J91</f>
        <v>-12.646000000000001</v>
      </c>
      <c r="K49" s="229">
        <f>+Carga_datos!K91</f>
        <v>-12.14024</v>
      </c>
      <c r="L49" s="229">
        <f>+Carga_datos!L91</f>
        <v>-106.95399999999999</v>
      </c>
      <c r="M49" s="229">
        <f>+Carga_datos!M91</f>
        <v>-622.76499999999999</v>
      </c>
      <c r="N49" s="229">
        <f>+Carga_datos!N91</f>
        <v>-767.32299999999998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-226.76300000000001</v>
      </c>
      <c r="N51" s="229">
        <f>+Carga_datos!N93</f>
        <v>103.941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-32.447000000000003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-2418.9650000000001</v>
      </c>
      <c r="I52" s="229">
        <f t="shared" si="20"/>
        <v>1209.4829999999999</v>
      </c>
      <c r="J52" s="229">
        <f t="shared" si="20"/>
        <v>1209.482</v>
      </c>
      <c r="K52" s="229">
        <f t="shared" si="20"/>
        <v>0</v>
      </c>
      <c r="L52" s="229">
        <f t="shared" si="20"/>
        <v>14635.645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-32.447000000000003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-2418.9650000000001</v>
      </c>
      <c r="I53" s="229">
        <f>+Carga_datos!I95</f>
        <v>1209.4829999999999</v>
      </c>
      <c r="J53" s="229">
        <f>+Carga_datos!J95</f>
        <v>1209.482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14635.645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-17.916000000000004</v>
      </c>
      <c r="E59" s="231">
        <f>+E48+E49+E50+E51+E52+E55</f>
        <v>1.196</v>
      </c>
      <c r="F59" s="231">
        <f t="shared" ref="F59:G59" si="23">+F48+F49+F50+F51+F52+F55</f>
        <v>2.1999999999999999E-2</v>
      </c>
      <c r="G59" s="231">
        <f t="shared" si="23"/>
        <v>1.169</v>
      </c>
      <c r="H59" s="231">
        <f t="shared" ref="H59:N59" si="24">+H48+H49+H50+H51+H52+H55</f>
        <v>8569.0129500000003</v>
      </c>
      <c r="I59" s="231">
        <f t="shared" si="24"/>
        <v>2535.5580099999997</v>
      </c>
      <c r="J59" s="231">
        <f t="shared" si="24"/>
        <v>1230.723</v>
      </c>
      <c r="K59" s="231">
        <f t="shared" si="24"/>
        <v>1.7472799999999999</v>
      </c>
      <c r="L59" s="231">
        <f t="shared" si="24"/>
        <v>16029.87</v>
      </c>
      <c r="M59" s="231">
        <f t="shared" si="24"/>
        <v>100.97600000000003</v>
      </c>
      <c r="N59" s="231">
        <f t="shared" si="24"/>
        <v>109.09200000000007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-2.0000006770715117E-6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110.59899999999976</v>
      </c>
      <c r="E60" s="231">
        <f t="shared" ref="E60:G60" si="25">+E47+E59</f>
        <v>74.086500000000285</v>
      </c>
      <c r="F60" s="231">
        <f t="shared" si="25"/>
        <v>167.34799999999998</v>
      </c>
      <c r="G60" s="231">
        <f t="shared" si="25"/>
        <v>564.88685000000021</v>
      </c>
      <c r="H60" s="231">
        <f t="shared" ref="H60:N60" si="26">+H47+H59</f>
        <v>9156.8823999999986</v>
      </c>
      <c r="I60" s="231">
        <f t="shared" si="26"/>
        <v>3067.2867799999995</v>
      </c>
      <c r="J60" s="231">
        <f t="shared" si="26"/>
        <v>1703.2650000000003</v>
      </c>
      <c r="K60" s="231">
        <f t="shared" si="26"/>
        <v>524.77408000000059</v>
      </c>
      <c r="L60" s="231">
        <f t="shared" si="26"/>
        <v>17004.794000000002</v>
      </c>
      <c r="M60" s="231">
        <f t="shared" si="26"/>
        <v>121237.38999999998</v>
      </c>
      <c r="N60" s="231">
        <f t="shared" si="26"/>
        <v>60364.404999999992</v>
      </c>
      <c r="O60" s="335">
        <f>+Carga_datos!D102-Data!D60</f>
        <v>2.4158453015843406E-13</v>
      </c>
      <c r="P60" s="335">
        <f>+Carga_datos!E102-Data!E60</f>
        <v>-2.8421709430404007E-13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-1.0000005659094313E-6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-1.4910000000000001</v>
      </c>
      <c r="E61" s="229">
        <f>+Carga_datos!E103</f>
        <v>-4.0389999999999997</v>
      </c>
      <c r="F61" s="229">
        <f>+Carga_datos!F103</f>
        <v>0</v>
      </c>
      <c r="G61" s="229">
        <f>+Carga_datos!G103</f>
        <v>-175.77521999999999</v>
      </c>
      <c r="H61" s="229">
        <f>+Carga_datos!H103</f>
        <v>-266.26495999999997</v>
      </c>
      <c r="I61" s="229">
        <f>+Carga_datos!I103</f>
        <v>-166.15837999999999</v>
      </c>
      <c r="J61" s="229">
        <f>+Carga_datos!J103</f>
        <v>-153.66800000000001</v>
      </c>
      <c r="K61" s="229">
        <f>+Carga_datos!K103</f>
        <v>-142.00537</v>
      </c>
      <c r="L61" s="229">
        <f>+Carga_datos!L103</f>
        <v>-518.69299999999998</v>
      </c>
      <c r="M61" s="229">
        <f>+Carga_datos!M103</f>
        <v>-5055.6480000000001</v>
      </c>
      <c r="N61" s="229">
        <f>+Carga_datos!N103</f>
        <v>519.60900000000004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109.10799999999976</v>
      </c>
      <c r="E62" s="231">
        <f t="shared" ref="E62:G62" si="27">+E60+E61</f>
        <v>70.047500000000284</v>
      </c>
      <c r="F62" s="231">
        <f t="shared" si="27"/>
        <v>167.34799999999998</v>
      </c>
      <c r="G62" s="231">
        <f t="shared" si="27"/>
        <v>389.11163000000022</v>
      </c>
      <c r="H62" s="231">
        <f t="shared" ref="H62:N62" si="28">+H60+H61</f>
        <v>8890.6174399999982</v>
      </c>
      <c r="I62" s="231">
        <f t="shared" si="28"/>
        <v>2901.1283999999996</v>
      </c>
      <c r="J62" s="231">
        <f t="shared" si="28"/>
        <v>1549.5970000000002</v>
      </c>
      <c r="K62" s="231">
        <f t="shared" si="28"/>
        <v>382.76871000000062</v>
      </c>
      <c r="L62" s="231">
        <f t="shared" si="28"/>
        <v>16486.101000000002</v>
      </c>
      <c r="M62" s="231">
        <f t="shared" si="28"/>
        <v>116181.74199999998</v>
      </c>
      <c r="N62" s="231">
        <f t="shared" si="28"/>
        <v>60884.013999999988</v>
      </c>
      <c r="O62" s="335">
        <f>Carga_datos!D104-Data!D62</f>
        <v>2.4158453015843406E-13</v>
      </c>
      <c r="P62" s="335">
        <f>Carga_datos!E104-Data!E62</f>
        <v>-2.8421709430404007E-13</v>
      </c>
      <c r="Q62" s="335">
        <f>Carga_datos!F104-Data!F62</f>
        <v>0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-6.2527760746888816E-13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109.10799999999976</v>
      </c>
      <c r="E65" s="231">
        <f t="shared" ref="E65:G65" si="29">+E62+E64</f>
        <v>70.047500000000284</v>
      </c>
      <c r="F65" s="231">
        <f t="shared" si="29"/>
        <v>167.34799999999998</v>
      </c>
      <c r="G65" s="231">
        <f t="shared" si="29"/>
        <v>389.11163000000022</v>
      </c>
      <c r="H65" s="231">
        <f t="shared" ref="H65:N65" si="30">+H62+H64</f>
        <v>8890.6174399999982</v>
      </c>
      <c r="I65" s="231">
        <f t="shared" si="30"/>
        <v>2901.1283999999996</v>
      </c>
      <c r="J65" s="231">
        <f t="shared" si="30"/>
        <v>1549.5970000000002</v>
      </c>
      <c r="K65" s="231">
        <f t="shared" si="30"/>
        <v>382.76871000000062</v>
      </c>
      <c r="L65" s="231">
        <f t="shared" si="30"/>
        <v>16486.101000000002</v>
      </c>
      <c r="M65" s="231">
        <f t="shared" si="30"/>
        <v>116181.74199999998</v>
      </c>
      <c r="N65" s="231">
        <f t="shared" si="30"/>
        <v>60884.013999999988</v>
      </c>
      <c r="O65" s="335">
        <f>+Carga_datos!D106-Data!D65</f>
        <v>2.4158453015843406E-13</v>
      </c>
      <c r="P65" s="335">
        <f>+Carga_datos!E106-Data!E65</f>
        <v>-2.8421709430404007E-13</v>
      </c>
      <c r="Q65" s="335">
        <f>+Carga_datos!F106-Data!F65</f>
        <v>0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-6.2527760746888816E-13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0</v>
      </c>
      <c r="F71" s="267">
        <f t="shared" si="33"/>
        <v>-22.599</v>
      </c>
      <c r="G71" s="267">
        <f t="shared" si="33"/>
        <v>-233.357</v>
      </c>
      <c r="H71" s="267">
        <f t="shared" ref="H71:N71" si="34">+H22</f>
        <v>-242.27943999999999</v>
      </c>
      <c r="I71" s="267">
        <f t="shared" si="34"/>
        <v>-0.14427000000000001</v>
      </c>
      <c r="J71" s="267">
        <f t="shared" si="34"/>
        <v>-213.387</v>
      </c>
      <c r="K71" s="267">
        <f t="shared" si="34"/>
        <v>-204.81452999999999</v>
      </c>
      <c r="L71" s="267">
        <f t="shared" si="34"/>
        <v>0</v>
      </c>
      <c r="M71" s="267">
        <f t="shared" si="34"/>
        <v>-148.80500000000001</v>
      </c>
      <c r="N71" s="267">
        <f t="shared" si="34"/>
        <v>-156.929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0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-184.96100000000001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0</v>
      </c>
      <c r="F75" s="267">
        <f t="shared" ref="F75:G75" si="38">-(F101-E101)</f>
        <v>0</v>
      </c>
      <c r="G75" s="267">
        <f t="shared" si="38"/>
        <v>0</v>
      </c>
      <c r="H75" s="267">
        <f t="shared" ref="H75:H76" si="39">-(H101-G101)</f>
        <v>0</v>
      </c>
      <c r="I75" s="267">
        <f t="shared" ref="I75:I76" si="40">-(I101-H101)</f>
        <v>0</v>
      </c>
      <c r="J75" s="267">
        <f t="shared" ref="J75:J76" si="41">-(J101-I101)</f>
        <v>0</v>
      </c>
      <c r="K75" s="267">
        <f t="shared" ref="K75:K76" si="42">-(K101-J101)</f>
        <v>0</v>
      </c>
      <c r="L75" s="267">
        <f t="shared" ref="L75:L76" si="43">-(L101-K101)</f>
        <v>0</v>
      </c>
      <c r="M75" s="267">
        <f t="shared" ref="M75:M76" si="44">-(M101-L101)</f>
        <v>0</v>
      </c>
      <c r="N75" s="267">
        <f t="shared" ref="N75:N76" si="45">-(N101-M101)</f>
        <v>0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0</v>
      </c>
      <c r="F76" s="267">
        <f t="shared" ref="F76:G76" si="46">-(F102-E102)</f>
        <v>-15</v>
      </c>
      <c r="G76" s="267">
        <f t="shared" si="46"/>
        <v>-10</v>
      </c>
      <c r="H76" s="267">
        <f t="shared" si="39"/>
        <v>3</v>
      </c>
      <c r="I76" s="267">
        <f t="shared" si="40"/>
        <v>-5.9753599999999985</v>
      </c>
      <c r="J76" s="267">
        <f t="shared" si="41"/>
        <v>-2.3076400000000028</v>
      </c>
      <c r="K76" s="267">
        <f t="shared" si="42"/>
        <v>7.4824900000000021</v>
      </c>
      <c r="L76" s="267">
        <f t="shared" si="43"/>
        <v>1.5695099999999975</v>
      </c>
      <c r="M76" s="267">
        <f t="shared" si="44"/>
        <v>-4.0109999999999992</v>
      </c>
      <c r="N76" s="267">
        <f t="shared" si="45"/>
        <v>-1.3840000000000003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-1820.9684999999999</v>
      </c>
      <c r="F77" s="267">
        <f t="shared" ref="F77:G77" si="47">+F34</f>
        <v>-2008.038</v>
      </c>
      <c r="G77" s="267">
        <f t="shared" si="47"/>
        <v>-1946.973</v>
      </c>
      <c r="H77" s="267">
        <f t="shared" ref="H77:N77" si="48">+H34</f>
        <v>-1997.40681</v>
      </c>
      <c r="I77" s="267">
        <f t="shared" si="48"/>
        <v>-2625.0105199999998</v>
      </c>
      <c r="J77" s="267">
        <f t="shared" si="48"/>
        <v>-2788.893</v>
      </c>
      <c r="K77" s="267">
        <f t="shared" si="48"/>
        <v>-3234.1128699999999</v>
      </c>
      <c r="L77" s="267">
        <f t="shared" si="48"/>
        <v>-3656.355</v>
      </c>
      <c r="M77" s="267">
        <f t="shared" si="48"/>
        <v>-9717.8680000000004</v>
      </c>
      <c r="N77" s="267">
        <f t="shared" si="48"/>
        <v>-4009.835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-1820.9684999999999</v>
      </c>
      <c r="F78" s="267">
        <f t="shared" ref="F78:G78" si="49">SUM(F71:F77)</f>
        <v>-2045.6369999999999</v>
      </c>
      <c r="G78" s="267">
        <f t="shared" si="49"/>
        <v>-2190.33</v>
      </c>
      <c r="H78" s="267">
        <f t="shared" ref="H78:N78" si="50">SUM(H71:H77)</f>
        <v>-2236.6862499999997</v>
      </c>
      <c r="I78" s="267">
        <f t="shared" si="50"/>
        <v>-2631.13015</v>
      </c>
      <c r="J78" s="267">
        <f t="shared" si="50"/>
        <v>-3004.5876400000002</v>
      </c>
      <c r="K78" s="267">
        <f t="shared" si="50"/>
        <v>-3431.4449099999997</v>
      </c>
      <c r="L78" s="267">
        <f t="shared" si="50"/>
        <v>-3839.74649</v>
      </c>
      <c r="M78" s="267">
        <f t="shared" si="50"/>
        <v>-9870.6840000000011</v>
      </c>
      <c r="N78" s="267">
        <f t="shared" si="50"/>
        <v>-4168.1480000000001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279.43400000000003</v>
      </c>
      <c r="E90" s="269">
        <f t="shared" ref="E90:G90" si="57">SUM(E91:E97)</f>
        <v>337.78499999999997</v>
      </c>
      <c r="F90" s="269">
        <f t="shared" si="57"/>
        <v>361.52</v>
      </c>
      <c r="G90" s="269">
        <f t="shared" si="57"/>
        <v>38414.473999999995</v>
      </c>
      <c r="H90" s="269">
        <f t="shared" ref="H90:N90" si="58">SUM(H91:H97)</f>
        <v>49308.633780000004</v>
      </c>
      <c r="I90" s="269">
        <f t="shared" si="58"/>
        <v>45482.993300000009</v>
      </c>
      <c r="J90" s="269">
        <f t="shared" si="58"/>
        <v>46667.47</v>
      </c>
      <c r="K90" s="269">
        <f t="shared" si="58"/>
        <v>50062.144010000004</v>
      </c>
      <c r="L90" s="269">
        <f t="shared" si="58"/>
        <v>123954.62699999999</v>
      </c>
      <c r="M90" s="269">
        <f t="shared" si="58"/>
        <v>138566.78700000001</v>
      </c>
      <c r="N90" s="269">
        <f t="shared" si="58"/>
        <v>127598.08500000001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194.80600000000001</v>
      </c>
      <c r="E91" s="284">
        <f>+Carga_datos!E3</f>
        <v>277.83</v>
      </c>
      <c r="F91" s="284">
        <f>+Carga_datos!F3</f>
        <v>304.14</v>
      </c>
      <c r="G91" s="284">
        <f>+Carga_datos!G3</f>
        <v>311.01299999999998</v>
      </c>
      <c r="H91" s="284">
        <f>+Carga_datos!H3</f>
        <v>100.99525</v>
      </c>
      <c r="I91" s="284">
        <f>+Carga_datos!I3</f>
        <v>22.498419999999999</v>
      </c>
      <c r="J91" s="284">
        <f>+Carga_datos!J3</f>
        <v>0</v>
      </c>
      <c r="K91" s="284">
        <f>+Carga_datos!K3</f>
        <v>0</v>
      </c>
      <c r="L91" s="284">
        <f>+Carga_datos!L3</f>
        <v>0</v>
      </c>
      <c r="M91" s="284">
        <f>+Carga_datos!M3</f>
        <v>0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84.027000000000001</v>
      </c>
      <c r="E92" s="284">
        <f>+Carga_datos!E4</f>
        <v>59.353999999999999</v>
      </c>
      <c r="F92" s="284">
        <f>+Carga_datos!F4</f>
        <v>56.779000000000003</v>
      </c>
      <c r="G92" s="284">
        <f>+Carga_datos!G4</f>
        <v>37.185000000000002</v>
      </c>
      <c r="H92" s="284">
        <f>+Carga_datos!H4</f>
        <v>25.3156</v>
      </c>
      <c r="I92" s="284">
        <f>+Carga_datos!I4</f>
        <v>14.4254</v>
      </c>
      <c r="J92" s="284">
        <f>+Carga_datos!J4</f>
        <v>8.8249999999999993</v>
      </c>
      <c r="K92" s="284">
        <f>+Carga_datos!K4</f>
        <v>3.9427099999999999</v>
      </c>
      <c r="L92" s="284">
        <f>+Carga_datos!L4</f>
        <v>1604.6769999999999</v>
      </c>
      <c r="M92" s="284">
        <f>+Carga_datos!M4</f>
        <v>22987.823</v>
      </c>
      <c r="N92" s="284">
        <f>+Carga_datos!N4</f>
        <v>22995.987000000001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0.60099999999999998</v>
      </c>
      <c r="E94" s="284">
        <f>+Carga_datos!E6</f>
        <v>0.60099999999999998</v>
      </c>
      <c r="F94" s="284">
        <f>+Carga_datos!F6</f>
        <v>0.60099999999999998</v>
      </c>
      <c r="G94" s="284">
        <f>+Carga_datos!G6</f>
        <v>38066.275999999998</v>
      </c>
      <c r="H94" s="284">
        <f>+Carga_datos!H6</f>
        <v>49182.322930000002</v>
      </c>
      <c r="I94" s="284">
        <f>+Carga_datos!I6</f>
        <v>45438.120990000003</v>
      </c>
      <c r="J94" s="284">
        <f>+Carga_datos!J6</f>
        <v>46647.603000000003</v>
      </c>
      <c r="K94" s="284">
        <f>+Carga_datos!K6</f>
        <v>50047.602989999999</v>
      </c>
      <c r="L94" s="284">
        <f>+Carga_datos!L6</f>
        <v>81530.384999999995</v>
      </c>
      <c r="M94" s="284">
        <f>+Carga_datos!M6</f>
        <v>92456.543000000005</v>
      </c>
      <c r="N94" s="284">
        <f>+Carga_datos!N6</f>
        <v>104595.06200000001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0</v>
      </c>
      <c r="E95" s="284">
        <f>+Carga_datos!E7</f>
        <v>0</v>
      </c>
      <c r="F95" s="284">
        <f>+Carga_datos!F7</f>
        <v>0</v>
      </c>
      <c r="G95" s="284">
        <f>+Carga_datos!G7</f>
        <v>0</v>
      </c>
      <c r="H95" s="284">
        <f>+Carga_datos!H7</f>
        <v>0</v>
      </c>
      <c r="I95" s="284">
        <f>+Carga_datos!I7</f>
        <v>0</v>
      </c>
      <c r="J95" s="284">
        <f>+Carga_datos!J7</f>
        <v>0.60499999999999998</v>
      </c>
      <c r="K95" s="284">
        <f>+Carga_datos!K7</f>
        <v>1.2050000000000001</v>
      </c>
      <c r="L95" s="284">
        <f>+Carga_datos!L7</f>
        <v>40811.214999999997</v>
      </c>
      <c r="M95" s="284">
        <f>+Carga_datos!M7</f>
        <v>23115.115000000002</v>
      </c>
      <c r="N95" s="284">
        <f>+Carga_datos!N7</f>
        <v>0.6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0</v>
      </c>
      <c r="F96" s="284">
        <f>+Carga_datos!F8</f>
        <v>0</v>
      </c>
      <c r="G96" s="284">
        <f>+Carga_datos!G8</f>
        <v>0</v>
      </c>
      <c r="H96" s="284">
        <f>+Carga_datos!H8</f>
        <v>0</v>
      </c>
      <c r="I96" s="284">
        <f>+Carga_datos!I8</f>
        <v>7.9484899999999996</v>
      </c>
      <c r="J96" s="284">
        <f>+Carga_datos!J8</f>
        <v>10.436999999999999</v>
      </c>
      <c r="K96" s="284">
        <f>+Carga_datos!K8</f>
        <v>9.3933099999999996</v>
      </c>
      <c r="L96" s="284">
        <f>+Carga_datos!L8</f>
        <v>8.35</v>
      </c>
      <c r="M96" s="284">
        <f>+Carga_datos!M8</f>
        <v>7.306</v>
      </c>
      <c r="N96" s="284">
        <f>+Carga_datos!N8</f>
        <v>6.4359999999999999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1529.4559999999999</v>
      </c>
      <c r="E98" s="269">
        <f t="shared" ref="E98:G98" si="59">E99+E100+E107+E108+E109+E110+E111</f>
        <v>1051.6190000000001</v>
      </c>
      <c r="F98" s="269">
        <f t="shared" si="59"/>
        <v>1326.519</v>
      </c>
      <c r="G98" s="269">
        <f t="shared" si="59"/>
        <v>2700.3969999999999</v>
      </c>
      <c r="H98" s="269">
        <f t="shared" ref="H98:N98" si="60">H99+H100+H107+H108+H109+H110+H111</f>
        <v>8719.5343600000015</v>
      </c>
      <c r="I98" s="269">
        <f t="shared" si="60"/>
        <v>8982.3195400000004</v>
      </c>
      <c r="J98" s="269">
        <f t="shared" si="60"/>
        <v>13028.210000000001</v>
      </c>
      <c r="K98" s="269">
        <f t="shared" si="60"/>
        <v>12912.94126</v>
      </c>
      <c r="L98" s="269">
        <f t="shared" si="60"/>
        <v>15635.52</v>
      </c>
      <c r="M98" s="269">
        <f t="shared" si="60"/>
        <v>126735.01599999999</v>
      </c>
      <c r="N98" s="269">
        <f t="shared" si="60"/>
        <v>180771.40699999998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2.9999999999290594E-3</v>
      </c>
      <c r="R98" s="335">
        <f>Carga_datos!G10-Data!G98</f>
        <v>0.10400000000026921</v>
      </c>
      <c r="S98" s="335">
        <f>Carga_datos!H10-Data!H98</f>
        <v>-0.55470000000059372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0</v>
      </c>
      <c r="E100" s="284">
        <f t="shared" ref="E100:G100" si="61">SUM(E101:E106)</f>
        <v>0</v>
      </c>
      <c r="F100" s="284">
        <f t="shared" si="61"/>
        <v>15</v>
      </c>
      <c r="G100" s="284">
        <f t="shared" si="61"/>
        <v>25</v>
      </c>
      <c r="H100" s="284">
        <f t="shared" ref="H100:N100" si="62">SUM(H101:H106)</f>
        <v>24.213169999999998</v>
      </c>
      <c r="I100" s="284">
        <f t="shared" si="62"/>
        <v>43.345659999999995</v>
      </c>
      <c r="J100" s="284">
        <f t="shared" si="62"/>
        <v>33.137999999999998</v>
      </c>
      <c r="K100" s="284">
        <f t="shared" si="62"/>
        <v>41.719239999999999</v>
      </c>
      <c r="L100" s="284">
        <f t="shared" si="62"/>
        <v>29.271000000000001</v>
      </c>
      <c r="M100" s="284">
        <f t="shared" si="62"/>
        <v>34.228000000000002</v>
      </c>
      <c r="N100" s="284">
        <f t="shared" si="62"/>
        <v>34.31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3.0000000000001137E-3</v>
      </c>
      <c r="R100" s="335">
        <f>Carga_datos!G12-Data!G100</f>
        <v>0.1039999999999992</v>
      </c>
      <c r="S100" s="335">
        <f>Carga_datos!H12-Data!H100</f>
        <v>-0.55469999999999686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0</v>
      </c>
      <c r="F101" s="284">
        <f>+Carga_datos!F13</f>
        <v>0</v>
      </c>
      <c r="G101" s="284">
        <f>+Carga_datos!G13</f>
        <v>0</v>
      </c>
      <c r="H101" s="284">
        <f>+Carga_datos!H13</f>
        <v>0</v>
      </c>
      <c r="I101" s="284">
        <f>+Carga_datos!I13</f>
        <v>0</v>
      </c>
      <c r="J101" s="284">
        <f>+Carga_datos!J13</f>
        <v>0</v>
      </c>
      <c r="K101" s="284">
        <f>+Carga_datos!K13</f>
        <v>0</v>
      </c>
      <c r="L101" s="284">
        <f>+Carga_datos!L13</f>
        <v>0</v>
      </c>
      <c r="M101" s="284">
        <f>+Carga_datos!M13</f>
        <v>0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0</v>
      </c>
      <c r="F102" s="284">
        <f>+Carga_datos!F14</f>
        <v>15</v>
      </c>
      <c r="G102" s="284">
        <f>+Carga_datos!G14</f>
        <v>25</v>
      </c>
      <c r="H102" s="284">
        <f>+Carga_datos!H14</f>
        <v>22</v>
      </c>
      <c r="I102" s="284">
        <f>+Carga_datos!I14</f>
        <v>27.975359999999998</v>
      </c>
      <c r="J102" s="284">
        <f>+Carga_datos!J14</f>
        <v>30.283000000000001</v>
      </c>
      <c r="K102" s="284">
        <f>+Carga_datos!K14</f>
        <v>22.800509999999999</v>
      </c>
      <c r="L102" s="284">
        <f>+Carga_datos!L14</f>
        <v>21.231000000000002</v>
      </c>
      <c r="M102" s="284">
        <f>+Carga_datos!M14</f>
        <v>25.242000000000001</v>
      </c>
      <c r="N102" s="284">
        <f>+Carga_datos!N14</f>
        <v>26.626000000000001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</v>
      </c>
      <c r="G106" s="284">
        <f>+Carga_datos!G18</f>
        <v>0</v>
      </c>
      <c r="H106" s="284">
        <f>+Carga_datos!H18</f>
        <v>2.2131699999999999</v>
      </c>
      <c r="I106" s="284">
        <f>+Carga_datos!I18</f>
        <v>15.3703</v>
      </c>
      <c r="J106" s="284">
        <f>+Carga_datos!J18</f>
        <v>2.855</v>
      </c>
      <c r="K106" s="284">
        <f>+Carga_datos!K18</f>
        <v>18.91873</v>
      </c>
      <c r="L106" s="284">
        <f>+Carga_datos!L18</f>
        <v>8.0399999999999991</v>
      </c>
      <c r="M106" s="284">
        <f>+Carga_datos!M18</f>
        <v>8.9860000000000007</v>
      </c>
      <c r="N106" s="284">
        <f>+Carga_datos!N18</f>
        <v>7.6840000000000002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1061.077</v>
      </c>
      <c r="E107" s="284">
        <f>+Carga_datos!E19</f>
        <v>813.53800000000001</v>
      </c>
      <c r="F107" s="284">
        <f>+Carga_datos!F19</f>
        <v>794.51400000000001</v>
      </c>
      <c r="G107" s="284">
        <f>+Carga_datos!G19</f>
        <v>1359.135</v>
      </c>
      <c r="H107" s="284">
        <f>+Carga_datos!H19</f>
        <v>1637.03719</v>
      </c>
      <c r="I107" s="284">
        <f>+Carga_datos!I19</f>
        <v>1414.8014900000001</v>
      </c>
      <c r="J107" s="284">
        <f>+Carga_datos!J19</f>
        <v>996.06299999999999</v>
      </c>
      <c r="K107" s="284">
        <f>+Carga_datos!K19</f>
        <v>902.69768999999997</v>
      </c>
      <c r="L107" s="284">
        <f>+Carga_datos!L19</f>
        <v>1907.627</v>
      </c>
      <c r="M107" s="284">
        <f>+Carga_datos!M19</f>
        <v>25113.057000000001</v>
      </c>
      <c r="N107" s="284">
        <f>+Carga_datos!N19</f>
        <v>35867.964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374.63200000000001</v>
      </c>
      <c r="E108" s="284">
        <f>+Carga_datos!E20</f>
        <v>2.5459999999999998</v>
      </c>
      <c r="F108" s="284">
        <f>+Carga_datos!F20</f>
        <v>43.747</v>
      </c>
      <c r="G108" s="284">
        <f>+Carga_datos!G20</f>
        <v>861.17399999999998</v>
      </c>
      <c r="H108" s="284">
        <f>+Carga_datos!H20</f>
        <v>0</v>
      </c>
      <c r="I108" s="284">
        <f>+Carga_datos!I20</f>
        <v>6164.1462600000004</v>
      </c>
      <c r="J108" s="284">
        <f>+Carga_datos!J20</f>
        <v>10190.772000000001</v>
      </c>
      <c r="K108" s="284">
        <f>+Carga_datos!K20</f>
        <v>10205.39947</v>
      </c>
      <c r="L108" s="284">
        <f>+Carga_datos!L20</f>
        <v>8768.6820000000007</v>
      </c>
      <c r="M108" s="284">
        <f>+Carga_datos!M20</f>
        <v>58548.959999999999</v>
      </c>
      <c r="N108" s="284">
        <f>+Carga_datos!N20</f>
        <v>102401.705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1.744</v>
      </c>
      <c r="E109" s="284">
        <f>+Carga_datos!E21</f>
        <v>1.744</v>
      </c>
      <c r="F109" s="284">
        <f>+Carga_datos!F21</f>
        <v>2.7120000000000002</v>
      </c>
      <c r="G109" s="284">
        <f>+Carga_datos!G21</f>
        <v>3.9119999999999999</v>
      </c>
      <c r="H109" s="284">
        <f>+Carga_datos!H21</f>
        <v>6545.1081899999999</v>
      </c>
      <c r="I109" s="284">
        <f>+Carga_datos!I21</f>
        <v>504.69569000000001</v>
      </c>
      <c r="J109" s="284">
        <f>+Carga_datos!J21</f>
        <v>1504.6959999999999</v>
      </c>
      <c r="K109" s="284">
        <f>+Carga_datos!K21</f>
        <v>1003.1837399999999</v>
      </c>
      <c r="L109" s="284">
        <f>+Carga_datos!L21</f>
        <v>3757.4560000000001</v>
      </c>
      <c r="M109" s="284">
        <f>+Carga_datos!M21</f>
        <v>36968.652999999998</v>
      </c>
      <c r="N109" s="284">
        <f>+Carga_datos!N21</f>
        <v>38974.648000000001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1.4550000000000001</v>
      </c>
      <c r="F110" s="284">
        <f>+Carga_datos!F22</f>
        <v>1.659</v>
      </c>
      <c r="G110" s="284">
        <f>+Carga_datos!G22</f>
        <v>1.149</v>
      </c>
      <c r="H110" s="284">
        <f>+Carga_datos!H22</f>
        <v>10.35751</v>
      </c>
      <c r="I110" s="284">
        <f>+Carga_datos!I22</f>
        <v>0</v>
      </c>
      <c r="J110" s="284">
        <f>+Carga_datos!J22</f>
        <v>0</v>
      </c>
      <c r="K110" s="284">
        <f>+Carga_datos!K22</f>
        <v>7.2894500000000004</v>
      </c>
      <c r="L110" s="284">
        <f>+Carga_datos!L22</f>
        <v>1.1970000000000001</v>
      </c>
      <c r="M110" s="284">
        <f>+Carga_datos!M22</f>
        <v>1.2170000000000001</v>
      </c>
      <c r="N110" s="284">
        <f>+Carga_datos!N22</f>
        <v>6.8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92.003</v>
      </c>
      <c r="E111" s="284">
        <f>+Carga_datos!E23</f>
        <v>232.33600000000001</v>
      </c>
      <c r="F111" s="284">
        <f>+Carga_datos!F23</f>
        <v>468.887</v>
      </c>
      <c r="G111" s="284">
        <f>+Carga_datos!G23</f>
        <v>450.02699999999999</v>
      </c>
      <c r="H111" s="284">
        <f>+Carga_datos!H23</f>
        <v>502.81830000000002</v>
      </c>
      <c r="I111" s="284">
        <f>+Carga_datos!I23</f>
        <v>855.33043999999995</v>
      </c>
      <c r="J111" s="284">
        <f>+Carga_datos!J23</f>
        <v>303.541</v>
      </c>
      <c r="K111" s="284">
        <f>+Carga_datos!K23</f>
        <v>752.65166999999997</v>
      </c>
      <c r="L111" s="284">
        <f>+Carga_datos!L23</f>
        <v>1171.287</v>
      </c>
      <c r="M111" s="284">
        <f>+Carga_datos!M23</f>
        <v>6068.9009999999998</v>
      </c>
      <c r="N111" s="284">
        <f>+Carga_datos!N23</f>
        <v>3485.98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1808.8899999999999</v>
      </c>
      <c r="E112" s="269">
        <f t="shared" ref="E112:G112" si="63">+E98+E90</f>
        <v>1389.404</v>
      </c>
      <c r="F112" s="269">
        <f t="shared" si="63"/>
        <v>1688.039</v>
      </c>
      <c r="G112" s="269">
        <f t="shared" si="63"/>
        <v>41114.870999999992</v>
      </c>
      <c r="H112" s="269">
        <f t="shared" ref="H112:N112" si="64">+H98+H90</f>
        <v>58028.168140000009</v>
      </c>
      <c r="I112" s="269">
        <f t="shared" si="64"/>
        <v>54465.312840000013</v>
      </c>
      <c r="J112" s="269">
        <f t="shared" si="64"/>
        <v>59695.68</v>
      </c>
      <c r="K112" s="269">
        <f t="shared" si="64"/>
        <v>62975.085270000003</v>
      </c>
      <c r="L112" s="269">
        <f t="shared" si="64"/>
        <v>139590.147</v>
      </c>
      <c r="M112" s="269">
        <f t="shared" si="64"/>
        <v>265301.80300000001</v>
      </c>
      <c r="N112" s="269">
        <f t="shared" si="64"/>
        <v>308369.49199999997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2.9999999999290594E-3</v>
      </c>
      <c r="R112" s="335">
        <f>+Carga_datos!G24-Data!G112</f>
        <v>0.10400000000663567</v>
      </c>
      <c r="S112" s="335">
        <f>+Carga_datos!H24-Data!H112</f>
        <v>-0.55470000000786968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596.23199999999997</v>
      </c>
      <c r="E116" s="251">
        <f t="shared" ref="E116:G116" si="67">+E117+E129+E130</f>
        <v>666.27949999999998</v>
      </c>
      <c r="F116" s="251">
        <f t="shared" si="67"/>
        <v>833.62799999999993</v>
      </c>
      <c r="G116" s="251">
        <f t="shared" si="67"/>
        <v>39270.135630000004</v>
      </c>
      <c r="H116" s="251">
        <f t="shared" ref="H116:N116" si="68">+H117+H129+H130</f>
        <v>56834.320930000002</v>
      </c>
      <c r="I116" s="251">
        <f t="shared" si="68"/>
        <v>51735.449330000003</v>
      </c>
      <c r="J116" s="251">
        <f t="shared" si="68"/>
        <v>53285.046000000002</v>
      </c>
      <c r="K116" s="251">
        <f t="shared" si="68"/>
        <v>53667.814669999992</v>
      </c>
      <c r="L116" s="251">
        <f t="shared" si="68"/>
        <v>70153.915999999997</v>
      </c>
      <c r="M116" s="251">
        <f t="shared" si="68"/>
        <v>186335.65700000001</v>
      </c>
      <c r="N116" s="251">
        <f t="shared" si="68"/>
        <v>243382.30899999998</v>
      </c>
      <c r="O116" s="335">
        <f>+Carga_datos!D25-Data!D116</f>
        <v>-9.6000000000003638E-2</v>
      </c>
      <c r="P116" s="335">
        <f>+Carga_datos!E25-Data!E116</f>
        <v>-9.6000000000003638E-2</v>
      </c>
      <c r="Q116" s="335">
        <f>+Carga_datos!F25-Data!F116</f>
        <v>-9.5999999999889951E-2</v>
      </c>
      <c r="R116" s="335">
        <f>+Carga_datos!G25-Data!G116</f>
        <v>-9.6000000005005859E-2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596.23199999999997</v>
      </c>
      <c r="E117" s="259">
        <f t="shared" ref="E117:G117" si="69">+E118+E119+E120+E121+E125+E126+E127+E128+E122</f>
        <v>666.27949999999998</v>
      </c>
      <c r="F117" s="259">
        <f t="shared" si="69"/>
        <v>833.62799999999993</v>
      </c>
      <c r="G117" s="259">
        <f t="shared" si="69"/>
        <v>39270.135630000004</v>
      </c>
      <c r="H117" s="259">
        <f t="shared" ref="H117:N117" si="70">+H118+H119+H120+H121+H125+H126+H127+H128+H122</f>
        <v>56834.320930000002</v>
      </c>
      <c r="I117" s="259">
        <f t="shared" si="70"/>
        <v>51735.449330000003</v>
      </c>
      <c r="J117" s="259">
        <f t="shared" si="70"/>
        <v>53285.046000000002</v>
      </c>
      <c r="K117" s="259">
        <f t="shared" si="70"/>
        <v>53667.814669999992</v>
      </c>
      <c r="L117" s="259">
        <f t="shared" si="70"/>
        <v>70153.915999999997</v>
      </c>
      <c r="M117" s="259">
        <f t="shared" si="70"/>
        <v>186335.65700000001</v>
      </c>
      <c r="N117" s="259">
        <f t="shared" si="70"/>
        <v>243382.30899999998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3.1</v>
      </c>
      <c r="E118" s="259">
        <f>+Carga_datos!E27</f>
        <v>3.1</v>
      </c>
      <c r="F118" s="259">
        <f>+Carga_datos!F27</f>
        <v>3.1</v>
      </c>
      <c r="G118" s="259">
        <f>+Carga_datos!G27</f>
        <v>38068.775000000001</v>
      </c>
      <c r="H118" s="259">
        <f>+Carga_datos!H27</f>
        <v>46650.101999999999</v>
      </c>
      <c r="I118" s="259">
        <f>+Carga_datos!I27</f>
        <v>46650.101999999999</v>
      </c>
      <c r="J118" s="259">
        <f>+Carga_datos!J27</f>
        <v>46650.101999999999</v>
      </c>
      <c r="K118" s="259">
        <f>+Carga_datos!K27</f>
        <v>46650.101999999999</v>
      </c>
      <c r="L118" s="259">
        <f>+Carga_datos!L27</f>
        <v>46650.101999999999</v>
      </c>
      <c r="M118" s="259">
        <f>+Carga_datos!M27</f>
        <v>46650.101999999999</v>
      </c>
      <c r="N118" s="259">
        <f>+Carga_datos!N27</f>
        <v>46650.101999999999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512.024</v>
      </c>
      <c r="E120" s="259">
        <f>+Carga_datos!E29</f>
        <v>621.13199999999995</v>
      </c>
      <c r="F120" s="259">
        <f>+Carga_datos!F29</f>
        <v>691.18</v>
      </c>
      <c r="G120" s="259">
        <f>+Carga_datos!G29</f>
        <v>840.24900000000002</v>
      </c>
      <c r="H120" s="259">
        <f>+Carga_datos!H29</f>
        <v>1293.60149</v>
      </c>
      <c r="I120" s="259">
        <f>+Carga_datos!I29</f>
        <v>2184.21893</v>
      </c>
      <c r="J120" s="259">
        <f>+Carga_datos!J29</f>
        <v>5085.3469999999998</v>
      </c>
      <c r="K120" s="259">
        <f>+Carga_datos!K29</f>
        <v>6634.9439599999996</v>
      </c>
      <c r="L120" s="259">
        <f>+Carga_datos!L29</f>
        <v>7017.7129999999997</v>
      </c>
      <c r="M120" s="259">
        <f>+Carga_datos!M29</f>
        <v>23503.812999999998</v>
      </c>
      <c r="N120" s="259">
        <f>+Carga_datos!N29</f>
        <v>135848.193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-28</v>
      </c>
      <c r="E122" s="259">
        <f t="shared" ref="E122:G122" si="71">+E123+E124</f>
        <v>-28</v>
      </c>
      <c r="F122" s="259">
        <f t="shared" si="71"/>
        <v>-28</v>
      </c>
      <c r="G122" s="259">
        <f t="shared" si="71"/>
        <v>-28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-9.6000000000000085E-2</v>
      </c>
      <c r="P122" s="335">
        <f>+Carga_datos!E31-Data!E122</f>
        <v>-9.6000000000000085E-2</v>
      </c>
      <c r="Q122" s="335">
        <f>+Carga_datos!F31-Data!F122</f>
        <v>-9.6000000000000085E-2</v>
      </c>
      <c r="R122" s="335">
        <f>+Carga_datos!G31-Data!G122</f>
        <v>-9.6000000000000085E-2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-28</v>
      </c>
      <c r="E124" s="259">
        <f>+Carga_datos!E33</f>
        <v>-28</v>
      </c>
      <c r="F124" s="259">
        <f>+Carga_datos!F33</f>
        <v>-28</v>
      </c>
      <c r="G124" s="259">
        <f>+Carga_datos!G33</f>
        <v>-28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109.108</v>
      </c>
      <c r="E126" s="259">
        <f>+Carga_datos!E35</f>
        <v>70.047499999999999</v>
      </c>
      <c r="F126" s="259">
        <f>+Carga_datos!F35</f>
        <v>167.34800000000001</v>
      </c>
      <c r="G126" s="259">
        <f>+Carga_datos!G35</f>
        <v>389.11162999999999</v>
      </c>
      <c r="H126" s="259">
        <f>+Carga_datos!H35</f>
        <v>8890.61744</v>
      </c>
      <c r="I126" s="259">
        <f>+Carga_datos!I35</f>
        <v>2901.1284000000001</v>
      </c>
      <c r="J126" s="259">
        <f>+Carga_datos!J35</f>
        <v>1549.597</v>
      </c>
      <c r="K126" s="259">
        <f>+Carga_datos!K35</f>
        <v>382.76871</v>
      </c>
      <c r="L126" s="259">
        <f>+Carga_datos!L35</f>
        <v>16486.100999999999</v>
      </c>
      <c r="M126" s="259">
        <f>+Carga_datos!M35</f>
        <v>116181.742</v>
      </c>
      <c r="N126" s="259">
        <f>+Carga_datos!N35</f>
        <v>60884.014000000003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22.824999999999999</v>
      </c>
      <c r="E131" s="251">
        <f t="shared" ref="E131:G131" si="73">SUM(E132:E138)</f>
        <v>17.431000000000001</v>
      </c>
      <c r="F131" s="251">
        <f t="shared" si="73"/>
        <v>41.073999999999998</v>
      </c>
      <c r="G131" s="251">
        <f t="shared" si="73"/>
        <v>444.28599999999994</v>
      </c>
      <c r="H131" s="251">
        <f t="shared" ref="H131:N131" si="74">SUM(H132:H138)</f>
        <v>34.519600000000004</v>
      </c>
      <c r="I131" s="251">
        <f t="shared" si="74"/>
        <v>34.229330000000004</v>
      </c>
      <c r="J131" s="251">
        <f t="shared" si="74"/>
        <v>58.648000000000003</v>
      </c>
      <c r="K131" s="251">
        <f t="shared" si="74"/>
        <v>1767.0043000000001</v>
      </c>
      <c r="L131" s="251">
        <f t="shared" si="74"/>
        <v>29031.5</v>
      </c>
      <c r="M131" s="251">
        <f t="shared" si="74"/>
        <v>26378.106</v>
      </c>
      <c r="N131" s="251">
        <f t="shared" si="74"/>
        <v>21827.365000000002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22.824999999999999</v>
      </c>
      <c r="E132" s="259">
        <f>+Carga_datos!E41</f>
        <v>17.431000000000001</v>
      </c>
      <c r="F132" s="259">
        <f>+Carga_datos!F41</f>
        <v>41.073999999999998</v>
      </c>
      <c r="G132" s="259">
        <f>+Carga_datos!G41</f>
        <v>54.41</v>
      </c>
      <c r="H132" s="259">
        <f>+Carga_datos!H41</f>
        <v>33.801220000000001</v>
      </c>
      <c r="I132" s="259">
        <f>+Carga_datos!I41</f>
        <v>33.880780000000001</v>
      </c>
      <c r="J132" s="259">
        <f>+Carga_datos!J41</f>
        <v>58.561</v>
      </c>
      <c r="K132" s="259">
        <f>+Carga_datos!K41</f>
        <v>83.2423</v>
      </c>
      <c r="L132" s="259">
        <f>+Carga_datos!L41</f>
        <v>46.5</v>
      </c>
      <c r="M132" s="259">
        <f>+Carga_datos!M41</f>
        <v>89.5</v>
      </c>
      <c r="N132" s="259">
        <f>+Carga_datos!N41</f>
        <v>47.256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0</v>
      </c>
      <c r="E133" s="259">
        <f>+Carga_datos!E42</f>
        <v>0</v>
      </c>
      <c r="F133" s="259">
        <f>+Carga_datos!F42</f>
        <v>0</v>
      </c>
      <c r="G133" s="259">
        <f>+Carga_datos!G42</f>
        <v>0</v>
      </c>
      <c r="H133" s="259">
        <f>+Carga_datos!H42</f>
        <v>0</v>
      </c>
      <c r="I133" s="259">
        <f>+Carga_datos!I42</f>
        <v>0</v>
      </c>
      <c r="J133" s="259">
        <f>+Carga_datos!J42</f>
        <v>0</v>
      </c>
      <c r="K133" s="259">
        <f>+Carga_datos!K42</f>
        <v>1683.7619999999999</v>
      </c>
      <c r="L133" s="259">
        <f>+Carga_datos!L42</f>
        <v>28985</v>
      </c>
      <c r="M133" s="259">
        <f>+Carga_datos!M42</f>
        <v>26288.606</v>
      </c>
      <c r="N133" s="259">
        <f>+Carga_datos!N42</f>
        <v>21780.109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389.87599999999998</v>
      </c>
      <c r="H135" s="259">
        <f>+Carga_datos!H44</f>
        <v>0.71838000000000002</v>
      </c>
      <c r="I135" s="259">
        <f>+Carga_datos!I44</f>
        <v>0.34855000000000003</v>
      </c>
      <c r="J135" s="259">
        <f>+Carga_datos!J44</f>
        <v>8.6999999999999994E-2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1189.9290000000001</v>
      </c>
      <c r="E139" s="251">
        <f t="shared" ref="E139:G139" si="75">SUM(E140:E146)</f>
        <v>705.78950000000009</v>
      </c>
      <c r="F139" s="251">
        <f t="shared" si="75"/>
        <v>813.43600000000004</v>
      </c>
      <c r="G139" s="251">
        <f t="shared" si="75"/>
        <v>1400.6493700000001</v>
      </c>
      <c r="H139" s="251">
        <f t="shared" ref="H139:N139" si="76">SUM(H140:H146)</f>
        <v>1158.7729100000001</v>
      </c>
      <c r="I139" s="251">
        <f t="shared" si="76"/>
        <v>2695.63418</v>
      </c>
      <c r="J139" s="251">
        <f t="shared" si="76"/>
        <v>6351.9859999999999</v>
      </c>
      <c r="K139" s="251">
        <f t="shared" si="76"/>
        <v>7540.2663000000002</v>
      </c>
      <c r="L139" s="251">
        <f t="shared" si="76"/>
        <v>40404.731</v>
      </c>
      <c r="M139" s="251">
        <f t="shared" si="76"/>
        <v>52588.04</v>
      </c>
      <c r="N139" s="251">
        <f t="shared" si="76"/>
        <v>43159.818000000007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4.4999999999999998E-2</v>
      </c>
      <c r="H141" s="259">
        <f>+Carga_datos!H50</f>
        <v>11.182729999999999</v>
      </c>
      <c r="I141" s="259">
        <f>+Carga_datos!I50</f>
        <v>12.78026</v>
      </c>
      <c r="J141" s="259">
        <f>+Carga_datos!J50</f>
        <v>5</v>
      </c>
      <c r="K141" s="259">
        <f>+Carga_datos!K50</f>
        <v>9.6</v>
      </c>
      <c r="L141" s="259">
        <f>+Carga_datos!L50</f>
        <v>0</v>
      </c>
      <c r="M141" s="259">
        <f>+Carga_datos!M50</f>
        <v>778.80100000000004</v>
      </c>
      <c r="N141" s="259">
        <f>+Carga_datos!N50</f>
        <v>4157.7460000000001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28.468</v>
      </c>
      <c r="E142" s="259">
        <f>+Carga_datos!E51</f>
        <v>17</v>
      </c>
      <c r="F142" s="259">
        <f>+Carga_datos!F51</f>
        <v>21.888000000000002</v>
      </c>
      <c r="G142" s="259">
        <f>+Carga_datos!G51</f>
        <v>228.68937</v>
      </c>
      <c r="H142" s="259">
        <f>+Carga_datos!H51</f>
        <v>0</v>
      </c>
      <c r="I142" s="259">
        <f>+Carga_datos!I51</f>
        <v>1710.0353</v>
      </c>
      <c r="J142" s="259">
        <f>+Carga_datos!J51</f>
        <v>0</v>
      </c>
      <c r="K142" s="259">
        <f>+Carga_datos!K51</f>
        <v>677.85443999999995</v>
      </c>
      <c r="L142" s="259">
        <f>+Carga_datos!L51</f>
        <v>10827.529</v>
      </c>
      <c r="M142" s="259">
        <f>+Carga_datos!M51</f>
        <v>6731.3010000000004</v>
      </c>
      <c r="N142" s="259">
        <f>+Carga_datos!N51</f>
        <v>6086.3119999999999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625.14599999999996</v>
      </c>
      <c r="E143" s="259">
        <f>+Carga_datos!E52</f>
        <v>129.87299999999999</v>
      </c>
      <c r="F143" s="259">
        <f>+Carga_datos!F52</f>
        <v>130.36500000000001</v>
      </c>
      <c r="G143" s="259">
        <f>+Carga_datos!G52</f>
        <v>495.45</v>
      </c>
      <c r="H143" s="259">
        <f>+Carga_datos!H52</f>
        <v>436.29502000000002</v>
      </c>
      <c r="I143" s="259">
        <f>+Carga_datos!I52</f>
        <v>0</v>
      </c>
      <c r="J143" s="259">
        <f>+Carga_datos!J52</f>
        <v>5085.4719999999998</v>
      </c>
      <c r="K143" s="259">
        <f>+Carga_datos!K52</f>
        <v>5823.4175299999997</v>
      </c>
      <c r="L143" s="259">
        <f>+Carga_datos!L52</f>
        <v>28383.546999999999</v>
      </c>
      <c r="M143" s="259">
        <f>+Carga_datos!M52</f>
        <v>42069.332999999999</v>
      </c>
      <c r="N143" s="259">
        <f>+Carga_datos!N52</f>
        <v>30894.135999999999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536.31500000000005</v>
      </c>
      <c r="E144" s="259">
        <f>+Carga_datos!E53</f>
        <v>558.91650000000004</v>
      </c>
      <c r="F144" s="259">
        <f>+Carga_datos!F53</f>
        <v>661.18299999999999</v>
      </c>
      <c r="G144" s="259">
        <f>+Carga_datos!G53</f>
        <v>676.46500000000003</v>
      </c>
      <c r="H144" s="259">
        <f>+Carga_datos!H53</f>
        <v>711.29516000000001</v>
      </c>
      <c r="I144" s="259">
        <f>+Carga_datos!I53</f>
        <v>972.81862000000001</v>
      </c>
      <c r="J144" s="259">
        <f>+Carga_datos!J53</f>
        <v>1261.5139999999999</v>
      </c>
      <c r="K144" s="259">
        <f>+Carga_datos!K53</f>
        <v>1029.3943300000001</v>
      </c>
      <c r="L144" s="259">
        <f>+Carga_datos!L53</f>
        <v>1193.655</v>
      </c>
      <c r="M144" s="259">
        <f>+Carga_datos!M53</f>
        <v>3008.605</v>
      </c>
      <c r="N144" s="259">
        <f>+Carga_datos!N53</f>
        <v>2021.624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1808.9860000000001</v>
      </c>
      <c r="E147" s="251">
        <f t="shared" ref="E147:G147" si="77">+E116+E131+E139</f>
        <v>1389.5</v>
      </c>
      <c r="F147" s="251">
        <f t="shared" si="77"/>
        <v>1688.1379999999999</v>
      </c>
      <c r="G147" s="251">
        <f t="shared" si="77"/>
        <v>41115.071000000004</v>
      </c>
      <c r="H147" s="251">
        <f t="shared" ref="H147:N147" si="78">+H116+H131+H139</f>
        <v>58027.613440000001</v>
      </c>
      <c r="I147" s="251">
        <f t="shared" si="78"/>
        <v>54465.312840000006</v>
      </c>
      <c r="J147" s="251">
        <f t="shared" si="78"/>
        <v>59695.68</v>
      </c>
      <c r="K147" s="251">
        <f t="shared" si="78"/>
        <v>62975.085269999996</v>
      </c>
      <c r="L147" s="251">
        <f t="shared" si="78"/>
        <v>139590.147</v>
      </c>
      <c r="M147" s="251">
        <f t="shared" si="78"/>
        <v>265301.80300000001</v>
      </c>
      <c r="N147" s="251">
        <f t="shared" si="78"/>
        <v>308369.49200000003</v>
      </c>
      <c r="O147" s="335">
        <f>+Carga_datos!D56-Data!D147</f>
        <v>-9.6000000000003638E-2</v>
      </c>
      <c r="P147" s="335">
        <f>+Carga_datos!E56-Data!E147</f>
        <v>-9.6000000000003638E-2</v>
      </c>
      <c r="Q147" s="335">
        <f>+Carga_datos!F56-Data!F147</f>
        <v>-9.6000000000003638E-2</v>
      </c>
      <c r="R147" s="335">
        <f>+Carga_datos!G56-Data!G147</f>
        <v>-9.6000000005005859E-2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-9.6000000000231012E-2</v>
      </c>
      <c r="E149" s="196">
        <f>E112-E147</f>
        <v>-9.6000000000003638E-2</v>
      </c>
      <c r="F149" s="197">
        <f>F112-F147</f>
        <v>-9.8999999999932697E-2</v>
      </c>
      <c r="G149" s="197">
        <f>G112-G147</f>
        <v>-0.20000000001164153</v>
      </c>
      <c r="H149" s="197">
        <f t="shared" ref="H149:N149" si="79">H112-H147</f>
        <v>0.55470000000786968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-2.4158453015843406E-13</v>
      </c>
      <c r="E150" s="196">
        <f t="shared" ref="E150:G150" si="80">+E65-E126</f>
        <v>2.8421709430404007E-13</v>
      </c>
      <c r="F150" s="197">
        <f t="shared" si="80"/>
        <v>0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6.2527760746888816E-13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109.10799999999976</v>
      </c>
      <c r="E155" s="233">
        <f>+E65</f>
        <v>70.047500000000284</v>
      </c>
      <c r="F155" s="233">
        <f>+F65</f>
        <v>167.34799999999998</v>
      </c>
      <c r="G155" s="233">
        <f>+G65</f>
        <v>389.11163000000022</v>
      </c>
      <c r="H155" s="233">
        <f t="shared" ref="H155:N155" si="86">+H65</f>
        <v>8890.6174399999982</v>
      </c>
      <c r="I155" s="233">
        <f t="shared" si="86"/>
        <v>2901.1283999999996</v>
      </c>
      <c r="J155" s="233">
        <f t="shared" si="86"/>
        <v>1549.5970000000002</v>
      </c>
      <c r="K155" s="233">
        <f t="shared" si="86"/>
        <v>382.76871000000062</v>
      </c>
      <c r="L155" s="233">
        <f t="shared" si="86"/>
        <v>16486.101000000002</v>
      </c>
      <c r="M155" s="233">
        <f t="shared" si="86"/>
        <v>116181.74199999998</v>
      </c>
      <c r="N155" s="233">
        <f t="shared" si="86"/>
        <v>60884.013999999988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109.10799999999976</v>
      </c>
      <c r="E171" s="233">
        <f t="shared" ref="E171:G171" si="91">+E155+E163+E170</f>
        <v>70.047500000000284</v>
      </c>
      <c r="F171" s="233">
        <f t="shared" si="91"/>
        <v>167.34799999999998</v>
      </c>
      <c r="G171" s="233">
        <f t="shared" si="91"/>
        <v>389.11163000000022</v>
      </c>
      <c r="H171" s="233">
        <f t="shared" ref="H171:N171" si="92">+H155+H163+H170</f>
        <v>8890.6174399999982</v>
      </c>
      <c r="I171" s="233">
        <f t="shared" si="92"/>
        <v>2901.1283999999996</v>
      </c>
      <c r="J171" s="233">
        <f t="shared" si="92"/>
        <v>1549.5970000000002</v>
      </c>
      <c r="K171" s="233">
        <f t="shared" si="92"/>
        <v>382.76871000000062</v>
      </c>
      <c r="L171" s="233">
        <f t="shared" si="92"/>
        <v>16486.101000000002</v>
      </c>
      <c r="M171" s="233">
        <f t="shared" si="92"/>
        <v>116181.74199999998</v>
      </c>
      <c r="N171" s="233">
        <f t="shared" si="92"/>
        <v>60884.013999999988</v>
      </c>
      <c r="O171" s="335">
        <f>+Carga_datos!D122-Data!D171</f>
        <v>2.4158453015843406E-13</v>
      </c>
      <c r="P171" s="335">
        <f>+Carga_datos!E122-Data!E171</f>
        <v>-2.8421709430404007E-13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-6.2527760746888816E-13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38065.675000000003</v>
      </c>
      <c r="H184" s="228">
        <f t="shared" si="101"/>
        <v>8581.3269999999975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70.0474999999999</v>
      </c>
      <c r="F185" s="228">
        <f t="shared" si="102"/>
        <v>167.34850000000006</v>
      </c>
      <c r="G185" s="228">
        <f t="shared" si="102"/>
        <v>370.83263000000011</v>
      </c>
      <c r="H185" s="228">
        <f t="shared" si="102"/>
        <v>8982.8582999999999</v>
      </c>
      <c r="I185" s="228">
        <f t="shared" si="102"/>
        <v>-5098.8715999999986</v>
      </c>
      <c r="J185" s="228">
        <f t="shared" si="102"/>
        <v>1549.596669999999</v>
      </c>
      <c r="K185" s="228">
        <f t="shared" si="102"/>
        <v>382.76867000000038</v>
      </c>
      <c r="L185" s="228">
        <f t="shared" si="102"/>
        <v>16486.101329999998</v>
      </c>
      <c r="M185" s="228">
        <f t="shared" si="102"/>
        <v>116181.74099999999</v>
      </c>
      <c r="N185" s="228">
        <f t="shared" si="102"/>
        <v>57046.652000000002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70.0474999999999</v>
      </c>
      <c r="F186" s="251">
        <f>SUM(F184:F185)</f>
        <v>167.34850000000006</v>
      </c>
      <c r="G186" s="251">
        <f>SUM(G184:G185)</f>
        <v>38436.50763</v>
      </c>
      <c r="H186" s="251">
        <f t="shared" ref="H186:N186" si="103">SUM(H184:H185)</f>
        <v>17564.185299999997</v>
      </c>
      <c r="I186" s="251">
        <f t="shared" si="103"/>
        <v>-5098.8715999999986</v>
      </c>
      <c r="J186" s="251">
        <f t="shared" si="103"/>
        <v>1549.596669999999</v>
      </c>
      <c r="K186" s="251">
        <f t="shared" si="103"/>
        <v>382.76867000000038</v>
      </c>
      <c r="L186" s="251">
        <f t="shared" si="103"/>
        <v>16486.101329999998</v>
      </c>
      <c r="M186" s="251">
        <f t="shared" si="103"/>
        <v>116181.74099999999</v>
      </c>
      <c r="N186" s="251">
        <f t="shared" si="103"/>
        <v>57046.652000000002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38065.675000000003</v>
      </c>
      <c r="H192" s="192">
        <f t="shared" ref="H192:N192" si="104">+H184-H188-H189-H190</f>
        <v>8581.3269999999975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70.047499999999999</v>
      </c>
      <c r="F194" s="259">
        <f t="shared" si="105"/>
        <v>167.34800000000001</v>
      </c>
      <c r="G194" s="259">
        <f t="shared" si="105"/>
        <v>389.11162999999999</v>
      </c>
      <c r="H194" s="259">
        <f t="shared" si="105"/>
        <v>8890.61744</v>
      </c>
      <c r="I194" s="259">
        <f t="shared" si="105"/>
        <v>2901.1284000000001</v>
      </c>
      <c r="J194" s="259">
        <f t="shared" si="105"/>
        <v>1549.597</v>
      </c>
      <c r="K194" s="259">
        <f t="shared" si="105"/>
        <v>382.76871</v>
      </c>
      <c r="L194" s="259">
        <f t="shared" si="105"/>
        <v>16486.100999999999</v>
      </c>
      <c r="M194" s="259">
        <f t="shared" si="105"/>
        <v>116181.742</v>
      </c>
      <c r="N194" s="259">
        <f t="shared" si="105"/>
        <v>60884.014000000003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-8000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-3837.3620000000001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-9.9475983006414026E-14</v>
      </c>
      <c r="F200" s="205">
        <f>+F185-F194-F195-F196-F197-F198</f>
        <v>5.0000000004501999E-4</v>
      </c>
      <c r="G200" s="205">
        <f>+G185-G194-G195-G196-G197-G198</f>
        <v>-18.278999999999883</v>
      </c>
      <c r="H200" s="205">
        <f t="shared" ref="H200:N200" si="107">+H185-H194-H195-H196-H197-H198</f>
        <v>92.240859999999884</v>
      </c>
      <c r="I200" s="205">
        <f t="shared" si="107"/>
        <v>1.8189894035458565E-12</v>
      </c>
      <c r="J200" s="205">
        <f t="shared" si="107"/>
        <v>-3.300000009858195E-4</v>
      </c>
      <c r="K200" s="205">
        <f t="shared" si="107"/>
        <v>-3.9999999614792614E-5</v>
      </c>
      <c r="L200" s="205">
        <f t="shared" si="107"/>
        <v>3.2999999893945642E-4</v>
      </c>
      <c r="M200" s="205">
        <f t="shared" si="107"/>
        <v>-1.0000000038417056E-3</v>
      </c>
      <c r="N200" s="205">
        <f t="shared" si="107"/>
        <v>-9.0949470177292824E-13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0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3304.0120000000002</v>
      </c>
      <c r="F209" s="228">
        <f t="shared" si="111"/>
        <v>3911.2330000000002</v>
      </c>
      <c r="G209" s="228">
        <f t="shared" si="111"/>
        <v>5098.1850000000004</v>
      </c>
      <c r="H209" s="228">
        <f t="shared" si="111"/>
        <v>5236.6412399999999</v>
      </c>
      <c r="I209" s="228">
        <f t="shared" si="111"/>
        <v>5576.1078699999998</v>
      </c>
      <c r="J209" s="228">
        <f t="shared" si="111"/>
        <v>6317.5519999999997</v>
      </c>
      <c r="K209" s="228">
        <f t="shared" si="111"/>
        <v>6753.6904299999997</v>
      </c>
      <c r="L209" s="228">
        <f t="shared" si="111"/>
        <v>7821.1769999999997</v>
      </c>
      <c r="M209" s="228">
        <f t="shared" si="111"/>
        <v>6819.33</v>
      </c>
      <c r="N209" s="228">
        <f t="shared" si="111"/>
        <v>2836.6680000000001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4.1449999999999996</v>
      </c>
      <c r="F211" s="228">
        <f t="shared" si="113"/>
        <v>3.2370000000000001</v>
      </c>
      <c r="G211" s="228">
        <f t="shared" si="113"/>
        <v>3.71685</v>
      </c>
      <c r="H211" s="228">
        <f t="shared" si="113"/>
        <v>0.59089999999999998</v>
      </c>
      <c r="I211" s="228">
        <f t="shared" si="113"/>
        <v>7.9331199999999997</v>
      </c>
      <c r="J211" s="228">
        <f t="shared" si="113"/>
        <v>0</v>
      </c>
      <c r="K211" s="228">
        <f t="shared" si="113"/>
        <v>0.67837000000000003</v>
      </c>
      <c r="L211" s="228">
        <f t="shared" si="113"/>
        <v>4.0490000000000004</v>
      </c>
      <c r="M211" s="228">
        <f t="shared" si="113"/>
        <v>0.622</v>
      </c>
      <c r="N211" s="228">
        <f t="shared" si="113"/>
        <v>0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5.5698600000000003</v>
      </c>
      <c r="I213" s="228">
        <f t="shared" si="115"/>
        <v>6.2271799999999997</v>
      </c>
      <c r="J213" s="228">
        <f t="shared" si="115"/>
        <v>5.6029999999999998</v>
      </c>
      <c r="K213" s="228">
        <f t="shared" si="115"/>
        <v>5.5131100000000002</v>
      </c>
      <c r="L213" s="228">
        <f t="shared" si="115"/>
        <v>8.5510000000000002</v>
      </c>
      <c r="M213" s="228">
        <f t="shared" si="115"/>
        <v>11.992000000000001</v>
      </c>
      <c r="N213" s="228">
        <f t="shared" si="115"/>
        <v>1.337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3308.1570000000002</v>
      </c>
      <c r="F214" s="251">
        <f>SUM(F208:F213)</f>
        <v>3914.4700000000003</v>
      </c>
      <c r="G214" s="251">
        <f>SUM(G208:G213)</f>
        <v>5101.9018500000002</v>
      </c>
      <c r="H214" s="251">
        <f t="shared" ref="H214:N214" si="116">SUM(H208:H213)</f>
        <v>5242.8019999999997</v>
      </c>
      <c r="I214" s="251">
        <f t="shared" si="116"/>
        <v>5590.2681699999994</v>
      </c>
      <c r="J214" s="251">
        <f t="shared" si="116"/>
        <v>6323.1549999999997</v>
      </c>
      <c r="K214" s="251">
        <f t="shared" si="116"/>
        <v>6759.8819099999992</v>
      </c>
      <c r="L214" s="251">
        <f t="shared" si="116"/>
        <v>7833.777</v>
      </c>
      <c r="M214" s="251">
        <f t="shared" si="116"/>
        <v>6831.9440000000004</v>
      </c>
      <c r="N214" s="251">
        <f t="shared" si="116"/>
        <v>2838.0050000000001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0</v>
      </c>
      <c r="F217" s="228">
        <f t="shared" si="118"/>
        <v>-22.599</v>
      </c>
      <c r="G217" s="228">
        <f t="shared" si="118"/>
        <v>-233.357</v>
      </c>
      <c r="H217" s="228">
        <f t="shared" si="118"/>
        <v>-242.27943999999999</v>
      </c>
      <c r="I217" s="228">
        <f t="shared" si="118"/>
        <v>-0.14427000000000001</v>
      </c>
      <c r="J217" s="228">
        <f t="shared" si="118"/>
        <v>-213.387</v>
      </c>
      <c r="K217" s="228">
        <f t="shared" si="118"/>
        <v>-204.81452999999999</v>
      </c>
      <c r="L217" s="228">
        <f t="shared" si="118"/>
        <v>0</v>
      </c>
      <c r="M217" s="228">
        <f t="shared" si="118"/>
        <v>-148.80500000000001</v>
      </c>
      <c r="N217" s="228">
        <f t="shared" si="118"/>
        <v>-156.929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0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-184.96100000000001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-1820.9684999999999</v>
      </c>
      <c r="F221" s="228">
        <f t="shared" si="122"/>
        <v>-2008.038</v>
      </c>
      <c r="G221" s="228">
        <f t="shared" si="122"/>
        <v>-1946.973</v>
      </c>
      <c r="H221" s="228">
        <f t="shared" si="122"/>
        <v>-1997.40681</v>
      </c>
      <c r="I221" s="228">
        <f t="shared" si="122"/>
        <v>-2625.0105199999998</v>
      </c>
      <c r="J221" s="228">
        <f t="shared" si="122"/>
        <v>-2788.893</v>
      </c>
      <c r="K221" s="228">
        <f t="shared" si="122"/>
        <v>-3234.1128699999999</v>
      </c>
      <c r="L221" s="228">
        <f t="shared" si="122"/>
        <v>-3656.355</v>
      </c>
      <c r="M221" s="228">
        <f t="shared" si="122"/>
        <v>-9717.8680000000004</v>
      </c>
      <c r="N221" s="228">
        <f t="shared" si="122"/>
        <v>-4009.835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-6.8006799999999998</v>
      </c>
      <c r="J222" s="236">
        <f t="shared" si="123"/>
        <v>0</v>
      </c>
      <c r="K222" s="236">
        <f t="shared" si="123"/>
        <v>0</v>
      </c>
      <c r="L222" s="236">
        <f t="shared" si="123"/>
        <v>-81.168000000000006</v>
      </c>
      <c r="M222" s="236">
        <f t="shared" si="123"/>
        <v>-779.21900000000005</v>
      </c>
      <c r="N222" s="236">
        <f t="shared" si="123"/>
        <v>-5100.7299999999996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-1820.9684999999999</v>
      </c>
      <c r="F224" s="253">
        <f>SUM(F217:F223)</f>
        <v>-2030.6369999999999</v>
      </c>
      <c r="G224" s="253">
        <f>SUM(G217:G223)</f>
        <v>-2180.33</v>
      </c>
      <c r="H224" s="253">
        <f t="shared" ref="H224:N224" si="125">SUM(H217:H223)</f>
        <v>-2239.6862499999997</v>
      </c>
      <c r="I224" s="253">
        <f t="shared" si="125"/>
        <v>-2631.9554699999994</v>
      </c>
      <c r="J224" s="253">
        <f t="shared" si="125"/>
        <v>-3002.28</v>
      </c>
      <c r="K224" s="253">
        <f t="shared" si="125"/>
        <v>-3438.9274</v>
      </c>
      <c r="L224" s="253">
        <f t="shared" si="125"/>
        <v>-3922.4839999999999</v>
      </c>
      <c r="M224" s="253">
        <f t="shared" si="125"/>
        <v>-10645.892</v>
      </c>
      <c r="N224" s="253">
        <f t="shared" si="125"/>
        <v>-9267.4939999999988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-1820.9684999999999</v>
      </c>
      <c r="F227" s="240">
        <f t="shared" ref="F227:G227" si="126">+F224</f>
        <v>-2030.6369999999999</v>
      </c>
      <c r="G227" s="240">
        <f t="shared" si="126"/>
        <v>-2180.33</v>
      </c>
      <c r="H227" s="240">
        <f t="shared" ref="H227:N227" si="127">+H224</f>
        <v>-2239.6862499999997</v>
      </c>
      <c r="I227" s="240">
        <f t="shared" si="127"/>
        <v>-2631.9554699999994</v>
      </c>
      <c r="J227" s="240">
        <f t="shared" si="127"/>
        <v>-3002.28</v>
      </c>
      <c r="K227" s="240">
        <f t="shared" si="127"/>
        <v>-3438.9274</v>
      </c>
      <c r="L227" s="240">
        <f t="shared" si="127"/>
        <v>-3922.4839999999999</v>
      </c>
      <c r="M227" s="240">
        <f t="shared" si="127"/>
        <v>-10645.892</v>
      </c>
      <c r="N227" s="240">
        <f t="shared" si="127"/>
        <v>-9267.4939999999988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0</v>
      </c>
      <c r="F228" s="240">
        <f t="shared" si="128"/>
        <v>0</v>
      </c>
      <c r="G228" s="240">
        <f t="shared" si="128"/>
        <v>0</v>
      </c>
      <c r="H228" s="240">
        <f t="shared" si="128"/>
        <v>0</v>
      </c>
      <c r="I228" s="240">
        <f t="shared" si="128"/>
        <v>0</v>
      </c>
      <c r="J228" s="240">
        <f t="shared" si="128"/>
        <v>0</v>
      </c>
      <c r="K228" s="240">
        <f t="shared" si="128"/>
        <v>0</v>
      </c>
      <c r="L228" s="240">
        <f t="shared" si="128"/>
        <v>0</v>
      </c>
      <c r="M228" s="240">
        <f t="shared" si="128"/>
        <v>0</v>
      </c>
      <c r="N228" s="240">
        <f t="shared" si="128"/>
        <v>0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0</v>
      </c>
      <c r="F229" s="240">
        <f t="shared" si="129"/>
        <v>-15</v>
      </c>
      <c r="G229" s="240">
        <f t="shared" si="129"/>
        <v>-10</v>
      </c>
      <c r="H229" s="240">
        <f t="shared" si="129"/>
        <v>3</v>
      </c>
      <c r="I229" s="240">
        <f t="shared" si="129"/>
        <v>-5.9753599999999985</v>
      </c>
      <c r="J229" s="240">
        <f t="shared" si="129"/>
        <v>-2.3076400000000028</v>
      </c>
      <c r="K229" s="240">
        <f t="shared" si="129"/>
        <v>7.4824900000000021</v>
      </c>
      <c r="L229" s="240">
        <f t="shared" si="129"/>
        <v>1.5695099999999975</v>
      </c>
      <c r="M229" s="240">
        <f t="shared" si="129"/>
        <v>-4.0109999999999992</v>
      </c>
      <c r="N229" s="240">
        <f t="shared" si="129"/>
        <v>-1.3840000000000003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-1820.9684999999999</v>
      </c>
      <c r="F230" s="242">
        <f>SUM(F227:F229)</f>
        <v>-2045.6369999999999</v>
      </c>
      <c r="G230" s="242">
        <f>SUM(G227:G229)</f>
        <v>-2190.33</v>
      </c>
      <c r="H230" s="242">
        <f t="shared" ref="H230:N230" si="130">SUM(H227:H229)</f>
        <v>-2236.6862499999997</v>
      </c>
      <c r="I230" s="242">
        <f t="shared" si="130"/>
        <v>-2637.9308299999993</v>
      </c>
      <c r="J230" s="242">
        <f t="shared" si="130"/>
        <v>-3004.5876400000002</v>
      </c>
      <c r="K230" s="242">
        <f t="shared" si="130"/>
        <v>-3431.4449100000002</v>
      </c>
      <c r="L230" s="242">
        <f t="shared" si="130"/>
        <v>-3920.9144900000001</v>
      </c>
      <c r="M230" s="242">
        <f t="shared" si="130"/>
        <v>-10649.903</v>
      </c>
      <c r="N230" s="242">
        <f t="shared" si="130"/>
        <v>-9268.8779999999988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-148.785</v>
      </c>
      <c r="F233" s="228">
        <f t="shared" si="132"/>
        <v>-195.453</v>
      </c>
      <c r="G233" s="228">
        <f t="shared" si="132"/>
        <v>-230.84899999999999</v>
      </c>
      <c r="H233" s="228">
        <f t="shared" si="132"/>
        <v>-174.18693999999999</v>
      </c>
      <c r="I233" s="228">
        <f t="shared" si="132"/>
        <v>-89.549270000000007</v>
      </c>
      <c r="J233" s="228">
        <f t="shared" si="132"/>
        <v>-30.437999999999999</v>
      </c>
      <c r="K233" s="228">
        <f t="shared" si="132"/>
        <v>-7.00068</v>
      </c>
      <c r="L233" s="228">
        <f t="shared" si="132"/>
        <v>-4.4909999999999997</v>
      </c>
      <c r="M233" s="228">
        <f t="shared" si="132"/>
        <v>-3.7970000000000002</v>
      </c>
      <c r="N233" s="228">
        <f t="shared" si="132"/>
        <v>-1.107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-148.785</v>
      </c>
      <c r="F235" s="251">
        <f>SUM(F233:F234)</f>
        <v>-195.453</v>
      </c>
      <c r="G235" s="251">
        <f>SUM(G233:G234)</f>
        <v>-230.84899999999999</v>
      </c>
      <c r="H235" s="251">
        <f t="shared" ref="H235:N235" si="134">SUM(H233:H234)</f>
        <v>-174.18693999999999</v>
      </c>
      <c r="I235" s="251">
        <f t="shared" si="134"/>
        <v>-89.549270000000007</v>
      </c>
      <c r="J235" s="251">
        <f t="shared" si="134"/>
        <v>-30.437999999999999</v>
      </c>
      <c r="K235" s="251">
        <f t="shared" si="134"/>
        <v>-7.00068</v>
      </c>
      <c r="L235" s="251">
        <f t="shared" si="134"/>
        <v>-4.4909999999999997</v>
      </c>
      <c r="M235" s="251">
        <f t="shared" si="134"/>
        <v>-3.7970000000000002</v>
      </c>
      <c r="N235" s="251">
        <f t="shared" si="134"/>
        <v>-1.107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3308.1570000000002</v>
      </c>
      <c r="F238" s="228">
        <f>+F214</f>
        <v>3914.4700000000003</v>
      </c>
      <c r="G238" s="228">
        <f>+G214</f>
        <v>5101.9018500000002</v>
      </c>
      <c r="H238" s="228">
        <f t="shared" ref="H238:N238" si="136">+H214</f>
        <v>5242.8019999999997</v>
      </c>
      <c r="I238" s="228">
        <f t="shared" si="136"/>
        <v>5590.2681699999994</v>
      </c>
      <c r="J238" s="228">
        <f t="shared" si="136"/>
        <v>6323.1549999999997</v>
      </c>
      <c r="K238" s="228">
        <f t="shared" si="136"/>
        <v>6759.8819099999992</v>
      </c>
      <c r="L238" s="228">
        <f t="shared" si="136"/>
        <v>7833.777</v>
      </c>
      <c r="M238" s="228">
        <f t="shared" si="136"/>
        <v>6831.9440000000004</v>
      </c>
      <c r="N238" s="228">
        <f t="shared" si="136"/>
        <v>2838.0050000000001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-1820.9684999999999</v>
      </c>
      <c r="F239" s="228">
        <f>+F224</f>
        <v>-2030.6369999999999</v>
      </c>
      <c r="G239" s="228">
        <f>+G224</f>
        <v>-2180.33</v>
      </c>
      <c r="H239" s="228">
        <f t="shared" ref="H239:N239" si="137">+H224</f>
        <v>-2239.6862499999997</v>
      </c>
      <c r="I239" s="228">
        <f t="shared" si="137"/>
        <v>-2631.9554699999994</v>
      </c>
      <c r="J239" s="228">
        <f t="shared" si="137"/>
        <v>-3002.28</v>
      </c>
      <c r="K239" s="228">
        <f t="shared" si="137"/>
        <v>-3438.9274</v>
      </c>
      <c r="L239" s="228">
        <f t="shared" si="137"/>
        <v>-3922.4839999999999</v>
      </c>
      <c r="M239" s="228">
        <f t="shared" si="137"/>
        <v>-10645.892</v>
      </c>
      <c r="N239" s="228">
        <f t="shared" si="137"/>
        <v>-9267.4939999999988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-148.785</v>
      </c>
      <c r="F240" s="228">
        <f t="shared" ref="F240:G240" si="138">+F235</f>
        <v>-195.453</v>
      </c>
      <c r="G240" s="228">
        <f t="shared" si="138"/>
        <v>-230.84899999999999</v>
      </c>
      <c r="H240" s="228">
        <f t="shared" ref="H240:N240" si="139">+H235</f>
        <v>-174.18693999999999</v>
      </c>
      <c r="I240" s="228">
        <f t="shared" si="139"/>
        <v>-89.549270000000007</v>
      </c>
      <c r="J240" s="228">
        <f t="shared" si="139"/>
        <v>-30.437999999999999</v>
      </c>
      <c r="K240" s="228">
        <f t="shared" si="139"/>
        <v>-7.00068</v>
      </c>
      <c r="L240" s="228">
        <f t="shared" si="139"/>
        <v>-4.4909999999999997</v>
      </c>
      <c r="M240" s="228">
        <f t="shared" si="139"/>
        <v>-3.7970000000000002</v>
      </c>
      <c r="N240" s="228">
        <f t="shared" si="139"/>
        <v>-1.107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1338.4035000000001</v>
      </c>
      <c r="F241" s="251">
        <f t="shared" ref="F241:G241" si="140">SUM(F238:F240)</f>
        <v>1688.3800000000003</v>
      </c>
      <c r="G241" s="251">
        <f t="shared" si="140"/>
        <v>2690.7228500000001</v>
      </c>
      <c r="H241" s="251">
        <f t="shared" ref="H241:N241" si="141">SUM(H238:H240)</f>
        <v>2828.9288099999999</v>
      </c>
      <c r="I241" s="251">
        <f t="shared" si="141"/>
        <v>2868.76343</v>
      </c>
      <c r="J241" s="251">
        <f t="shared" si="141"/>
        <v>3290.4369999999994</v>
      </c>
      <c r="K241" s="251">
        <f t="shared" si="141"/>
        <v>3313.953829999999</v>
      </c>
      <c r="L241" s="251">
        <f t="shared" si="141"/>
        <v>3906.8020000000001</v>
      </c>
      <c r="M241" s="251">
        <f t="shared" si="141"/>
        <v>-3817.7449999999994</v>
      </c>
      <c r="N241" s="251">
        <f t="shared" si="141"/>
        <v>-6430.5959999999986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1338.4035000000001</v>
      </c>
      <c r="F244" s="228">
        <f t="shared" ref="F244:G244" si="143">F241</f>
        <v>1688.3800000000003</v>
      </c>
      <c r="G244" s="228">
        <f t="shared" si="143"/>
        <v>2690.7228500000001</v>
      </c>
      <c r="H244" s="228">
        <f t="shared" ref="H244:N244" si="144">H241</f>
        <v>2828.9288099999999</v>
      </c>
      <c r="I244" s="228">
        <f t="shared" si="144"/>
        <v>2868.76343</v>
      </c>
      <c r="J244" s="228">
        <f t="shared" si="144"/>
        <v>3290.4369999999994</v>
      </c>
      <c r="K244" s="228">
        <f t="shared" si="144"/>
        <v>3313.953829999999</v>
      </c>
      <c r="L244" s="228">
        <f t="shared" si="144"/>
        <v>3906.8020000000001</v>
      </c>
      <c r="M244" s="228">
        <f t="shared" si="144"/>
        <v>-3817.7449999999994</v>
      </c>
      <c r="N244" s="228">
        <f t="shared" si="144"/>
        <v>-6430.5959999999986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-1265.5129999999999</v>
      </c>
      <c r="F245" s="228">
        <f t="shared" si="145"/>
        <v>-1521.0540000000001</v>
      </c>
      <c r="G245" s="228">
        <f t="shared" si="145"/>
        <v>-2127.0050000000001</v>
      </c>
      <c r="H245" s="228">
        <f t="shared" si="145"/>
        <v>-1747.0275300000001</v>
      </c>
      <c r="I245" s="228">
        <f t="shared" si="145"/>
        <v>-1898.53232</v>
      </c>
      <c r="J245" s="228">
        <f t="shared" si="145"/>
        <v>-2222.14</v>
      </c>
      <c r="K245" s="228">
        <f t="shared" si="145"/>
        <v>-2142.7002299999999</v>
      </c>
      <c r="L245" s="228">
        <f t="shared" si="145"/>
        <v>-2473.5309999999999</v>
      </c>
      <c r="M245" s="228">
        <f t="shared" si="145"/>
        <v>-2443.5790000000002</v>
      </c>
      <c r="N245" s="228">
        <f t="shared" si="145"/>
        <v>-642.13499999999999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0</v>
      </c>
      <c r="F246" s="228">
        <f t="shared" si="146"/>
        <v>0</v>
      </c>
      <c r="G246" s="228">
        <f t="shared" si="146"/>
        <v>0</v>
      </c>
      <c r="H246" s="228">
        <f t="shared" si="146"/>
        <v>-501.72777000000002</v>
      </c>
      <c r="I246" s="228">
        <f t="shared" si="146"/>
        <v>-456.17324000000002</v>
      </c>
      <c r="J246" s="228">
        <f t="shared" si="146"/>
        <v>-606.72799999999995</v>
      </c>
      <c r="K246" s="228">
        <f t="shared" si="146"/>
        <v>-652.74599999999998</v>
      </c>
      <c r="L246" s="228">
        <f t="shared" si="146"/>
        <v>-813.93600000000004</v>
      </c>
      <c r="M246" s="228">
        <f t="shared" si="146"/>
        <v>-683.37699999999995</v>
      </c>
      <c r="N246" s="228">
        <f t="shared" si="146"/>
        <v>-150.32900000000001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20.609000000000002</v>
      </c>
      <c r="I247" s="228">
        <f t="shared" si="147"/>
        <v>20.43027</v>
      </c>
      <c r="J247" s="228">
        <f t="shared" si="147"/>
        <v>0</v>
      </c>
      <c r="K247" s="228">
        <f t="shared" si="147"/>
        <v>0</v>
      </c>
      <c r="L247" s="228">
        <f t="shared" si="147"/>
        <v>71.022999999999996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0</v>
      </c>
      <c r="F248" s="228">
        <f t="shared" si="148"/>
        <v>0</v>
      </c>
      <c r="G248" s="228">
        <f t="shared" si="148"/>
        <v>0</v>
      </c>
      <c r="H248" s="228">
        <f t="shared" si="148"/>
        <v>-1.7303299999999999</v>
      </c>
      <c r="I248" s="228">
        <f t="shared" si="148"/>
        <v>-2.7593700000000001</v>
      </c>
      <c r="J248" s="228">
        <f t="shared" si="148"/>
        <v>-1.8069999999999999</v>
      </c>
      <c r="K248" s="228">
        <f t="shared" si="148"/>
        <v>-1.6947399999999999</v>
      </c>
      <c r="L248" s="228">
        <f t="shared" si="148"/>
        <v>-2.1259999999999999</v>
      </c>
      <c r="M248" s="228">
        <f t="shared" si="148"/>
        <v>-3.0470000000000002</v>
      </c>
      <c r="N248" s="228">
        <f t="shared" si="148"/>
        <v>-26.233000000000001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72.890500000000202</v>
      </c>
      <c r="F249" s="251">
        <f>SUM(F244:F248)</f>
        <v>167.32600000000025</v>
      </c>
      <c r="G249" s="251">
        <f>SUM(G244:G248)</f>
        <v>563.71785</v>
      </c>
      <c r="H249" s="251">
        <f t="shared" ref="H249:N249" si="149">SUM(H244:H248)</f>
        <v>599.05217999999991</v>
      </c>
      <c r="I249" s="251">
        <f t="shared" si="149"/>
        <v>531.72876999999983</v>
      </c>
      <c r="J249" s="251">
        <f t="shared" si="149"/>
        <v>459.7619999999996</v>
      </c>
      <c r="K249" s="251">
        <f t="shared" si="149"/>
        <v>516.81285999999909</v>
      </c>
      <c r="L249" s="251">
        <f t="shared" si="149"/>
        <v>688.2320000000002</v>
      </c>
      <c r="M249" s="251">
        <f t="shared" si="149"/>
        <v>-6947.7479999999987</v>
      </c>
      <c r="N249" s="251">
        <f t="shared" si="149"/>
        <v>-7249.2929999999988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72.890500000000202</v>
      </c>
      <c r="F252" s="228">
        <f t="shared" ref="F252:G252" si="151">+F249</f>
        <v>167.32600000000025</v>
      </c>
      <c r="G252" s="228">
        <f t="shared" si="151"/>
        <v>563.71785</v>
      </c>
      <c r="H252" s="228">
        <f t="shared" ref="H252:N252" si="152">+H249</f>
        <v>599.05217999999991</v>
      </c>
      <c r="I252" s="228">
        <f t="shared" si="152"/>
        <v>531.72876999999983</v>
      </c>
      <c r="J252" s="228">
        <f t="shared" si="152"/>
        <v>459.7619999999996</v>
      </c>
      <c r="K252" s="228">
        <f t="shared" si="152"/>
        <v>516.81285999999909</v>
      </c>
      <c r="L252" s="228">
        <f t="shared" si="152"/>
        <v>688.2320000000002</v>
      </c>
      <c r="M252" s="228">
        <f t="shared" si="152"/>
        <v>-6947.7479999999987</v>
      </c>
      <c r="N252" s="228">
        <f t="shared" si="152"/>
        <v>-7249.2929999999988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286.69200000000001</v>
      </c>
      <c r="M253" s="228">
        <f t="shared" si="153"/>
        <v>128084.162</v>
      </c>
      <c r="N253" s="228">
        <f t="shared" si="153"/>
        <v>67504.606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1.196</v>
      </c>
      <c r="F254" s="228">
        <f t="shared" si="154"/>
        <v>2.1999999999999999E-2</v>
      </c>
      <c r="G254" s="228">
        <f t="shared" si="154"/>
        <v>1.169</v>
      </c>
      <c r="H254" s="228">
        <f t="shared" si="154"/>
        <v>10987.97795</v>
      </c>
      <c r="I254" s="228">
        <f t="shared" si="154"/>
        <v>1326.0893799999999</v>
      </c>
      <c r="J254" s="228">
        <f t="shared" si="154"/>
        <v>33.887</v>
      </c>
      <c r="K254" s="228">
        <f t="shared" si="154"/>
        <v>13.88752</v>
      </c>
      <c r="L254" s="228">
        <f t="shared" si="154"/>
        <v>1501.1790000000001</v>
      </c>
      <c r="M254" s="228">
        <f t="shared" si="154"/>
        <v>950.50400000000002</v>
      </c>
      <c r="N254" s="228">
        <f t="shared" si="154"/>
        <v>772.47400000000005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0</v>
      </c>
      <c r="F256" s="228">
        <f t="shared" si="156"/>
        <v>0</v>
      </c>
      <c r="G256" s="228">
        <f t="shared" si="156"/>
        <v>0</v>
      </c>
      <c r="H256" s="228">
        <f t="shared" si="156"/>
        <v>0</v>
      </c>
      <c r="I256" s="228">
        <f t="shared" si="156"/>
        <v>-1.4370000000000001E-2</v>
      </c>
      <c r="J256" s="228">
        <f t="shared" si="156"/>
        <v>-12.646000000000001</v>
      </c>
      <c r="K256" s="228">
        <f t="shared" si="156"/>
        <v>-12.14024</v>
      </c>
      <c r="L256" s="228">
        <f t="shared" si="156"/>
        <v>-106.95399999999999</v>
      </c>
      <c r="M256" s="228">
        <f t="shared" si="156"/>
        <v>-622.76499999999999</v>
      </c>
      <c r="N256" s="228">
        <f t="shared" si="156"/>
        <v>-767.32299999999998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74.0865000000002</v>
      </c>
      <c r="F257" s="251">
        <f>SUM(F252:F256)</f>
        <v>167.34800000000024</v>
      </c>
      <c r="G257" s="251">
        <f>SUM(G252:G256)</f>
        <v>564.88684999999998</v>
      </c>
      <c r="H257" s="251">
        <f t="shared" ref="H257:N257" si="157">SUM(H252:H256)</f>
        <v>11587.030130000001</v>
      </c>
      <c r="I257" s="251">
        <f t="shared" si="157"/>
        <v>1857.8037799999995</v>
      </c>
      <c r="J257" s="251">
        <f t="shared" si="157"/>
        <v>481.00299999999959</v>
      </c>
      <c r="K257" s="251">
        <f t="shared" si="157"/>
        <v>518.56013999999914</v>
      </c>
      <c r="L257" s="251">
        <f t="shared" si="157"/>
        <v>2369.1489999999999</v>
      </c>
      <c r="M257" s="251">
        <f t="shared" si="157"/>
        <v>121464.15300000001</v>
      </c>
      <c r="N257" s="251">
        <f t="shared" si="157"/>
        <v>60260.464000000007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74.0865000000002</v>
      </c>
      <c r="F260" s="228">
        <f>+F257</f>
        <v>167.34800000000024</v>
      </c>
      <c r="G260" s="228">
        <f>+G257</f>
        <v>564.88684999999998</v>
      </c>
      <c r="H260" s="228">
        <f t="shared" ref="H260:N260" si="159">+H257</f>
        <v>11587.030130000001</v>
      </c>
      <c r="I260" s="228">
        <f t="shared" si="159"/>
        <v>1857.8037799999995</v>
      </c>
      <c r="J260" s="228">
        <f t="shared" si="159"/>
        <v>481.00299999999959</v>
      </c>
      <c r="K260" s="228">
        <f t="shared" si="159"/>
        <v>518.56013999999914</v>
      </c>
      <c r="L260" s="228">
        <f t="shared" si="159"/>
        <v>2369.1489999999999</v>
      </c>
      <c r="M260" s="228">
        <f t="shared" si="159"/>
        <v>121464.15300000001</v>
      </c>
      <c r="N260" s="228">
        <f t="shared" si="159"/>
        <v>60260.464000000007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0</v>
      </c>
      <c r="H261" s="228">
        <f t="shared" si="160"/>
        <v>0</v>
      </c>
      <c r="I261" s="228">
        <f t="shared" si="160"/>
        <v>0</v>
      </c>
      <c r="J261" s="228">
        <f t="shared" si="160"/>
        <v>0</v>
      </c>
      <c r="K261" s="228">
        <f t="shared" si="160"/>
        <v>0</v>
      </c>
      <c r="L261" s="228">
        <f t="shared" si="160"/>
        <v>0</v>
      </c>
      <c r="M261" s="228">
        <f t="shared" si="160"/>
        <v>0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-4.0389999999999997</v>
      </c>
      <c r="F262" s="228">
        <f t="shared" si="161"/>
        <v>0</v>
      </c>
      <c r="G262" s="228">
        <f t="shared" si="161"/>
        <v>-175.77521999999999</v>
      </c>
      <c r="H262" s="228">
        <f t="shared" si="161"/>
        <v>-266.26495999999997</v>
      </c>
      <c r="I262" s="228">
        <f t="shared" si="161"/>
        <v>-166.15837999999999</v>
      </c>
      <c r="J262" s="228">
        <f t="shared" si="161"/>
        <v>-153.66800000000001</v>
      </c>
      <c r="K262" s="228">
        <f t="shared" si="161"/>
        <v>-142.00537</v>
      </c>
      <c r="L262" s="228">
        <f t="shared" si="161"/>
        <v>-518.69299999999998</v>
      </c>
      <c r="M262" s="228">
        <f t="shared" si="161"/>
        <v>-5055.6480000000001</v>
      </c>
      <c r="N262" s="228">
        <f t="shared" si="161"/>
        <v>519.60900000000004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70.047500000000198</v>
      </c>
      <c r="F263" s="251">
        <f>SUM(F260:F262)</f>
        <v>167.34800000000024</v>
      </c>
      <c r="G263" s="251">
        <f>SUM(G260:G262)</f>
        <v>389.11162999999999</v>
      </c>
      <c r="H263" s="251">
        <f t="shared" ref="H263:N263" si="162">SUM(H260:H262)</f>
        <v>11320.765170000001</v>
      </c>
      <c r="I263" s="251">
        <f t="shared" si="162"/>
        <v>1691.6453999999994</v>
      </c>
      <c r="J263" s="251">
        <f t="shared" si="162"/>
        <v>327.33499999999958</v>
      </c>
      <c r="K263" s="251">
        <f t="shared" si="162"/>
        <v>376.55476999999917</v>
      </c>
      <c r="L263" s="251">
        <f t="shared" si="162"/>
        <v>1850.4559999999999</v>
      </c>
      <c r="M263" s="251">
        <f t="shared" si="162"/>
        <v>116408.505</v>
      </c>
      <c r="N263" s="251">
        <f t="shared" si="162"/>
        <v>60780.073000000004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70.047500000000198</v>
      </c>
      <c r="F266" s="228">
        <f t="shared" ref="F266:G266" si="164">+F263</f>
        <v>167.34800000000024</v>
      </c>
      <c r="G266" s="228">
        <f t="shared" si="164"/>
        <v>389.11162999999999</v>
      </c>
      <c r="H266" s="228">
        <f t="shared" ref="H266:N266" si="165">+H263</f>
        <v>11320.765170000001</v>
      </c>
      <c r="I266" s="228">
        <f t="shared" si="165"/>
        <v>1691.6453999999994</v>
      </c>
      <c r="J266" s="228">
        <f t="shared" si="165"/>
        <v>327.33499999999958</v>
      </c>
      <c r="K266" s="228">
        <f t="shared" si="165"/>
        <v>376.55476999999917</v>
      </c>
      <c r="L266" s="228">
        <f t="shared" si="165"/>
        <v>1850.4559999999999</v>
      </c>
      <c r="M266" s="228">
        <f t="shared" si="165"/>
        <v>116408.505</v>
      </c>
      <c r="N266" s="228">
        <f t="shared" si="165"/>
        <v>60780.073000000004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-8000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-3837.3620000000001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70.047500000000198</v>
      </c>
      <c r="F268" s="251">
        <f>SUM(F266:F267)</f>
        <v>167.34800000000024</v>
      </c>
      <c r="G268" s="251">
        <f>SUM(G266:G267)</f>
        <v>389.11162999999999</v>
      </c>
      <c r="H268" s="251">
        <f t="shared" ref="H268:N268" si="167">SUM(H266:H267)</f>
        <v>11320.765170000001</v>
      </c>
      <c r="I268" s="251">
        <f t="shared" si="167"/>
        <v>-6308.3546000000006</v>
      </c>
      <c r="J268" s="251">
        <f t="shared" si="167"/>
        <v>327.33499999999958</v>
      </c>
      <c r="K268" s="251">
        <f t="shared" si="167"/>
        <v>376.55476999999917</v>
      </c>
      <c r="L268" s="251">
        <f t="shared" si="167"/>
        <v>1850.4559999999999</v>
      </c>
      <c r="M268" s="251">
        <f t="shared" si="167"/>
        <v>116408.505</v>
      </c>
      <c r="N268" s="251">
        <f t="shared" si="167"/>
        <v>56942.711000000003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70.0474999999999</v>
      </c>
      <c r="F273" s="259">
        <f>+F186</f>
        <v>167.34850000000006</v>
      </c>
      <c r="G273" s="259">
        <f>+G186</f>
        <v>38436.50763</v>
      </c>
      <c r="H273" s="259">
        <f t="shared" ref="H273:N273" si="170">+H186</f>
        <v>17564.185299999997</v>
      </c>
      <c r="I273" s="259">
        <f t="shared" si="170"/>
        <v>-5098.8715999999986</v>
      </c>
      <c r="J273" s="259">
        <f t="shared" si="170"/>
        <v>1549.596669999999</v>
      </c>
      <c r="K273" s="259">
        <f t="shared" si="170"/>
        <v>382.76867000000038</v>
      </c>
      <c r="L273" s="259">
        <f t="shared" si="170"/>
        <v>16486.101329999998</v>
      </c>
      <c r="M273" s="259">
        <f t="shared" si="170"/>
        <v>116181.74099999999</v>
      </c>
      <c r="N273" s="259">
        <f t="shared" si="170"/>
        <v>57046.652000000002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-70.047499999999999</v>
      </c>
      <c r="F274" s="259">
        <f t="shared" si="171"/>
        <v>-167.34800000000001</v>
      </c>
      <c r="G274" s="259">
        <f t="shared" si="171"/>
        <v>-389.11162999999999</v>
      </c>
      <c r="H274" s="259">
        <f t="shared" ref="H274:N274" si="172">-H194</f>
        <v>-8890.61744</v>
      </c>
      <c r="I274" s="259">
        <f t="shared" si="172"/>
        <v>-2901.1284000000001</v>
      </c>
      <c r="J274" s="259">
        <f t="shared" si="172"/>
        <v>-1549.597</v>
      </c>
      <c r="K274" s="259">
        <f t="shared" si="172"/>
        <v>-382.76871</v>
      </c>
      <c r="L274" s="259">
        <f t="shared" si="172"/>
        <v>-16486.100999999999</v>
      </c>
      <c r="M274" s="259">
        <f t="shared" si="172"/>
        <v>-116181.742</v>
      </c>
      <c r="N274" s="259">
        <f t="shared" si="172"/>
        <v>-60884.014000000003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8000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3837.3620000000001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-9.9475983006414026E-14</v>
      </c>
      <c r="F276" s="259">
        <f t="shared" ref="F276:G276" si="174">SUM(F273:F275)</f>
        <v>5.0000000004501999E-4</v>
      </c>
      <c r="G276" s="259">
        <f t="shared" si="174"/>
        <v>38047.396000000001</v>
      </c>
      <c r="H276" s="259">
        <f t="shared" ref="H276:N276" si="175">SUM(H273:H275)</f>
        <v>8673.5678599999974</v>
      </c>
      <c r="I276" s="259">
        <f t="shared" si="175"/>
        <v>0</v>
      </c>
      <c r="J276" s="259">
        <f t="shared" si="175"/>
        <v>-3.300000009858195E-4</v>
      </c>
      <c r="K276" s="259">
        <f t="shared" si="175"/>
        <v>-3.9999999614792614E-5</v>
      </c>
      <c r="L276" s="259">
        <f t="shared" si="175"/>
        <v>3.2999999893945642E-4</v>
      </c>
      <c r="M276" s="259">
        <f t="shared" si="175"/>
        <v>-1.0000000038417056E-3</v>
      </c>
      <c r="N276" s="259">
        <f t="shared" si="175"/>
        <v>0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-9.9475983006414026E-14</v>
      </c>
      <c r="F277" s="251">
        <f t="shared" ref="F277:G277" si="176">+F276</f>
        <v>5.0000000004501999E-4</v>
      </c>
      <c r="G277" s="251">
        <f t="shared" si="176"/>
        <v>38047.396000000001</v>
      </c>
      <c r="H277" s="251">
        <f t="shared" ref="H277:N277" si="177">+H276</f>
        <v>8673.5678599999974</v>
      </c>
      <c r="I277" s="251">
        <f t="shared" si="177"/>
        <v>0</v>
      </c>
      <c r="J277" s="251">
        <f t="shared" si="177"/>
        <v>-3.300000009858195E-4</v>
      </c>
      <c r="K277" s="251">
        <f t="shared" si="177"/>
        <v>-3.9999999614792614E-5</v>
      </c>
      <c r="L277" s="251">
        <f t="shared" si="177"/>
        <v>3.2999999893945642E-4</v>
      </c>
      <c r="M277" s="251">
        <f t="shared" si="177"/>
        <v>-1.0000000038417056E-3</v>
      </c>
      <c r="N277" s="251">
        <f t="shared" si="177"/>
        <v>0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70.047500000000198</v>
      </c>
      <c r="F291" s="228">
        <f t="shared" si="188"/>
        <v>167.34800000000024</v>
      </c>
      <c r="G291" s="228">
        <f t="shared" si="188"/>
        <v>389.11162999999999</v>
      </c>
      <c r="H291" s="228">
        <f t="shared" si="188"/>
        <v>11320.765170000001</v>
      </c>
      <c r="I291" s="228">
        <f t="shared" si="188"/>
        <v>-6308.3546000000006</v>
      </c>
      <c r="J291" s="228">
        <f t="shared" si="188"/>
        <v>327.33499999999958</v>
      </c>
      <c r="K291" s="228">
        <f t="shared" si="188"/>
        <v>376.55476999999917</v>
      </c>
      <c r="L291" s="228">
        <f t="shared" si="188"/>
        <v>1850.4559999999999</v>
      </c>
      <c r="M291" s="228">
        <f t="shared" si="188"/>
        <v>116408.505</v>
      </c>
      <c r="N291" s="228">
        <f t="shared" si="188"/>
        <v>56942.711000000003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-9.9475983006414026E-14</v>
      </c>
      <c r="F292" s="228">
        <f t="shared" si="189"/>
        <v>5.0000000004501999E-4</v>
      </c>
      <c r="G292" s="228">
        <f t="shared" si="189"/>
        <v>38047.396000000001</v>
      </c>
      <c r="H292" s="228">
        <f t="shared" si="189"/>
        <v>8673.5678599999974</v>
      </c>
      <c r="I292" s="228">
        <f t="shared" si="189"/>
        <v>0</v>
      </c>
      <c r="J292" s="228">
        <f t="shared" si="189"/>
        <v>-3.300000009858195E-4</v>
      </c>
      <c r="K292" s="228">
        <f t="shared" si="189"/>
        <v>-3.9999999614792614E-5</v>
      </c>
      <c r="L292" s="228">
        <f t="shared" si="189"/>
        <v>3.2999999893945642E-4</v>
      </c>
      <c r="M292" s="228">
        <f t="shared" si="189"/>
        <v>-1.0000000038417056E-3</v>
      </c>
      <c r="N292" s="228">
        <f t="shared" si="189"/>
        <v>0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70.047500000000099</v>
      </c>
      <c r="F295" s="233">
        <f t="shared" ref="F295:G295" si="193">SUM(F291:F294)</f>
        <v>167.34850000000029</v>
      </c>
      <c r="G295" s="233">
        <f t="shared" si="193"/>
        <v>38436.50763</v>
      </c>
      <c r="H295" s="233">
        <f t="shared" ref="H295:N295" si="194">SUM(H291:H294)</f>
        <v>19994.333029999998</v>
      </c>
      <c r="I295" s="233">
        <f t="shared" si="194"/>
        <v>-6308.3546000000006</v>
      </c>
      <c r="J295" s="233">
        <f t="shared" si="194"/>
        <v>327.3346699999986</v>
      </c>
      <c r="K295" s="233">
        <f t="shared" si="194"/>
        <v>376.55472999999955</v>
      </c>
      <c r="L295" s="233">
        <f t="shared" si="194"/>
        <v>1850.4563299999988</v>
      </c>
      <c r="M295" s="233">
        <f t="shared" si="194"/>
        <v>116408.504</v>
      </c>
      <c r="N295" s="233">
        <f t="shared" si="194"/>
        <v>56942.711000000003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70.047500000000099</v>
      </c>
      <c r="F298" s="228">
        <f t="shared" ref="F298:G298" si="196">F295</f>
        <v>167.34850000000029</v>
      </c>
      <c r="G298" s="228">
        <f t="shared" si="196"/>
        <v>38436.50763</v>
      </c>
      <c r="H298" s="228">
        <f t="shared" ref="H298:N298" si="197">H295</f>
        <v>19994.333029999998</v>
      </c>
      <c r="I298" s="228">
        <f t="shared" si="197"/>
        <v>-6308.3546000000006</v>
      </c>
      <c r="J298" s="228">
        <f t="shared" si="197"/>
        <v>327.3346699999986</v>
      </c>
      <c r="K298" s="228">
        <f t="shared" si="197"/>
        <v>376.55472999999955</v>
      </c>
      <c r="L298" s="228">
        <f t="shared" si="197"/>
        <v>1850.4563299999988</v>
      </c>
      <c r="M298" s="228">
        <f t="shared" si="197"/>
        <v>116408.504</v>
      </c>
      <c r="N298" s="228">
        <f t="shared" si="197"/>
        <v>56942.711000000003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12.78</v>
      </c>
      <c r="K299" s="228">
        <f t="shared" si="198"/>
        <v>6.21394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0</v>
      </c>
      <c r="H300" s="228">
        <f t="shared" si="199"/>
        <v>0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0</v>
      </c>
      <c r="M300" s="228">
        <f t="shared" si="199"/>
        <v>0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14635.645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0</v>
      </c>
      <c r="F305" s="233">
        <f t="shared" si="204"/>
        <v>0</v>
      </c>
      <c r="G305" s="233">
        <f t="shared" si="204"/>
        <v>0</v>
      </c>
      <c r="H305" s="233">
        <f t="shared" si="204"/>
        <v>-2430.1477300000001</v>
      </c>
      <c r="I305" s="233">
        <f t="shared" si="204"/>
        <v>1209.4829999999999</v>
      </c>
      <c r="J305" s="233">
        <f t="shared" si="204"/>
        <v>1209.482</v>
      </c>
      <c r="K305" s="233">
        <f t="shared" si="204"/>
        <v>0</v>
      </c>
      <c r="L305" s="233">
        <f t="shared" si="204"/>
        <v>0</v>
      </c>
      <c r="M305" s="233">
        <f t="shared" si="204"/>
        <v>-226.76300000000001</v>
      </c>
      <c r="N305" s="233">
        <f t="shared" si="204"/>
        <v>103.941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0</v>
      </c>
      <c r="H306" s="228">
        <f t="shared" si="205"/>
        <v>-11.182729999999999</v>
      </c>
      <c r="I306" s="228">
        <f t="shared" si="205"/>
        <v>0</v>
      </c>
      <c r="J306" s="228">
        <f t="shared" si="205"/>
        <v>0</v>
      </c>
      <c r="K306" s="228">
        <f t="shared" si="205"/>
        <v>0</v>
      </c>
      <c r="L306" s="228">
        <f t="shared" si="205"/>
        <v>0</v>
      </c>
      <c r="M306" s="228">
        <f t="shared" si="205"/>
        <v>0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-226.76300000000001</v>
      </c>
      <c r="N308" s="228">
        <f t="shared" si="207"/>
        <v>103.941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-2418.9650000000001</v>
      </c>
      <c r="I309" s="228">
        <f t="shared" si="208"/>
        <v>1209.4829999999999</v>
      </c>
      <c r="J309" s="228">
        <f t="shared" si="208"/>
        <v>1209.482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70.047500000000099</v>
      </c>
      <c r="F319" s="233">
        <f t="shared" si="218"/>
        <v>167.34850000000029</v>
      </c>
      <c r="G319" s="233">
        <f t="shared" si="218"/>
        <v>38436.50763</v>
      </c>
      <c r="H319" s="233">
        <f t="shared" si="218"/>
        <v>17564.185299999997</v>
      </c>
      <c r="I319" s="233">
        <f t="shared" si="218"/>
        <v>-5098.8716000000004</v>
      </c>
      <c r="J319" s="233">
        <f t="shared" si="218"/>
        <v>1549.5966699999985</v>
      </c>
      <c r="K319" s="233">
        <f t="shared" si="218"/>
        <v>382.76866999999953</v>
      </c>
      <c r="L319" s="233">
        <f t="shared" si="218"/>
        <v>16486.101329999998</v>
      </c>
      <c r="M319" s="233">
        <f t="shared" si="218"/>
        <v>116181.74099999999</v>
      </c>
      <c r="N319" s="233">
        <f t="shared" si="218"/>
        <v>57046.652000000002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0</v>
      </c>
      <c r="F322" s="228">
        <f t="shared" si="220"/>
        <v>0</v>
      </c>
      <c r="G322" s="228">
        <f t="shared" si="220"/>
        <v>0</v>
      </c>
      <c r="H322" s="228">
        <f t="shared" si="220"/>
        <v>0</v>
      </c>
      <c r="I322" s="228">
        <f t="shared" si="220"/>
        <v>0</v>
      </c>
      <c r="J322" s="228">
        <f t="shared" si="220"/>
        <v>0</v>
      </c>
      <c r="K322" s="228">
        <f t="shared" si="220"/>
        <v>0</v>
      </c>
      <c r="L322" s="228">
        <f t="shared" si="220"/>
        <v>0</v>
      </c>
      <c r="M322" s="228">
        <f t="shared" si="220"/>
        <v>0</v>
      </c>
      <c r="N322" s="228">
        <f t="shared" si="220"/>
        <v>0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0</v>
      </c>
      <c r="F323" s="228">
        <f t="shared" si="221"/>
        <v>15</v>
      </c>
      <c r="G323" s="228">
        <f t="shared" si="221"/>
        <v>10</v>
      </c>
      <c r="H323" s="228">
        <f t="shared" si="221"/>
        <v>-3</v>
      </c>
      <c r="I323" s="228">
        <f t="shared" si="221"/>
        <v>5.9753599999999985</v>
      </c>
      <c r="J323" s="228">
        <f t="shared" si="221"/>
        <v>2.3076400000000028</v>
      </c>
      <c r="K323" s="228">
        <f t="shared" si="221"/>
        <v>-7.4824900000000021</v>
      </c>
      <c r="L323" s="228">
        <f t="shared" si="221"/>
        <v>-1.5695099999999975</v>
      </c>
      <c r="M323" s="228">
        <f t="shared" si="221"/>
        <v>4.0109999999999992</v>
      </c>
      <c r="N323" s="228">
        <f t="shared" si="221"/>
        <v>1.3840000000000003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0</v>
      </c>
      <c r="F327" s="233">
        <f>SUM(F322:F326)</f>
        <v>15</v>
      </c>
      <c r="G327" s="233">
        <f>SUM(G322:G326)</f>
        <v>10</v>
      </c>
      <c r="H327" s="233">
        <f t="shared" ref="H327:N327" si="225">SUM(H322:H326)</f>
        <v>-3</v>
      </c>
      <c r="I327" s="233">
        <f t="shared" si="225"/>
        <v>5.9753599999999985</v>
      </c>
      <c r="J327" s="233">
        <f t="shared" si="225"/>
        <v>2.3076400000000028</v>
      </c>
      <c r="K327" s="233">
        <f t="shared" si="225"/>
        <v>-7.4824900000000021</v>
      </c>
      <c r="L327" s="233">
        <f t="shared" si="225"/>
        <v>-1.5695099999999975</v>
      </c>
      <c r="M327" s="233">
        <f t="shared" si="225"/>
        <v>4.0109999999999992</v>
      </c>
      <c r="N327" s="233">
        <f t="shared" si="225"/>
        <v>1.3840000000000003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58.350999999999971</v>
      </c>
      <c r="F338" s="233">
        <f t="shared" ref="F338:G338" si="231">SUM(F339:F342)</f>
        <v>23.735000000000007</v>
      </c>
      <c r="G338" s="233">
        <f t="shared" si="231"/>
        <v>-12.721000000000011</v>
      </c>
      <c r="H338" s="233">
        <f t="shared" ref="H338:N338" si="232">SUM(H339:H342)</f>
        <v>-221.88714999999999</v>
      </c>
      <c r="I338" s="233">
        <f t="shared" si="232"/>
        <v>-89.38703000000001</v>
      </c>
      <c r="J338" s="233">
        <f t="shared" si="232"/>
        <v>-28.09882</v>
      </c>
      <c r="K338" s="233">
        <f t="shared" si="232"/>
        <v>-4.8822899999999994</v>
      </c>
      <c r="L338" s="233">
        <f t="shared" si="232"/>
        <v>1600.7342899999999</v>
      </c>
      <c r="M338" s="233">
        <f t="shared" si="232"/>
        <v>21383.146000000001</v>
      </c>
      <c r="N338" s="233">
        <f t="shared" si="232"/>
        <v>8.1640000000006694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83.023999999999972</v>
      </c>
      <c r="F339" s="228">
        <f t="shared" si="233"/>
        <v>26.310000000000002</v>
      </c>
      <c r="G339" s="228">
        <f t="shared" si="233"/>
        <v>6.8729999999999905</v>
      </c>
      <c r="H339" s="228">
        <f t="shared" si="233"/>
        <v>-210.01774999999998</v>
      </c>
      <c r="I339" s="228">
        <f t="shared" si="233"/>
        <v>-78.496830000000003</v>
      </c>
      <c r="J339" s="228">
        <f t="shared" si="233"/>
        <v>-22.498419999999999</v>
      </c>
      <c r="K339" s="228">
        <f t="shared" si="233"/>
        <v>0</v>
      </c>
      <c r="L339" s="228">
        <f t="shared" si="233"/>
        <v>0</v>
      </c>
      <c r="M339" s="228">
        <f t="shared" si="233"/>
        <v>0</v>
      </c>
      <c r="N339" s="228">
        <f t="shared" si="233"/>
        <v>0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-24.673000000000002</v>
      </c>
      <c r="F340" s="228">
        <f t="shared" si="234"/>
        <v>-2.5749999999999957</v>
      </c>
      <c r="G340" s="228">
        <f t="shared" si="234"/>
        <v>-19.594000000000001</v>
      </c>
      <c r="H340" s="228">
        <f t="shared" si="234"/>
        <v>-11.869400000000002</v>
      </c>
      <c r="I340" s="228">
        <f t="shared" si="234"/>
        <v>-10.8902</v>
      </c>
      <c r="J340" s="228">
        <f t="shared" si="234"/>
        <v>-5.6004000000000005</v>
      </c>
      <c r="K340" s="228">
        <f t="shared" si="234"/>
        <v>-4.8822899999999994</v>
      </c>
      <c r="L340" s="228">
        <f t="shared" si="234"/>
        <v>1600.7342899999999</v>
      </c>
      <c r="M340" s="228">
        <f t="shared" si="234"/>
        <v>21383.146000000001</v>
      </c>
      <c r="N340" s="228">
        <f t="shared" si="234"/>
        <v>8.1640000000006694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148.785</v>
      </c>
      <c r="F343" s="233">
        <f>SUM(F344:F345)</f>
        <v>195.453</v>
      </c>
      <c r="G343" s="233">
        <f>SUM(G344:G345)</f>
        <v>230.84899999999999</v>
      </c>
      <c r="H343" s="233">
        <f t="shared" ref="H343:N343" si="237">SUM(H344:H345)</f>
        <v>174.18693999999999</v>
      </c>
      <c r="I343" s="233">
        <f t="shared" si="237"/>
        <v>89.549270000000007</v>
      </c>
      <c r="J343" s="233">
        <f t="shared" si="237"/>
        <v>30.437999999999999</v>
      </c>
      <c r="K343" s="233">
        <f t="shared" si="237"/>
        <v>7.00068</v>
      </c>
      <c r="L343" s="233">
        <f t="shared" si="237"/>
        <v>4.4909999999999997</v>
      </c>
      <c r="M343" s="233">
        <f t="shared" si="237"/>
        <v>3.7970000000000002</v>
      </c>
      <c r="N343" s="233">
        <f t="shared" si="237"/>
        <v>1.107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148.785</v>
      </c>
      <c r="F344" s="228">
        <f t="shared" si="238"/>
        <v>195.453</v>
      </c>
      <c r="G344" s="228">
        <f t="shared" si="238"/>
        <v>230.84899999999999</v>
      </c>
      <c r="H344" s="228">
        <f t="shared" si="238"/>
        <v>174.18693999999999</v>
      </c>
      <c r="I344" s="228">
        <f t="shared" si="238"/>
        <v>89.549270000000007</v>
      </c>
      <c r="J344" s="228">
        <f t="shared" si="238"/>
        <v>30.437999999999999</v>
      </c>
      <c r="K344" s="228">
        <f t="shared" si="238"/>
        <v>7.00068</v>
      </c>
      <c r="L344" s="228">
        <f t="shared" si="238"/>
        <v>4.4909999999999997</v>
      </c>
      <c r="M344" s="228">
        <f t="shared" si="238"/>
        <v>3.7970000000000002</v>
      </c>
      <c r="N344" s="228">
        <f t="shared" si="238"/>
        <v>1.107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207.13599999999997</v>
      </c>
      <c r="F346" s="233">
        <f>+F338+F343</f>
        <v>219.18800000000002</v>
      </c>
      <c r="G346" s="233">
        <f>+G338+G343</f>
        <v>218.12799999999999</v>
      </c>
      <c r="H346" s="233">
        <f t="shared" ref="H346:N346" si="240">+H338+H343</f>
        <v>-47.700209999999998</v>
      </c>
      <c r="I346" s="233">
        <f t="shared" si="240"/>
        <v>0.16223999999999705</v>
      </c>
      <c r="J346" s="233">
        <f t="shared" si="240"/>
        <v>2.3391799999999989</v>
      </c>
      <c r="K346" s="233">
        <f t="shared" si="240"/>
        <v>2.1183900000000007</v>
      </c>
      <c r="L346" s="233">
        <f t="shared" si="240"/>
        <v>1605.2252899999999</v>
      </c>
      <c r="M346" s="233">
        <f t="shared" si="240"/>
        <v>21386.942999999999</v>
      </c>
      <c r="N346" s="233">
        <f t="shared" si="240"/>
        <v>9.2710000000006687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207.13599999999997</v>
      </c>
      <c r="F349" s="228">
        <f t="shared" ref="F349:G349" si="241">+F346</f>
        <v>219.18800000000002</v>
      </c>
      <c r="G349" s="228">
        <f t="shared" si="241"/>
        <v>218.12799999999999</v>
      </c>
      <c r="H349" s="228">
        <f t="shared" ref="H349:N349" si="242">+H346</f>
        <v>-47.700209999999998</v>
      </c>
      <c r="I349" s="228">
        <f t="shared" si="242"/>
        <v>0.16223999999999705</v>
      </c>
      <c r="J349" s="228">
        <f t="shared" si="242"/>
        <v>2.3391799999999989</v>
      </c>
      <c r="K349" s="228">
        <f t="shared" si="242"/>
        <v>2.1183900000000007</v>
      </c>
      <c r="L349" s="228">
        <f t="shared" si="242"/>
        <v>1605.2252899999999</v>
      </c>
      <c r="M349" s="228">
        <f t="shared" si="242"/>
        <v>21386.942999999999</v>
      </c>
      <c r="N349" s="228">
        <f t="shared" si="242"/>
        <v>9.2710000000006687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207.13599999999997</v>
      </c>
      <c r="F351" s="233">
        <f t="shared" ref="F351:G351" si="244">F349+F350</f>
        <v>219.18800000000002</v>
      </c>
      <c r="G351" s="233">
        <f t="shared" si="244"/>
        <v>218.12799999999999</v>
      </c>
      <c r="H351" s="233">
        <f t="shared" ref="H351:N351" si="245">H349+H350</f>
        <v>-47.700209999999998</v>
      </c>
      <c r="I351" s="233">
        <f t="shared" si="245"/>
        <v>0.16223999999999705</v>
      </c>
      <c r="J351" s="233">
        <f t="shared" si="245"/>
        <v>2.3391799999999989</v>
      </c>
      <c r="K351" s="233">
        <f t="shared" si="245"/>
        <v>2.1183900000000007</v>
      </c>
      <c r="L351" s="233">
        <f t="shared" si="245"/>
        <v>1605.2252899999999</v>
      </c>
      <c r="M351" s="233">
        <f t="shared" si="245"/>
        <v>21386.942999999999</v>
      </c>
      <c r="N351" s="233">
        <f t="shared" si="245"/>
        <v>9.2710000000006687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207.13599999999997</v>
      </c>
      <c r="F353" s="228">
        <f t="shared" ref="F353:G353" si="246">+F351</f>
        <v>219.18800000000002</v>
      </c>
      <c r="G353" s="228">
        <f t="shared" si="246"/>
        <v>218.12799999999999</v>
      </c>
      <c r="H353" s="228">
        <f t="shared" ref="H353:N353" si="247">+H351</f>
        <v>-47.700209999999998</v>
      </c>
      <c r="I353" s="228">
        <f t="shared" si="247"/>
        <v>0.16223999999999705</v>
      </c>
      <c r="J353" s="228">
        <f t="shared" si="247"/>
        <v>2.3391799999999989</v>
      </c>
      <c r="K353" s="228">
        <f t="shared" si="247"/>
        <v>2.1183900000000007</v>
      </c>
      <c r="L353" s="228">
        <f t="shared" si="247"/>
        <v>1605.2252899999999</v>
      </c>
      <c r="M353" s="228">
        <f t="shared" si="247"/>
        <v>21386.942999999999</v>
      </c>
      <c r="N353" s="228">
        <f t="shared" si="247"/>
        <v>9.2710000000006687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0</v>
      </c>
      <c r="H354" s="228">
        <f t="shared" si="248"/>
        <v>0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0</v>
      </c>
      <c r="M354" s="228">
        <f t="shared" si="248"/>
        <v>0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207.13599999999997</v>
      </c>
      <c r="F355" s="233">
        <f t="shared" ref="F355:G355" si="249">F353+F354</f>
        <v>219.18800000000002</v>
      </c>
      <c r="G355" s="233">
        <f t="shared" si="249"/>
        <v>218.12799999999999</v>
      </c>
      <c r="H355" s="233">
        <f t="shared" ref="H355:N355" si="250">H353+H354</f>
        <v>-47.700209999999998</v>
      </c>
      <c r="I355" s="233">
        <f t="shared" si="250"/>
        <v>0.16223999999999705</v>
      </c>
      <c r="J355" s="233">
        <f t="shared" si="250"/>
        <v>2.3391799999999989</v>
      </c>
      <c r="K355" s="233">
        <f t="shared" si="250"/>
        <v>2.1183900000000007</v>
      </c>
      <c r="L355" s="233">
        <f t="shared" si="250"/>
        <v>1605.2252899999999</v>
      </c>
      <c r="M355" s="233">
        <f t="shared" si="250"/>
        <v>21386.942999999999</v>
      </c>
      <c r="N355" s="233">
        <f t="shared" si="250"/>
        <v>9.2710000000006687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70.047500000000099</v>
      </c>
      <c r="F363" s="228">
        <f t="shared" si="256"/>
        <v>167.34850000000029</v>
      </c>
      <c r="G363" s="228">
        <f t="shared" si="256"/>
        <v>38436.50763</v>
      </c>
      <c r="H363" s="228">
        <f t="shared" si="256"/>
        <v>17564.185299999997</v>
      </c>
      <c r="I363" s="228">
        <f t="shared" si="256"/>
        <v>-5098.8716000000004</v>
      </c>
      <c r="J363" s="228">
        <f t="shared" si="256"/>
        <v>1549.5966699999985</v>
      </c>
      <c r="K363" s="228">
        <f t="shared" si="256"/>
        <v>382.76866999999953</v>
      </c>
      <c r="L363" s="228">
        <f t="shared" si="256"/>
        <v>16486.101329999998</v>
      </c>
      <c r="M363" s="228">
        <f t="shared" si="256"/>
        <v>116181.74099999999</v>
      </c>
      <c r="N363" s="228">
        <f t="shared" si="256"/>
        <v>57046.652000000002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0</v>
      </c>
      <c r="F364" s="228">
        <f t="shared" si="257"/>
        <v>-15</v>
      </c>
      <c r="G364" s="228">
        <f t="shared" si="257"/>
        <v>-10</v>
      </c>
      <c r="H364" s="228">
        <f t="shared" si="257"/>
        <v>3</v>
      </c>
      <c r="I364" s="228">
        <f t="shared" si="257"/>
        <v>-5.9753599999999985</v>
      </c>
      <c r="J364" s="228">
        <f t="shared" si="257"/>
        <v>-2.3076400000000028</v>
      </c>
      <c r="K364" s="228">
        <f t="shared" si="257"/>
        <v>7.4824900000000021</v>
      </c>
      <c r="L364" s="228">
        <f t="shared" si="257"/>
        <v>1.5695099999999975</v>
      </c>
      <c r="M364" s="228">
        <f t="shared" si="257"/>
        <v>-4.0109999999999992</v>
      </c>
      <c r="N364" s="228">
        <f t="shared" si="257"/>
        <v>-1.3840000000000003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-207.13599999999997</v>
      </c>
      <c r="F365" s="228">
        <f t="shared" si="258"/>
        <v>-219.18800000000002</v>
      </c>
      <c r="G365" s="228">
        <f t="shared" si="258"/>
        <v>-218.12799999999999</v>
      </c>
      <c r="H365" s="228">
        <f t="shared" si="258"/>
        <v>47.700209999999998</v>
      </c>
      <c r="I365" s="228">
        <f t="shared" si="258"/>
        <v>-0.16223999999999705</v>
      </c>
      <c r="J365" s="228">
        <f t="shared" si="258"/>
        <v>-2.3391799999999989</v>
      </c>
      <c r="K365" s="228">
        <f t="shared" si="258"/>
        <v>-2.1183900000000007</v>
      </c>
      <c r="L365" s="228">
        <f t="shared" si="258"/>
        <v>-1605.2252899999999</v>
      </c>
      <c r="M365" s="228">
        <f t="shared" si="258"/>
        <v>-21386.942999999999</v>
      </c>
      <c r="N365" s="228">
        <f t="shared" si="258"/>
        <v>-9.2710000000006687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148.785</v>
      </c>
      <c r="F366" s="228">
        <f t="shared" si="259"/>
        <v>195.453</v>
      </c>
      <c r="G366" s="228">
        <f t="shared" si="259"/>
        <v>230.84899999999999</v>
      </c>
      <c r="H366" s="228">
        <f t="shared" si="259"/>
        <v>174.18693999999999</v>
      </c>
      <c r="I366" s="228">
        <f t="shared" si="259"/>
        <v>89.549270000000007</v>
      </c>
      <c r="J366" s="228">
        <f t="shared" si="259"/>
        <v>30.437999999999999</v>
      </c>
      <c r="K366" s="228">
        <f t="shared" si="259"/>
        <v>7.00068</v>
      </c>
      <c r="L366" s="228">
        <f t="shared" si="259"/>
        <v>4.4909999999999997</v>
      </c>
      <c r="M366" s="228">
        <f t="shared" si="259"/>
        <v>3.7970000000000002</v>
      </c>
      <c r="N366" s="228">
        <f t="shared" si="259"/>
        <v>1.107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11.696500000000128</v>
      </c>
      <c r="F368" s="233">
        <f t="shared" ref="F368:N368" si="261">SUM(F363:F367)</f>
        <v>128.61350000000027</v>
      </c>
      <c r="G368" s="233">
        <f t="shared" si="261"/>
        <v>38439.228630000005</v>
      </c>
      <c r="H368" s="233">
        <f t="shared" si="261"/>
        <v>17789.072449999996</v>
      </c>
      <c r="I368" s="233">
        <f t="shared" si="261"/>
        <v>-5015.45993</v>
      </c>
      <c r="J368" s="233">
        <f t="shared" si="261"/>
        <v>1575.3878499999987</v>
      </c>
      <c r="K368" s="233">
        <f t="shared" si="261"/>
        <v>395.13344999999953</v>
      </c>
      <c r="L368" s="233">
        <f t="shared" si="261"/>
        <v>14886.936549999999</v>
      </c>
      <c r="M368" s="233">
        <f t="shared" si="261"/>
        <v>94794.584000000003</v>
      </c>
      <c r="N368" s="233">
        <f t="shared" si="261"/>
        <v>57037.104000000007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38065.674999999996</v>
      </c>
      <c r="H373" s="228">
        <f t="shared" si="264"/>
        <v>11116.046930000004</v>
      </c>
      <c r="I373" s="228">
        <f t="shared" si="264"/>
        <v>-3744.201939999999</v>
      </c>
      <c r="J373" s="228">
        <f t="shared" si="264"/>
        <v>1209.4820099999997</v>
      </c>
      <c r="K373" s="228">
        <f t="shared" si="264"/>
        <v>3399.9999899999966</v>
      </c>
      <c r="L373" s="228">
        <f t="shared" si="264"/>
        <v>31482.782009999995</v>
      </c>
      <c r="M373" s="228">
        <f t="shared" si="264"/>
        <v>10926.15800000001</v>
      </c>
      <c r="N373" s="228">
        <f t="shared" si="264"/>
        <v>12138.519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0</v>
      </c>
      <c r="F374" s="228">
        <f t="shared" si="265"/>
        <v>0</v>
      </c>
      <c r="G374" s="228">
        <f t="shared" si="265"/>
        <v>0</v>
      </c>
      <c r="H374" s="228">
        <f t="shared" si="265"/>
        <v>0</v>
      </c>
      <c r="I374" s="228">
        <f t="shared" si="265"/>
        <v>0</v>
      </c>
      <c r="J374" s="228">
        <f t="shared" si="265"/>
        <v>0.60499999999999998</v>
      </c>
      <c r="K374" s="228">
        <f t="shared" si="265"/>
        <v>0.60000000000000009</v>
      </c>
      <c r="L374" s="228">
        <f t="shared" si="265"/>
        <v>40810.009999999995</v>
      </c>
      <c r="M374" s="228">
        <f t="shared" si="265"/>
        <v>-17696.099999999995</v>
      </c>
      <c r="N374" s="228">
        <f t="shared" si="265"/>
        <v>-23114.515000000003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-372.08600000000001</v>
      </c>
      <c r="F375" s="228">
        <f t="shared" si="266"/>
        <v>41.201000000000001</v>
      </c>
      <c r="G375" s="228">
        <f t="shared" si="266"/>
        <v>817.42700000000002</v>
      </c>
      <c r="H375" s="228">
        <f t="shared" si="266"/>
        <v>-861.17399999999998</v>
      </c>
      <c r="I375" s="228">
        <f t="shared" si="266"/>
        <v>6164.1462600000004</v>
      </c>
      <c r="J375" s="228">
        <f t="shared" si="266"/>
        <v>4026.6257400000004</v>
      </c>
      <c r="K375" s="228">
        <f t="shared" si="266"/>
        <v>14.627469999999448</v>
      </c>
      <c r="L375" s="228">
        <f t="shared" si="266"/>
        <v>-1436.7174699999996</v>
      </c>
      <c r="M375" s="228">
        <f t="shared" si="266"/>
        <v>49780.277999999998</v>
      </c>
      <c r="N375" s="228">
        <f t="shared" si="266"/>
        <v>43852.745000000003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0</v>
      </c>
      <c r="F376" s="228">
        <f t="shared" si="267"/>
        <v>0.96800000000000019</v>
      </c>
      <c r="G376" s="228">
        <f t="shared" si="267"/>
        <v>1.1999999999999997</v>
      </c>
      <c r="H376" s="228">
        <f t="shared" si="267"/>
        <v>6541.1961899999997</v>
      </c>
      <c r="I376" s="228">
        <f t="shared" si="267"/>
        <v>-6040.4125000000004</v>
      </c>
      <c r="J376" s="228">
        <f t="shared" si="267"/>
        <v>1000.0003099999999</v>
      </c>
      <c r="K376" s="228">
        <f t="shared" si="267"/>
        <v>-501.51225999999997</v>
      </c>
      <c r="L376" s="228">
        <f t="shared" si="267"/>
        <v>2754.2722600000002</v>
      </c>
      <c r="M376" s="228">
        <f t="shared" si="267"/>
        <v>33211.197</v>
      </c>
      <c r="N376" s="228">
        <f t="shared" si="267"/>
        <v>2005.9950000000026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140.33300000000003</v>
      </c>
      <c r="F377" s="228">
        <f t="shared" si="268"/>
        <v>236.55099999999999</v>
      </c>
      <c r="G377" s="228">
        <f t="shared" si="268"/>
        <v>-18.860000000000014</v>
      </c>
      <c r="H377" s="228">
        <f t="shared" si="268"/>
        <v>52.791300000000035</v>
      </c>
      <c r="I377" s="228">
        <f t="shared" si="268"/>
        <v>352.51213999999993</v>
      </c>
      <c r="J377" s="228">
        <f t="shared" si="268"/>
        <v>-551.78944000000001</v>
      </c>
      <c r="K377" s="228">
        <f t="shared" si="268"/>
        <v>449.11066999999997</v>
      </c>
      <c r="L377" s="228">
        <f t="shared" si="268"/>
        <v>418.63533000000007</v>
      </c>
      <c r="M377" s="228">
        <f t="shared" si="268"/>
        <v>4897.6139999999996</v>
      </c>
      <c r="N377" s="228">
        <f t="shared" si="268"/>
        <v>-2582.9209999999998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-231.75299999999999</v>
      </c>
      <c r="F378" s="233">
        <f>SUM(F373:F377)</f>
        <v>278.71999999999997</v>
      </c>
      <c r="G378" s="233">
        <f>SUM(G373:G377)</f>
        <v>38865.441999999995</v>
      </c>
      <c r="H378" s="233">
        <f t="shared" ref="H378:N378" si="269">SUM(H373:H377)</f>
        <v>16848.860420000005</v>
      </c>
      <c r="I378" s="233">
        <f t="shared" si="269"/>
        <v>-3267.9560399999991</v>
      </c>
      <c r="J378" s="233">
        <f t="shared" si="269"/>
        <v>5684.9236199999996</v>
      </c>
      <c r="K378" s="233">
        <f t="shared" si="269"/>
        <v>3362.825869999996</v>
      </c>
      <c r="L378" s="233">
        <f t="shared" si="269"/>
        <v>74028.982129999989</v>
      </c>
      <c r="M378" s="233">
        <f t="shared" si="269"/>
        <v>81119.147000000012</v>
      </c>
      <c r="N378" s="233">
        <f t="shared" si="269"/>
        <v>32299.823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0</v>
      </c>
      <c r="F379" s="228">
        <f t="shared" si="270"/>
        <v>0</v>
      </c>
      <c r="G379" s="228">
        <f t="shared" si="270"/>
        <v>0</v>
      </c>
      <c r="H379" s="228">
        <f t="shared" si="270"/>
        <v>0</v>
      </c>
      <c r="I379" s="228">
        <f t="shared" si="270"/>
        <v>7.9484899999999996</v>
      </c>
      <c r="J379" s="228">
        <f t="shared" si="270"/>
        <v>2.4885099999999998</v>
      </c>
      <c r="K379" s="228">
        <f t="shared" si="270"/>
        <v>-1.0436899999999998</v>
      </c>
      <c r="L379" s="228">
        <f t="shared" si="270"/>
        <v>-1.04331</v>
      </c>
      <c r="M379" s="228">
        <f t="shared" si="270"/>
        <v>-1.0439999999999996</v>
      </c>
      <c r="N379" s="228">
        <f t="shared" si="270"/>
        <v>-0.87000000000000011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</v>
      </c>
      <c r="G381" s="228">
        <f t="shared" si="272"/>
        <v>0</v>
      </c>
      <c r="H381" s="228">
        <f t="shared" si="272"/>
        <v>2.2131699999999999</v>
      </c>
      <c r="I381" s="228">
        <f t="shared" si="272"/>
        <v>13.15713</v>
      </c>
      <c r="J381" s="228">
        <f t="shared" si="272"/>
        <v>-12.5153</v>
      </c>
      <c r="K381" s="228">
        <f t="shared" si="272"/>
        <v>16.06373</v>
      </c>
      <c r="L381" s="228">
        <f t="shared" si="272"/>
        <v>-10.878730000000001</v>
      </c>
      <c r="M381" s="228">
        <f t="shared" si="272"/>
        <v>0.94600000000000151</v>
      </c>
      <c r="N381" s="228">
        <f t="shared" si="272"/>
        <v>-1.3020000000000005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-247.53899999999999</v>
      </c>
      <c r="F382" s="228">
        <f t="shared" si="273"/>
        <v>-19.024000000000001</v>
      </c>
      <c r="G382" s="228">
        <f t="shared" si="273"/>
        <v>564.62099999999998</v>
      </c>
      <c r="H382" s="228">
        <f t="shared" si="273"/>
        <v>277.90219000000002</v>
      </c>
      <c r="I382" s="228">
        <f t="shared" si="273"/>
        <v>-222.23569999999995</v>
      </c>
      <c r="J382" s="228">
        <f t="shared" si="273"/>
        <v>-418.73849000000007</v>
      </c>
      <c r="K382" s="228">
        <f t="shared" si="273"/>
        <v>-93.365310000000022</v>
      </c>
      <c r="L382" s="228">
        <f t="shared" si="273"/>
        <v>1004.92931</v>
      </c>
      <c r="M382" s="228">
        <f t="shared" si="273"/>
        <v>23205.43</v>
      </c>
      <c r="N382" s="228">
        <f t="shared" si="273"/>
        <v>10754.906999999999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1.4550000000000001</v>
      </c>
      <c r="F383" s="228">
        <f t="shared" si="274"/>
        <v>0.20399999999999996</v>
      </c>
      <c r="G383" s="228">
        <f t="shared" si="274"/>
        <v>-0.51</v>
      </c>
      <c r="H383" s="228">
        <f t="shared" si="274"/>
        <v>9.2085100000000004</v>
      </c>
      <c r="I383" s="228">
        <f t="shared" si="274"/>
        <v>-10.35751</v>
      </c>
      <c r="J383" s="228">
        <f t="shared" si="274"/>
        <v>0</v>
      </c>
      <c r="K383" s="228">
        <f t="shared" si="274"/>
        <v>7.2894500000000004</v>
      </c>
      <c r="L383" s="228">
        <f t="shared" si="274"/>
        <v>-6.0924500000000004</v>
      </c>
      <c r="M383" s="228">
        <f t="shared" si="274"/>
        <v>2.0000000000000018E-2</v>
      </c>
      <c r="N383" s="228">
        <f t="shared" si="274"/>
        <v>5.5830000000000002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-246.08399999999997</v>
      </c>
      <c r="F384" s="233">
        <f t="shared" ref="F384:G384" si="275">SUM(F379:F383)</f>
        <v>-18.82</v>
      </c>
      <c r="G384" s="233">
        <f t="shared" si="275"/>
        <v>564.11099999999999</v>
      </c>
      <c r="H384" s="233">
        <f t="shared" ref="H384:N384" si="276">SUM(H379:H383)</f>
        <v>289.32387</v>
      </c>
      <c r="I384" s="233">
        <f t="shared" si="276"/>
        <v>-211.48758999999995</v>
      </c>
      <c r="J384" s="233">
        <f t="shared" si="276"/>
        <v>-428.76528000000008</v>
      </c>
      <c r="K384" s="233">
        <f t="shared" si="276"/>
        <v>-71.055820000000026</v>
      </c>
      <c r="L384" s="233">
        <f t="shared" si="276"/>
        <v>986.91481999999996</v>
      </c>
      <c r="M384" s="233">
        <f t="shared" si="276"/>
        <v>23205.351999999999</v>
      </c>
      <c r="N384" s="233">
        <f t="shared" si="276"/>
        <v>10758.317999999999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-477.83699999999999</v>
      </c>
      <c r="F385" s="233">
        <f>+F378+F384</f>
        <v>259.89999999999998</v>
      </c>
      <c r="G385" s="233">
        <f>+G378+G384</f>
        <v>39429.552999999993</v>
      </c>
      <c r="H385" s="233">
        <f t="shared" ref="H385:N385" si="277">+H378+H384</f>
        <v>17138.184290000005</v>
      </c>
      <c r="I385" s="233">
        <f t="shared" si="277"/>
        <v>-3479.4436299999988</v>
      </c>
      <c r="J385" s="233">
        <f t="shared" si="277"/>
        <v>5256.15834</v>
      </c>
      <c r="K385" s="233">
        <f t="shared" si="277"/>
        <v>3291.770049999996</v>
      </c>
      <c r="L385" s="233">
        <f t="shared" si="277"/>
        <v>75015.896949999995</v>
      </c>
      <c r="M385" s="233">
        <f t="shared" si="277"/>
        <v>104324.49900000001</v>
      </c>
      <c r="N385" s="233">
        <f t="shared" si="277"/>
        <v>43058.141000000003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0</v>
      </c>
      <c r="F388" s="228">
        <f t="shared" si="279"/>
        <v>0</v>
      </c>
      <c r="G388" s="228">
        <f t="shared" si="279"/>
        <v>0</v>
      </c>
      <c r="H388" s="228">
        <f t="shared" si="279"/>
        <v>0</v>
      </c>
      <c r="I388" s="228">
        <f t="shared" si="279"/>
        <v>0</v>
      </c>
      <c r="J388" s="228">
        <f t="shared" si="279"/>
        <v>0</v>
      </c>
      <c r="K388" s="228">
        <f t="shared" si="279"/>
        <v>1683.7619999999999</v>
      </c>
      <c r="L388" s="228">
        <f t="shared" si="279"/>
        <v>27301.238000000001</v>
      </c>
      <c r="M388" s="228">
        <f t="shared" si="279"/>
        <v>-2696.3940000000002</v>
      </c>
      <c r="N388" s="228">
        <f t="shared" si="279"/>
        <v>-4508.4969999999994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-11.468</v>
      </c>
      <c r="F392" s="228">
        <f t="shared" si="283"/>
        <v>4.8880000000000017</v>
      </c>
      <c r="G392" s="228">
        <f t="shared" si="283"/>
        <v>206.80136999999999</v>
      </c>
      <c r="H392" s="228">
        <f t="shared" si="283"/>
        <v>-228.68937</v>
      </c>
      <c r="I392" s="228">
        <f t="shared" si="283"/>
        <v>1710.0353</v>
      </c>
      <c r="J392" s="228">
        <f t="shared" si="283"/>
        <v>-1710.0353</v>
      </c>
      <c r="K392" s="228">
        <f t="shared" si="283"/>
        <v>677.85443999999995</v>
      </c>
      <c r="L392" s="228">
        <f t="shared" si="283"/>
        <v>10149.674560000001</v>
      </c>
      <c r="M392" s="228">
        <f t="shared" si="283"/>
        <v>-4096.2280000000001</v>
      </c>
      <c r="N392" s="228">
        <f t="shared" si="283"/>
        <v>-644.98900000000049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-495.27299999999997</v>
      </c>
      <c r="F393" s="228">
        <f t="shared" si="284"/>
        <v>0.49200000000001864</v>
      </c>
      <c r="G393" s="228">
        <f t="shared" si="284"/>
        <v>365.08499999999998</v>
      </c>
      <c r="H393" s="228">
        <f t="shared" si="284"/>
        <v>-59.154979999999966</v>
      </c>
      <c r="I393" s="228">
        <f t="shared" si="284"/>
        <v>-436.29502000000002</v>
      </c>
      <c r="J393" s="228">
        <f t="shared" si="284"/>
        <v>5085.4719999999998</v>
      </c>
      <c r="K393" s="228">
        <f t="shared" si="284"/>
        <v>737.94552999999996</v>
      </c>
      <c r="L393" s="228">
        <f t="shared" si="284"/>
        <v>22560.12947</v>
      </c>
      <c r="M393" s="228">
        <f t="shared" si="284"/>
        <v>13685.786</v>
      </c>
      <c r="N393" s="228">
        <f t="shared" si="284"/>
        <v>-11175.197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-506.74099999999999</v>
      </c>
      <c r="F395" s="233">
        <f t="shared" si="286"/>
        <v>5.3800000000000203</v>
      </c>
      <c r="G395" s="233">
        <f t="shared" si="286"/>
        <v>571.88636999999994</v>
      </c>
      <c r="H395" s="233">
        <f t="shared" si="286"/>
        <v>-287.84434999999996</v>
      </c>
      <c r="I395" s="233">
        <f t="shared" si="286"/>
        <v>1273.74028</v>
      </c>
      <c r="J395" s="233">
        <f t="shared" si="286"/>
        <v>3375.4366999999997</v>
      </c>
      <c r="K395" s="233">
        <f t="shared" si="286"/>
        <v>3099.5619699999997</v>
      </c>
      <c r="L395" s="233">
        <f t="shared" si="286"/>
        <v>60011.042030000004</v>
      </c>
      <c r="M395" s="233">
        <f t="shared" si="286"/>
        <v>6893.1639999999998</v>
      </c>
      <c r="N395" s="233">
        <f t="shared" si="286"/>
        <v>-16328.683000000001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-5.3939999999999984</v>
      </c>
      <c r="F396" s="228">
        <f t="shared" si="287"/>
        <v>23.642999999999997</v>
      </c>
      <c r="G396" s="228">
        <f t="shared" si="287"/>
        <v>13.335999999999999</v>
      </c>
      <c r="H396" s="228">
        <f t="shared" si="287"/>
        <v>-20.608779999999996</v>
      </c>
      <c r="I396" s="228">
        <f t="shared" si="287"/>
        <v>7.9560000000000741E-2</v>
      </c>
      <c r="J396" s="228">
        <f t="shared" si="287"/>
        <v>24.680219999999998</v>
      </c>
      <c r="K396" s="228">
        <f t="shared" si="287"/>
        <v>24.6813</v>
      </c>
      <c r="L396" s="228">
        <f t="shared" si="287"/>
        <v>-36.7423</v>
      </c>
      <c r="M396" s="228">
        <f t="shared" si="287"/>
        <v>43</v>
      </c>
      <c r="N396" s="228">
        <f t="shared" si="287"/>
        <v>-42.244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0</v>
      </c>
      <c r="F397" s="228">
        <f t="shared" si="288"/>
        <v>0</v>
      </c>
      <c r="G397" s="228">
        <f t="shared" si="288"/>
        <v>389.87599999999998</v>
      </c>
      <c r="H397" s="228">
        <f t="shared" si="288"/>
        <v>-389.15761999999995</v>
      </c>
      <c r="I397" s="228">
        <f t="shared" si="288"/>
        <v>-0.36982999999999999</v>
      </c>
      <c r="J397" s="228">
        <f t="shared" si="288"/>
        <v>-0.26155000000000006</v>
      </c>
      <c r="K397" s="228">
        <f t="shared" si="288"/>
        <v>-8.6999999999999994E-2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4.4999999999999998E-2</v>
      </c>
      <c r="H400" s="228">
        <f t="shared" si="291"/>
        <v>11.137729999999999</v>
      </c>
      <c r="I400" s="228">
        <f t="shared" si="291"/>
        <v>1.5975300000000008</v>
      </c>
      <c r="J400" s="228">
        <f t="shared" si="291"/>
        <v>-7.7802600000000002</v>
      </c>
      <c r="K400" s="228">
        <f t="shared" si="291"/>
        <v>4.5999999999999996</v>
      </c>
      <c r="L400" s="228">
        <f t="shared" si="291"/>
        <v>-9.6</v>
      </c>
      <c r="M400" s="228">
        <f t="shared" si="291"/>
        <v>778.80100000000004</v>
      </c>
      <c r="N400" s="228">
        <f t="shared" si="291"/>
        <v>3378.9450000000002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22.601499999999987</v>
      </c>
      <c r="F401" s="228">
        <f t="shared" si="292"/>
        <v>102.26649999999995</v>
      </c>
      <c r="G401" s="228">
        <f t="shared" si="292"/>
        <v>15.282000000000039</v>
      </c>
      <c r="H401" s="228">
        <f t="shared" si="292"/>
        <v>34.830159999999978</v>
      </c>
      <c r="I401" s="228">
        <f t="shared" si="292"/>
        <v>261.52346</v>
      </c>
      <c r="J401" s="228">
        <f t="shared" si="292"/>
        <v>288.69537999999989</v>
      </c>
      <c r="K401" s="228">
        <f t="shared" si="292"/>
        <v>-232.11966999999981</v>
      </c>
      <c r="L401" s="228">
        <f t="shared" si="292"/>
        <v>164.26066999999989</v>
      </c>
      <c r="M401" s="228">
        <f t="shared" si="292"/>
        <v>1814.95</v>
      </c>
      <c r="N401" s="228">
        <f t="shared" si="292"/>
        <v>-986.98099999999999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17.207499999999989</v>
      </c>
      <c r="F403" s="233">
        <f t="shared" ref="F403:N403" si="294">SUM(F396:F402)</f>
        <v>125.90949999999995</v>
      </c>
      <c r="G403" s="233">
        <f t="shared" si="294"/>
        <v>418.53900000000004</v>
      </c>
      <c r="H403" s="233">
        <f t="shared" si="294"/>
        <v>-363.79851000000002</v>
      </c>
      <c r="I403" s="233">
        <f t="shared" si="294"/>
        <v>262.83071999999999</v>
      </c>
      <c r="J403" s="233">
        <f t="shared" si="294"/>
        <v>305.33378999999991</v>
      </c>
      <c r="K403" s="233">
        <f t="shared" si="294"/>
        <v>-202.92536999999982</v>
      </c>
      <c r="L403" s="233">
        <f t="shared" si="294"/>
        <v>117.9183699999999</v>
      </c>
      <c r="M403" s="233">
        <f t="shared" si="294"/>
        <v>2636.7510000000002</v>
      </c>
      <c r="N403" s="233">
        <f t="shared" si="294"/>
        <v>2349.7200000000003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-489.5335</v>
      </c>
      <c r="F404" s="233">
        <f t="shared" si="295"/>
        <v>131.28949999999998</v>
      </c>
      <c r="G404" s="233">
        <f t="shared" si="295"/>
        <v>990.42536999999993</v>
      </c>
      <c r="H404" s="233">
        <f t="shared" si="295"/>
        <v>-651.64285999999993</v>
      </c>
      <c r="I404" s="233">
        <f t="shared" si="295"/>
        <v>1536.5709999999999</v>
      </c>
      <c r="J404" s="233">
        <f t="shared" si="295"/>
        <v>3680.7704899999999</v>
      </c>
      <c r="K404" s="233">
        <f t="shared" si="295"/>
        <v>2896.6365999999998</v>
      </c>
      <c r="L404" s="233">
        <f t="shared" si="295"/>
        <v>60128.960400000004</v>
      </c>
      <c r="M404" s="233">
        <f t="shared" si="295"/>
        <v>9529.9150000000009</v>
      </c>
      <c r="N404" s="233">
        <f t="shared" si="295"/>
        <v>-13978.963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11.696500000000015</v>
      </c>
      <c r="F406" s="218">
        <f t="shared" si="296"/>
        <v>128.6105</v>
      </c>
      <c r="G406" s="218">
        <f t="shared" si="296"/>
        <v>38439.127629999995</v>
      </c>
      <c r="H406" s="218">
        <f t="shared" si="296"/>
        <v>17789.827150000005</v>
      </c>
      <c r="I406" s="218">
        <f t="shared" si="296"/>
        <v>-5016.0146299999988</v>
      </c>
      <c r="J406" s="218">
        <f t="shared" si="296"/>
        <v>1575.3878500000001</v>
      </c>
      <c r="K406" s="218">
        <f t="shared" si="296"/>
        <v>395.13344999999617</v>
      </c>
      <c r="L406" s="218">
        <f t="shared" si="296"/>
        <v>14886.936549999991</v>
      </c>
      <c r="M406" s="218">
        <f t="shared" si="296"/>
        <v>94794.584000000003</v>
      </c>
      <c r="N406" s="218">
        <f t="shared" si="296"/>
        <v>57037.104000000007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-1.1368683772161603E-13</v>
      </c>
      <c r="F408" s="220">
        <f t="shared" si="297"/>
        <v>-3.0000000002701199E-3</v>
      </c>
      <c r="G408" s="221">
        <f t="shared" si="297"/>
        <v>-0.10100000000966247</v>
      </c>
      <c r="H408" s="221">
        <f t="shared" si="297"/>
        <v>0.75470000000859727</v>
      </c>
      <c r="I408" s="221">
        <f t="shared" si="297"/>
        <v>-0.55469999999877473</v>
      </c>
      <c r="J408" s="221">
        <f t="shared" si="297"/>
        <v>0</v>
      </c>
      <c r="K408" s="221">
        <f t="shared" si="297"/>
        <v>-3.3537617127876729E-12</v>
      </c>
      <c r="L408" s="221">
        <f t="shared" si="297"/>
        <v>0</v>
      </c>
      <c r="M408" s="221">
        <f t="shared" si="297"/>
        <v>0</v>
      </c>
      <c r="N408" s="221">
        <f t="shared" si="297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-9.6000000000231012E-2</v>
      </c>
      <c r="C5" s="379">
        <f>+Data!E149</f>
        <v>-9.6000000000003638E-2</v>
      </c>
      <c r="D5" s="379">
        <f>+Data!F149</f>
        <v>-9.8999999999932697E-2</v>
      </c>
      <c r="E5" s="379">
        <f>+Data!G149</f>
        <v>-0.20000000001164153</v>
      </c>
      <c r="F5" s="379">
        <f>+Data!H149</f>
        <v>0.55470000000786968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-2.4158453015843406E-13</v>
      </c>
      <c r="C6" s="379">
        <f>+Data!E150</f>
        <v>2.8421709430404007E-13</v>
      </c>
      <c r="D6" s="379">
        <f>+Data!F150</f>
        <v>0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6.2527760746888816E-13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-1.1368683772161603E-13</v>
      </c>
      <c r="D10" s="380">
        <f>+Data!F408</f>
        <v>-3.0000000002701199E-3</v>
      </c>
      <c r="E10" s="380">
        <f>+Data!G408</f>
        <v>-0.10100000000966247</v>
      </c>
      <c r="F10" s="380">
        <f>+Data!H408</f>
        <v>0.75470000000859727</v>
      </c>
      <c r="G10" s="380">
        <f>+Data!I408</f>
        <v>-0.55469999999877473</v>
      </c>
      <c r="H10" s="380">
        <f>+Data!J408</f>
        <v>0</v>
      </c>
      <c r="I10" s="380">
        <f>+Data!K408</f>
        <v>-3.3537617127876729E-12</v>
      </c>
      <c r="J10" s="380">
        <f>+Data!L408</f>
        <v>0</v>
      </c>
      <c r="K10" s="380">
        <f>+Data!M408</f>
        <v>0</v>
      </c>
      <c r="L10" s="380">
        <f>+Data!N408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0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-9.9475983006414026E-14</v>
      </c>
      <c r="AB18" s="403">
        <f>+MdBAM_year1!AE35</f>
        <v>0</v>
      </c>
      <c r="AC18" s="403">
        <f>+MdBAM_year1!AF35</f>
        <v>1.1368683772161603E-13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-3.0000000002701199E-3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3.0000000003838068E-3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-0.10100000000238651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0.10100000000966247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0.75470000001223525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-0.75470000000859727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-0.55469999999786523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0.55469999999786523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2.6645352591003757E-14</v>
      </c>
      <c r="AB23" s="403">
        <f>+MdBAM_year6!AE35</f>
        <v>0</v>
      </c>
      <c r="AC23" s="403">
        <f>+MdBAM_year6!AF35</f>
        <v>0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-3.637978807091713E-12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3.5811353882309049E-12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0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0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0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3308.1570000000002</v>
      </c>
      <c r="AC5" s="48"/>
      <c r="AD5" s="47"/>
      <c r="AE5" s="48"/>
      <c r="AF5" s="43"/>
      <c r="AG5" s="49">
        <f t="shared" ref="AG5:AG31" si="0">SUM(E5:AF5)</f>
        <v>3308.1570000000002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1820.9684999999999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1820.9684999999999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207.13599999999997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207.13599999999997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1820.9684999999999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1820.9684999999999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3308.1570000000002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3308.1570000000002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1338.4035000000001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1338.4035000000001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1265.5129999999999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1265.5129999999999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72.890500000000202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72.890500000000202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72.890500000000202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1.196</v>
      </c>
      <c r="AC16" s="297"/>
      <c r="AD16" s="47"/>
      <c r="AE16" s="48"/>
      <c r="AF16" s="43"/>
      <c r="AG16" s="49">
        <f t="shared" si="0"/>
        <v>74.0865000000002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74.0865000000002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74.0865000000002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70.047500000000198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-9.9475983006414026E-14</v>
      </c>
      <c r="AE18" s="300"/>
      <c r="AF18" s="59"/>
      <c r="AG18" s="49">
        <f t="shared" si="0"/>
        <v>70.047500000000099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70.047500000000099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70.047500000000099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70.047500000000099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0</v>
      </c>
      <c r="AE20" s="304">
        <f>+Data!E303</f>
        <v>0</v>
      </c>
      <c r="AF20" s="63"/>
      <c r="AG20" s="49">
        <f t="shared" si="0"/>
        <v>70.047500000000099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70.047500000000099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70.047500000000099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148.785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58.350999999999971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207.13599999999997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11.696500000000128</v>
      </c>
      <c r="V25" s="43"/>
      <c r="W25" s="43"/>
      <c r="X25" s="43"/>
      <c r="Y25" s="48"/>
      <c r="Z25" s="293">
        <f>Data!E403</f>
        <v>17.207499999999989</v>
      </c>
      <c r="AA25" s="305">
        <f>Data!E395</f>
        <v>-506.74099999999999</v>
      </c>
      <c r="AB25" s="54"/>
      <c r="AC25" s="43"/>
      <c r="AD25" s="54"/>
      <c r="AE25" s="43"/>
      <c r="AF25" s="43"/>
      <c r="AG25" s="49">
        <f t="shared" si="0"/>
        <v>-477.83699999999988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-246.08399999999997</v>
      </c>
      <c r="Z26" s="58"/>
      <c r="AA26" s="306"/>
      <c r="AB26" s="54"/>
      <c r="AC26" s="43"/>
      <c r="AD26" s="54"/>
      <c r="AE26" s="43"/>
      <c r="AF26" s="43"/>
      <c r="AG26" s="49">
        <f t="shared" si="0"/>
        <v>-246.08399999999997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-231.75299999999999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-231.75299999999999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1820.9684999999999</v>
      </c>
      <c r="G28" s="64"/>
      <c r="H28" s="64"/>
      <c r="I28" s="65"/>
      <c r="J28" s="65"/>
      <c r="K28" s="315">
        <f>-Data!E245</f>
        <v>1265.5129999999999</v>
      </c>
      <c r="L28" s="64"/>
      <c r="M28" s="315">
        <f>-Data!E247</f>
        <v>0</v>
      </c>
      <c r="N28" s="64"/>
      <c r="O28" s="64"/>
      <c r="P28" s="316">
        <f>-(Data!E256+Data!E83)</f>
        <v>0</v>
      </c>
      <c r="Q28" s="314">
        <f>-(Data!E261)</f>
        <v>0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222.8715000000002</v>
      </c>
      <c r="AG28" s="49">
        <f t="shared" si="0"/>
        <v>3309.3530000000001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0</v>
      </c>
      <c r="M29" s="44"/>
      <c r="N29" s="293">
        <f>-Data!E248</f>
        <v>0</v>
      </c>
      <c r="O29" s="48"/>
      <c r="P29" s="320">
        <f>(Data!E81+Data!E83)</f>
        <v>0</v>
      </c>
      <c r="Q29" s="321">
        <f>-Data!E262</f>
        <v>4.0389999999999997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-4.0389999999999997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207.13599999999997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-207.13600000000008</v>
      </c>
      <c r="AG30" s="49">
        <f t="shared" si="0"/>
        <v>0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-263.29149999999998</v>
      </c>
      <c r="AA32" s="317">
        <f>+Y27-AA25</f>
        <v>274.988</v>
      </c>
      <c r="AB32" s="66"/>
      <c r="AC32" s="43"/>
      <c r="AD32" s="43"/>
      <c r="AE32" s="43"/>
      <c r="AF32" s="43"/>
      <c r="AG32" s="43">
        <f>SUM(E32:AE32)</f>
        <v>11.696500000000015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3308.1570000000002</v>
      </c>
      <c r="F33" s="46">
        <f t="shared" si="1"/>
        <v>1820.9684999999999</v>
      </c>
      <c r="G33" s="46">
        <f t="shared" si="1"/>
        <v>207.13599999999997</v>
      </c>
      <c r="H33" s="68">
        <f t="shared" si="1"/>
        <v>1820.9684999999999</v>
      </c>
      <c r="I33" s="68">
        <f t="shared" si="1"/>
        <v>3308.1570000000002</v>
      </c>
      <c r="J33" s="68">
        <f t="shared" si="1"/>
        <v>1338.4035000000001</v>
      </c>
      <c r="K33" s="68">
        <f t="shared" si="1"/>
        <v>1265.5129999999999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72.890500000000202</v>
      </c>
      <c r="P33" s="68">
        <f t="shared" si="1"/>
        <v>74.0865000000002</v>
      </c>
      <c r="Q33" s="68">
        <f t="shared" si="1"/>
        <v>74.0865000000002</v>
      </c>
      <c r="R33" s="68">
        <f t="shared" si="1"/>
        <v>70.047500000000099</v>
      </c>
      <c r="S33" s="68">
        <f t="shared" si="1"/>
        <v>70.047500000000099</v>
      </c>
      <c r="T33" s="68">
        <f t="shared" si="1"/>
        <v>70.047500000000099</v>
      </c>
      <c r="U33" s="68">
        <f t="shared" si="1"/>
        <v>70.047500000000099</v>
      </c>
      <c r="V33" s="68">
        <f t="shared" si="1"/>
        <v>0</v>
      </c>
      <c r="W33" s="68">
        <f t="shared" si="1"/>
        <v>207.13599999999997</v>
      </c>
      <c r="X33" s="400">
        <f t="shared" si="1"/>
        <v>0</v>
      </c>
      <c r="Y33" s="68">
        <f t="shared" si="1"/>
        <v>-477.83699999999999</v>
      </c>
      <c r="Z33" s="69">
        <f t="shared" ref="Z33:AF33" si="2">SUM(Z5:Z32)</f>
        <v>-246.084</v>
      </c>
      <c r="AA33" s="69">
        <f t="shared" si="2"/>
        <v>-231.75299999999999</v>
      </c>
      <c r="AB33" s="69">
        <f t="shared" si="2"/>
        <v>3309.3530000000001</v>
      </c>
      <c r="AC33" s="69">
        <f t="shared" si="2"/>
        <v>0</v>
      </c>
      <c r="AD33" s="69">
        <f t="shared" si="2"/>
        <v>-9.9475983006414026E-14</v>
      </c>
      <c r="AE33" s="69">
        <f t="shared" si="2"/>
        <v>0</v>
      </c>
      <c r="AF33" s="69">
        <f t="shared" si="2"/>
        <v>11.696500000000128</v>
      </c>
      <c r="AG33" s="43">
        <f>SUM(E33:AE33)</f>
        <v>16131.372000000003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-9.9475983006414026E-14</v>
      </c>
      <c r="AE35" s="16">
        <f>AE33-AG31</f>
        <v>0</v>
      </c>
      <c r="AF35" s="16">
        <f>AF33-AG32</f>
        <v>1.1368683772161603E-13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3914.4700000000003</v>
      </c>
      <c r="AC5" s="48"/>
      <c r="AD5" s="47"/>
      <c r="AE5" s="48"/>
      <c r="AF5" s="43"/>
      <c r="AG5" s="49">
        <f t="shared" ref="AG5:AG31" si="0">SUM(E5:AF5)</f>
        <v>3914.4700000000003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2030.6369999999999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15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2045.6369999999999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219.18800000000002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219.18800000000002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2030.6369999999999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2030.6369999999999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3914.4700000000003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3914.4700000000003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1688.3800000000003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1688.3800000000003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1521.0540000000001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1521.0540000000001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167.32600000000025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167.32600000000025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167.32600000000025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2.1999999999999999E-2</v>
      </c>
      <c r="AC16" s="297"/>
      <c r="AD16" s="47"/>
      <c r="AE16" s="48"/>
      <c r="AF16" s="43"/>
      <c r="AG16" s="49">
        <f t="shared" si="0"/>
        <v>167.34800000000024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167.34800000000024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167.34800000000024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167.34800000000024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5.0000000004501999E-4</v>
      </c>
      <c r="AE18" s="300"/>
      <c r="AF18" s="59"/>
      <c r="AG18" s="49">
        <f t="shared" si="0"/>
        <v>167.34850000000029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167.34850000000029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167.34850000000029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167.34850000000029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0</v>
      </c>
      <c r="AF20" s="63"/>
      <c r="AG20" s="49">
        <f t="shared" si="0"/>
        <v>167.34850000000029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167.34850000000029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167.34850000000029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195.453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23.735000000000014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219.18800000000002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128.61350000000027</v>
      </c>
      <c r="V25" s="43"/>
      <c r="W25" s="43"/>
      <c r="X25" s="43"/>
      <c r="Y25" s="48"/>
      <c r="Z25" s="293">
        <f>Data!F403</f>
        <v>125.90949999999995</v>
      </c>
      <c r="AA25" s="305">
        <f>Data!F395</f>
        <v>5.3800000000000203</v>
      </c>
      <c r="AB25" s="54"/>
      <c r="AC25" s="43"/>
      <c r="AD25" s="54"/>
      <c r="AE25" s="43"/>
      <c r="AF25" s="43"/>
      <c r="AG25" s="49">
        <f t="shared" si="0"/>
        <v>259.90300000000025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-18.82</v>
      </c>
      <c r="Z26" s="58"/>
      <c r="AA26" s="306"/>
      <c r="AB26" s="54"/>
      <c r="AC26" s="43"/>
      <c r="AD26" s="54"/>
      <c r="AE26" s="43"/>
      <c r="AF26" s="43"/>
      <c r="AG26" s="49">
        <f t="shared" si="0"/>
        <v>-18.82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278.71999999999997</v>
      </c>
      <c r="Z27" s="308"/>
      <c r="AA27" s="311"/>
      <c r="AB27" s="312"/>
      <c r="AC27" s="313"/>
      <c r="AD27" s="54"/>
      <c r="AE27" s="43"/>
      <c r="AF27" s="43"/>
      <c r="AG27" s="49">
        <f t="shared" si="0"/>
        <v>278.71999999999997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2045.6369999999999</v>
      </c>
      <c r="G28" s="64"/>
      <c r="H28" s="64"/>
      <c r="I28" s="65"/>
      <c r="J28" s="65"/>
      <c r="K28" s="315">
        <f>-Data!F245</f>
        <v>1521.0540000000001</v>
      </c>
      <c r="L28" s="64"/>
      <c r="M28" s="315">
        <f>-Data!F247</f>
        <v>0</v>
      </c>
      <c r="N28" s="64"/>
      <c r="O28" s="64"/>
      <c r="P28" s="316">
        <f>-(Data!F256+Data!F83)</f>
        <v>0</v>
      </c>
      <c r="Q28" s="314">
        <f>-(Data!F261)</f>
        <v>0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347.80100000000039</v>
      </c>
      <c r="AG28" s="49">
        <f t="shared" si="0"/>
        <v>3914.4920000000002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0</v>
      </c>
      <c r="M29" s="44"/>
      <c r="N29" s="293">
        <f>-Data!F248</f>
        <v>0</v>
      </c>
      <c r="O29" s="48"/>
      <c r="P29" s="320">
        <f>(Data!F81+Data!F83)</f>
        <v>0</v>
      </c>
      <c r="Q29" s="321">
        <f>-Data!F262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219.18800000000002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-219.18749999999997</v>
      </c>
      <c r="AG30" s="49">
        <f t="shared" si="0"/>
        <v>5.0000000004501999E-4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-144.72949999999994</v>
      </c>
      <c r="AA32" s="317">
        <f>+Y27-AA25</f>
        <v>273.33999999999997</v>
      </c>
      <c r="AB32" s="66"/>
      <c r="AC32" s="43"/>
      <c r="AD32" s="43"/>
      <c r="AE32" s="43"/>
      <c r="AF32" s="43"/>
      <c r="AG32" s="43">
        <f>SUM(E32:AE32)</f>
        <v>128.61050000000003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3914.4700000000003</v>
      </c>
      <c r="F33" s="46">
        <f t="shared" si="1"/>
        <v>2045.6369999999999</v>
      </c>
      <c r="G33" s="46">
        <f t="shared" si="1"/>
        <v>219.18800000000002</v>
      </c>
      <c r="H33" s="68">
        <f t="shared" si="1"/>
        <v>2030.6369999999999</v>
      </c>
      <c r="I33" s="68">
        <f t="shared" si="1"/>
        <v>3914.4700000000003</v>
      </c>
      <c r="J33" s="68">
        <f t="shared" si="1"/>
        <v>1688.3800000000003</v>
      </c>
      <c r="K33" s="68">
        <f t="shared" si="1"/>
        <v>1521.0540000000001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167.32600000000025</v>
      </c>
      <c r="P33" s="68">
        <f t="shared" si="1"/>
        <v>167.34800000000024</v>
      </c>
      <c r="Q33" s="68">
        <f t="shared" si="1"/>
        <v>167.34800000000024</v>
      </c>
      <c r="R33" s="68">
        <f t="shared" si="1"/>
        <v>167.34850000000029</v>
      </c>
      <c r="S33" s="68">
        <f t="shared" si="1"/>
        <v>167.34850000000029</v>
      </c>
      <c r="T33" s="68">
        <f t="shared" si="1"/>
        <v>167.34850000000029</v>
      </c>
      <c r="U33" s="68">
        <f t="shared" si="1"/>
        <v>167.34850000000029</v>
      </c>
      <c r="V33" s="68">
        <f t="shared" si="1"/>
        <v>15</v>
      </c>
      <c r="W33" s="68">
        <f t="shared" si="1"/>
        <v>219.18800000000002</v>
      </c>
      <c r="X33" s="400">
        <f t="shared" si="1"/>
        <v>0</v>
      </c>
      <c r="Y33" s="68">
        <f t="shared" si="1"/>
        <v>259.89999999999998</v>
      </c>
      <c r="Z33" s="69">
        <f t="shared" ref="Z33:AF33" si="2">SUM(Z5:Z32)</f>
        <v>-18.819999999999993</v>
      </c>
      <c r="AA33" s="69">
        <f t="shared" si="2"/>
        <v>278.71999999999997</v>
      </c>
      <c r="AB33" s="69">
        <f t="shared" si="2"/>
        <v>3914.4920000000002</v>
      </c>
      <c r="AC33" s="69">
        <f t="shared" si="2"/>
        <v>0</v>
      </c>
      <c r="AD33" s="69">
        <f t="shared" si="2"/>
        <v>5.0000000004501999E-4</v>
      </c>
      <c r="AE33" s="69">
        <f t="shared" si="2"/>
        <v>0</v>
      </c>
      <c r="AF33" s="69">
        <f t="shared" si="2"/>
        <v>128.61350000000041</v>
      </c>
      <c r="AG33" s="43">
        <f>SUM(E33:AE33)</f>
        <v>21173.732500000002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-3.0000000002701199E-3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3.0000000003838068E-3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5101.9018500000002</v>
      </c>
      <c r="AC5" s="48"/>
      <c r="AD5" s="47"/>
      <c r="AE5" s="48"/>
      <c r="AF5" s="43"/>
      <c r="AG5" s="49">
        <f t="shared" ref="AG5:AG31" si="0">SUM(E5:AF5)</f>
        <v>5101.9018500000002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2180.33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10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2190.33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218.12799999999999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218.12799999999999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2180.33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2180.33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5101.9018500000002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5101.9018500000002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2690.7228500000001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2690.7228500000001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2127.0050000000001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2127.0050000000001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563.71785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563.71785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563.71785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1.169</v>
      </c>
      <c r="AC16" s="297"/>
      <c r="AD16" s="47"/>
      <c r="AE16" s="48"/>
      <c r="AF16" s="43"/>
      <c r="AG16" s="49">
        <f t="shared" si="0"/>
        <v>564.88684999999998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564.88684999999998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564.88684999999998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389.11162999999999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38047.396000000001</v>
      </c>
      <c r="AE18" s="300"/>
      <c r="AF18" s="59"/>
      <c r="AG18" s="49">
        <f t="shared" si="0"/>
        <v>38436.50763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38436.50763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38436.50763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38436.50763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0</v>
      </c>
      <c r="AE20" s="304">
        <f>+Data!G303</f>
        <v>0</v>
      </c>
      <c r="AF20" s="63"/>
      <c r="AG20" s="49">
        <f t="shared" si="0"/>
        <v>38436.50763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38436.50763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38436.50763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230.84899999999999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-12.721000000000004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218.12799999999999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38439.228629999998</v>
      </c>
      <c r="V25" s="43"/>
      <c r="W25" s="43"/>
      <c r="X25" s="43"/>
      <c r="Y25" s="48"/>
      <c r="Z25" s="293">
        <f>Data!G403</f>
        <v>418.53900000000004</v>
      </c>
      <c r="AA25" s="305">
        <f>Data!G395</f>
        <v>571.88636999999994</v>
      </c>
      <c r="AB25" s="54"/>
      <c r="AC25" s="43"/>
      <c r="AD25" s="54"/>
      <c r="AE25" s="43"/>
      <c r="AF25" s="43"/>
      <c r="AG25" s="49">
        <f t="shared" si="0"/>
        <v>39429.653999999995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564.11099999999999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564.11099999999999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38865.441999999995</v>
      </c>
      <c r="Z27" s="308"/>
      <c r="AA27" s="311"/>
      <c r="AB27" s="312"/>
      <c r="AC27" s="313"/>
      <c r="AD27" s="54"/>
      <c r="AE27" s="43"/>
      <c r="AF27" s="43"/>
      <c r="AG27" s="49">
        <f t="shared" si="0"/>
        <v>38865.441999999995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2190.33</v>
      </c>
      <c r="G28" s="64"/>
      <c r="H28" s="64"/>
      <c r="I28" s="65"/>
      <c r="J28" s="65"/>
      <c r="K28" s="315">
        <f>-Data!G245</f>
        <v>2127.0050000000001</v>
      </c>
      <c r="L28" s="64"/>
      <c r="M28" s="315">
        <f>-Data!G247</f>
        <v>0</v>
      </c>
      <c r="N28" s="64"/>
      <c r="O28" s="64"/>
      <c r="P28" s="316">
        <f>-(Data!G256+Data!G83)</f>
        <v>0</v>
      </c>
      <c r="Q28" s="314">
        <f>-(Data!G261)</f>
        <v>0</v>
      </c>
      <c r="R28" s="314">
        <f>-Data!G267</f>
        <v>0</v>
      </c>
      <c r="S28" s="64"/>
      <c r="T28" s="314">
        <f>-Data!G306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785.73585000000003</v>
      </c>
      <c r="AG28" s="49">
        <f t="shared" si="0"/>
        <v>5103.0708500000001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0</v>
      </c>
      <c r="M29" s="44"/>
      <c r="N29" s="293">
        <f>-Data!G248</f>
        <v>0</v>
      </c>
      <c r="O29" s="48"/>
      <c r="P29" s="320">
        <f>(Data!G81+Data!G83)</f>
        <v>0</v>
      </c>
      <c r="Q29" s="321">
        <f>-Data!G262</f>
        <v>175.77521999999999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-175.77521999999999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218.12799999999999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37829.268000000004</v>
      </c>
      <c r="AG30" s="49">
        <f t="shared" si="0"/>
        <v>38047.396000000001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145.57199999999995</v>
      </c>
      <c r="AA32" s="317">
        <f>+Y27-AA25</f>
        <v>38293.555629999995</v>
      </c>
      <c r="AB32" s="66"/>
      <c r="AC32" s="43"/>
      <c r="AD32" s="43"/>
      <c r="AE32" s="43"/>
      <c r="AF32" s="43"/>
      <c r="AG32" s="43">
        <f>SUM(E32:AE32)</f>
        <v>38439.127629999995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5101.9018500000002</v>
      </c>
      <c r="F33" s="46">
        <f t="shared" si="1"/>
        <v>2190.33</v>
      </c>
      <c r="G33" s="46">
        <f t="shared" si="1"/>
        <v>218.12799999999999</v>
      </c>
      <c r="H33" s="68">
        <f t="shared" si="1"/>
        <v>2180.33</v>
      </c>
      <c r="I33" s="68">
        <f t="shared" si="1"/>
        <v>5101.9018500000002</v>
      </c>
      <c r="J33" s="68">
        <f t="shared" si="1"/>
        <v>2690.7228500000001</v>
      </c>
      <c r="K33" s="68">
        <f t="shared" si="1"/>
        <v>2127.0050000000001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563.71785</v>
      </c>
      <c r="P33" s="68">
        <f t="shared" si="1"/>
        <v>564.88684999999998</v>
      </c>
      <c r="Q33" s="68">
        <f t="shared" si="1"/>
        <v>564.88684999999998</v>
      </c>
      <c r="R33" s="68">
        <f t="shared" si="1"/>
        <v>38436.50763</v>
      </c>
      <c r="S33" s="68">
        <f t="shared" si="1"/>
        <v>38436.50763</v>
      </c>
      <c r="T33" s="68">
        <f t="shared" si="1"/>
        <v>38436.50763</v>
      </c>
      <c r="U33" s="68">
        <f t="shared" si="1"/>
        <v>38436.50763</v>
      </c>
      <c r="V33" s="68">
        <f t="shared" si="1"/>
        <v>10</v>
      </c>
      <c r="W33" s="68">
        <f t="shared" si="1"/>
        <v>218.12799999999999</v>
      </c>
      <c r="X33" s="400">
        <f t="shared" si="1"/>
        <v>0</v>
      </c>
      <c r="Y33" s="68">
        <f t="shared" si="1"/>
        <v>39429.552999999993</v>
      </c>
      <c r="Z33" s="69">
        <f t="shared" ref="Z33:AF33" si="2">SUM(Z5:Z32)</f>
        <v>564.11099999999999</v>
      </c>
      <c r="AA33" s="69">
        <f t="shared" si="2"/>
        <v>38865.441999999995</v>
      </c>
      <c r="AB33" s="69">
        <f t="shared" si="2"/>
        <v>5103.0708500000001</v>
      </c>
      <c r="AC33" s="69">
        <f t="shared" si="2"/>
        <v>0</v>
      </c>
      <c r="AD33" s="69">
        <f t="shared" si="2"/>
        <v>38047.396000000001</v>
      </c>
      <c r="AE33" s="69">
        <f t="shared" si="2"/>
        <v>0</v>
      </c>
      <c r="AF33" s="69">
        <f t="shared" si="2"/>
        <v>38439.228630000005</v>
      </c>
      <c r="AG33" s="43">
        <f>SUM(E33:AE33)</f>
        <v>297287.54246999999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-0.10100000000238651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0.10100000000966247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5237.2321400000001</v>
      </c>
      <c r="AC5" s="48"/>
      <c r="AD5" s="47"/>
      <c r="AE5" s="48"/>
      <c r="AF5" s="43"/>
      <c r="AG5" s="49">
        <f t="shared" ref="AG5:AG31" si="0">SUM(E5:AF5)</f>
        <v>5237.2321400000001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2239.6862499999997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2236.6862499999997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-47.700209999999998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-47.700209999999998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2239.6862499999997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2239.6862499999997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5242.8019999999997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5242.8019999999997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2828.9288099999999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2828.9288099999999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1747.0275300000001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1747.0275300000001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501.72777000000002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501.72777000000002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-20.609000000000002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-20.609000000000002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1.7303299999999999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1.7303299999999999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599.05217999999968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599.05217999999968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599.05217999999968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10987.97795</v>
      </c>
      <c r="AC16" s="297"/>
      <c r="AD16" s="47"/>
      <c r="AE16" s="48"/>
      <c r="AF16" s="43"/>
      <c r="AG16" s="49">
        <f t="shared" si="0"/>
        <v>11587.030129999999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11587.030129999999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11587.030129999999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11320.765169999999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8673.5678599999974</v>
      </c>
      <c r="AE18" s="300"/>
      <c r="AF18" s="59"/>
      <c r="AG18" s="49">
        <f t="shared" si="0"/>
        <v>19994.333029999994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19994.333029999994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19994.333029999994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19994.333029999994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0</v>
      </c>
      <c r="AE20" s="304">
        <f>+Data!H303</f>
        <v>0</v>
      </c>
      <c r="AF20" s="63"/>
      <c r="AG20" s="49">
        <f t="shared" si="0"/>
        <v>19994.333029999994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17564.185299999994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17564.185299999994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174.18693999999999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-221.88714999999999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-47.700209999999998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17789.072449999992</v>
      </c>
      <c r="V25" s="43"/>
      <c r="W25" s="43"/>
      <c r="X25" s="43"/>
      <c r="Y25" s="48"/>
      <c r="Z25" s="293">
        <f>Data!H403</f>
        <v>-363.79851000000002</v>
      </c>
      <c r="AA25" s="305">
        <f>Data!H395</f>
        <v>-287.84434999999996</v>
      </c>
      <c r="AB25" s="54"/>
      <c r="AC25" s="43"/>
      <c r="AD25" s="54"/>
      <c r="AE25" s="43"/>
      <c r="AF25" s="43"/>
      <c r="AG25" s="49">
        <f t="shared" si="0"/>
        <v>17137.429589999992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289.32387</v>
      </c>
      <c r="Z26" s="58"/>
      <c r="AA26" s="306"/>
      <c r="AB26" s="54"/>
      <c r="AC26" s="43"/>
      <c r="AD26" s="54"/>
      <c r="AE26" s="43"/>
      <c r="AF26" s="43"/>
      <c r="AG26" s="49">
        <f t="shared" si="0"/>
        <v>289.32387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16848.860420000005</v>
      </c>
      <c r="Z27" s="308"/>
      <c r="AA27" s="311"/>
      <c r="AB27" s="312"/>
      <c r="AC27" s="313"/>
      <c r="AD27" s="54"/>
      <c r="AE27" s="43"/>
      <c r="AF27" s="43"/>
      <c r="AG27" s="49">
        <f t="shared" si="0"/>
        <v>16848.860420000005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2236.6862499999997</v>
      </c>
      <c r="G28" s="64"/>
      <c r="H28" s="64"/>
      <c r="I28" s="65"/>
      <c r="J28" s="65"/>
      <c r="K28" s="315">
        <f>-Data!H245</f>
        <v>1747.0275300000001</v>
      </c>
      <c r="L28" s="64"/>
      <c r="M28" s="315">
        <f>-Data!H247</f>
        <v>-20.609000000000002</v>
      </c>
      <c r="N28" s="64"/>
      <c r="O28" s="64"/>
      <c r="P28" s="316">
        <f>-(Data!H256+Data!H83)</f>
        <v>0</v>
      </c>
      <c r="Q28" s="314">
        <f>-(Data!H261)</f>
        <v>0</v>
      </c>
      <c r="R28" s="314">
        <f>-Data!H267</f>
        <v>0</v>
      </c>
      <c r="S28" s="64"/>
      <c r="T28" s="314">
        <f>-Data!H306</f>
        <v>11.182729999999999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12250.92258</v>
      </c>
      <c r="AG28" s="49">
        <f t="shared" si="0"/>
        <v>16225.21009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-5.5698600000000003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501.72777000000002</v>
      </c>
      <c r="M29" s="44"/>
      <c r="N29" s="293">
        <f>-Data!H248</f>
        <v>1.7303299999999999</v>
      </c>
      <c r="O29" s="48"/>
      <c r="P29" s="320">
        <f>(Data!H81+Data!H83)</f>
        <v>0</v>
      </c>
      <c r="Q29" s="321">
        <f>-Data!H262</f>
        <v>266.26495999999997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-764.15319999999997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-47.700209999999998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2418.9650000000001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6302.3030699999972</v>
      </c>
      <c r="AG30" s="49">
        <f t="shared" si="0"/>
        <v>8673.5678599999974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653.12238000000002</v>
      </c>
      <c r="AA32" s="317">
        <f>+Y27-AA25</f>
        <v>17136.704770000004</v>
      </c>
      <c r="AB32" s="66"/>
      <c r="AC32" s="43"/>
      <c r="AD32" s="43"/>
      <c r="AE32" s="43"/>
      <c r="AF32" s="43"/>
      <c r="AG32" s="43">
        <f>SUM(E32:AE32)</f>
        <v>17789.827150000005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5237.2321400000001</v>
      </c>
      <c r="F33" s="46">
        <f t="shared" si="1"/>
        <v>2236.6862499999997</v>
      </c>
      <c r="G33" s="46">
        <f t="shared" si="1"/>
        <v>-47.700209999999998</v>
      </c>
      <c r="H33" s="68">
        <f t="shared" si="1"/>
        <v>2239.6862499999997</v>
      </c>
      <c r="I33" s="68">
        <f t="shared" si="1"/>
        <v>5242.8019999999997</v>
      </c>
      <c r="J33" s="68">
        <f t="shared" si="1"/>
        <v>2828.9288099999999</v>
      </c>
      <c r="K33" s="68">
        <f t="shared" si="1"/>
        <v>1747.0275300000001</v>
      </c>
      <c r="L33" s="68">
        <f t="shared" si="1"/>
        <v>501.72777000000002</v>
      </c>
      <c r="M33" s="68">
        <f t="shared" si="1"/>
        <v>-20.609000000000002</v>
      </c>
      <c r="N33" s="68">
        <f t="shared" si="1"/>
        <v>1.7303299999999999</v>
      </c>
      <c r="O33" s="68">
        <f t="shared" si="1"/>
        <v>599.05217999999968</v>
      </c>
      <c r="P33" s="68">
        <f t="shared" si="1"/>
        <v>11587.030129999999</v>
      </c>
      <c r="Q33" s="68">
        <f t="shared" si="1"/>
        <v>11587.030129999999</v>
      </c>
      <c r="R33" s="68">
        <f t="shared" si="1"/>
        <v>19994.333029999994</v>
      </c>
      <c r="S33" s="68">
        <f t="shared" si="1"/>
        <v>19994.333029999994</v>
      </c>
      <c r="T33" s="68">
        <f t="shared" si="1"/>
        <v>19994.333029999994</v>
      </c>
      <c r="U33" s="68">
        <f t="shared" si="1"/>
        <v>17564.185299999994</v>
      </c>
      <c r="V33" s="68">
        <f t="shared" si="1"/>
        <v>-3</v>
      </c>
      <c r="W33" s="68">
        <f t="shared" si="1"/>
        <v>-47.700209999999998</v>
      </c>
      <c r="X33" s="400">
        <f t="shared" si="1"/>
        <v>0</v>
      </c>
      <c r="Y33" s="68">
        <f t="shared" si="1"/>
        <v>17138.184290000005</v>
      </c>
      <c r="Z33" s="69">
        <f t="shared" ref="Z33:AF33" si="2">SUM(Z5:Z32)</f>
        <v>289.32387</v>
      </c>
      <c r="AA33" s="69">
        <f t="shared" si="2"/>
        <v>16848.860420000005</v>
      </c>
      <c r="AB33" s="69">
        <f t="shared" si="2"/>
        <v>16225.21009</v>
      </c>
      <c r="AC33" s="69">
        <f t="shared" si="2"/>
        <v>0</v>
      </c>
      <c r="AD33" s="69">
        <f t="shared" si="2"/>
        <v>8673.5678599999974</v>
      </c>
      <c r="AE33" s="69">
        <f t="shared" si="2"/>
        <v>0</v>
      </c>
      <c r="AF33" s="69">
        <f t="shared" si="2"/>
        <v>17789.072449999996</v>
      </c>
      <c r="AG33" s="43">
        <f>SUM(E33:AE33)</f>
        <v>180412.25502000001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0.75470000001223525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-0.75470000000859727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5584.0409899999995</v>
      </c>
      <c r="AC5" s="48"/>
      <c r="AD5" s="47"/>
      <c r="AE5" s="48"/>
      <c r="AF5" s="43"/>
      <c r="AG5" s="49">
        <f t="shared" ref="AG5:AG31" si="0">SUM(E5:AF5)</f>
        <v>5584.0409899999995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2631.9554699999994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5.9753599999999985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2637.9308299999993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0.16223999999999705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0.16223999999999705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2631.9554699999994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2631.9554699999994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5590.2681699999994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5590.2681699999994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2868.76343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2868.76343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1898.53232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1898.53232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456.17324000000002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456.17324000000002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-20.43027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-20.43027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2.7593700000000001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2.7593700000000001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531.72876999999971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531.72876999999971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531.72876999999971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1326.0893799999999</v>
      </c>
      <c r="AC16" s="297"/>
      <c r="AD16" s="47"/>
      <c r="AE16" s="48"/>
      <c r="AF16" s="43"/>
      <c r="AG16" s="49">
        <f t="shared" si="0"/>
        <v>1857.8181499999996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1857.8037799999995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1857.8037799999995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1691.6453999999994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0</v>
      </c>
      <c r="AE18" s="300"/>
      <c r="AF18" s="59"/>
      <c r="AG18" s="49">
        <f t="shared" si="0"/>
        <v>1691.6453999999994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-6308.3546000000006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-6308.3546000000006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-6308.3546000000006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</v>
      </c>
      <c r="AE20" s="304">
        <f>+Data!I303</f>
        <v>0</v>
      </c>
      <c r="AF20" s="63"/>
      <c r="AG20" s="49">
        <f t="shared" si="0"/>
        <v>-6308.3546000000006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-5098.8716000000004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-5098.8716000000004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5.9753599999999985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5.9753599999999985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89.549270000000007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-89.38703000000001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0.16223999999999705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-5015.4599300000009</v>
      </c>
      <c r="V25" s="43"/>
      <c r="W25" s="43"/>
      <c r="X25" s="43"/>
      <c r="Y25" s="48"/>
      <c r="Z25" s="293">
        <f>Data!I403</f>
        <v>262.83071999999999</v>
      </c>
      <c r="AA25" s="305">
        <f>Data!I395</f>
        <v>1273.74028</v>
      </c>
      <c r="AB25" s="54"/>
      <c r="AC25" s="43"/>
      <c r="AD25" s="54"/>
      <c r="AE25" s="43"/>
      <c r="AF25" s="43"/>
      <c r="AG25" s="49">
        <f t="shared" si="0"/>
        <v>-3478.888930000001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-211.48758999999995</v>
      </c>
      <c r="Z26" s="58"/>
      <c r="AA26" s="306"/>
      <c r="AB26" s="54"/>
      <c r="AC26" s="43"/>
      <c r="AD26" s="54"/>
      <c r="AE26" s="43"/>
      <c r="AF26" s="43"/>
      <c r="AG26" s="49">
        <f t="shared" si="0"/>
        <v>-211.48758999999995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-3267.9560399999991</v>
      </c>
      <c r="Z27" s="308"/>
      <c r="AA27" s="311"/>
      <c r="AB27" s="312"/>
      <c r="AC27" s="313"/>
      <c r="AD27" s="54"/>
      <c r="AE27" s="43"/>
      <c r="AF27" s="43"/>
      <c r="AG27" s="49">
        <f t="shared" si="0"/>
        <v>-3267.9560399999991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2637.9308299999993</v>
      </c>
      <c r="G28" s="64"/>
      <c r="H28" s="64"/>
      <c r="I28" s="65"/>
      <c r="J28" s="65"/>
      <c r="K28" s="315">
        <f>-Data!I245</f>
        <v>1898.53232</v>
      </c>
      <c r="L28" s="64"/>
      <c r="M28" s="315">
        <f>-Data!I247</f>
        <v>-20.43027</v>
      </c>
      <c r="N28" s="64"/>
      <c r="O28" s="64"/>
      <c r="P28" s="316">
        <f>-(Data!I256+Data!I83)</f>
        <v>1.4370000000000001E-2</v>
      </c>
      <c r="Q28" s="314">
        <f>-(Data!I261)</f>
        <v>0</v>
      </c>
      <c r="R28" s="314">
        <f>-Data!I267</f>
        <v>8000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-5605.9168800000007</v>
      </c>
      <c r="AG28" s="49">
        <f t="shared" si="0"/>
        <v>6910.1303699999989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-6.2271799999999997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456.17324000000002</v>
      </c>
      <c r="M29" s="44"/>
      <c r="N29" s="293">
        <f>-Data!I248</f>
        <v>2.7593700000000001</v>
      </c>
      <c r="O29" s="48"/>
      <c r="P29" s="320">
        <f>(Data!I81+Data!I83)</f>
        <v>0</v>
      </c>
      <c r="Q29" s="321">
        <f>-Data!I262</f>
        <v>166.15837999999999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-618.86381000000006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0.16223999999999705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-1209.4829999999999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1209.3207600000001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-474.31830999999994</v>
      </c>
      <c r="AA32" s="317">
        <f>+Y27-AA25</f>
        <v>-4541.6963199999991</v>
      </c>
      <c r="AB32" s="66"/>
      <c r="AC32" s="43"/>
      <c r="AD32" s="43"/>
      <c r="AE32" s="43"/>
      <c r="AF32" s="43"/>
      <c r="AG32" s="43">
        <f>SUM(E32:AE32)</f>
        <v>-5016.0146299999988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5584.0409899999995</v>
      </c>
      <c r="F33" s="46">
        <f t="shared" si="1"/>
        <v>2637.9308299999993</v>
      </c>
      <c r="G33" s="46">
        <f t="shared" si="1"/>
        <v>0.16223999999999705</v>
      </c>
      <c r="H33" s="68">
        <f t="shared" si="1"/>
        <v>2631.9554699999994</v>
      </c>
      <c r="I33" s="68">
        <f t="shared" si="1"/>
        <v>5590.2681700000003</v>
      </c>
      <c r="J33" s="68">
        <f t="shared" si="1"/>
        <v>2868.76343</v>
      </c>
      <c r="K33" s="68">
        <f t="shared" si="1"/>
        <v>1898.53232</v>
      </c>
      <c r="L33" s="68">
        <f t="shared" si="1"/>
        <v>456.17324000000002</v>
      </c>
      <c r="M33" s="68">
        <f t="shared" si="1"/>
        <v>-20.43027</v>
      </c>
      <c r="N33" s="68">
        <f t="shared" si="1"/>
        <v>2.7593700000000001</v>
      </c>
      <c r="O33" s="68">
        <f t="shared" si="1"/>
        <v>531.72876999999971</v>
      </c>
      <c r="P33" s="68">
        <f t="shared" si="1"/>
        <v>1857.8181499999996</v>
      </c>
      <c r="Q33" s="68">
        <f t="shared" si="1"/>
        <v>1857.8037799999995</v>
      </c>
      <c r="R33" s="68">
        <f t="shared" si="1"/>
        <v>1691.6453999999994</v>
      </c>
      <c r="S33" s="68">
        <f t="shared" si="1"/>
        <v>-6308.3546000000006</v>
      </c>
      <c r="T33" s="68">
        <f t="shared" si="1"/>
        <v>-6308.3546000000006</v>
      </c>
      <c r="U33" s="68">
        <f t="shared" si="1"/>
        <v>-5098.8716000000013</v>
      </c>
      <c r="V33" s="68">
        <f t="shared" si="1"/>
        <v>5.9753599999999985</v>
      </c>
      <c r="W33" s="68">
        <f t="shared" si="1"/>
        <v>0.16223999999999705</v>
      </c>
      <c r="X33" s="400">
        <f t="shared" si="1"/>
        <v>0</v>
      </c>
      <c r="Y33" s="68">
        <f t="shared" si="1"/>
        <v>-3479.4436299999988</v>
      </c>
      <c r="Z33" s="69">
        <f t="shared" ref="Z33:AF33" si="2">SUM(Z5:Z32)</f>
        <v>-211.48758999999995</v>
      </c>
      <c r="AA33" s="69">
        <f t="shared" si="2"/>
        <v>-3267.9560399999991</v>
      </c>
      <c r="AB33" s="69">
        <f t="shared" si="2"/>
        <v>6910.1303699999989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-5015.4599300000009</v>
      </c>
      <c r="AG33" s="43">
        <f>SUM(E33:AE33)</f>
        <v>9830.951799999988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-0.55469999999786523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0.55469999999786523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6317.5519999999997</v>
      </c>
      <c r="AC5" s="48"/>
      <c r="AD5" s="47"/>
      <c r="AE5" s="48"/>
      <c r="AF5" s="43"/>
      <c r="AG5" s="49">
        <f t="shared" ref="AG5:AG31" si="0">SUM(E5:AF5)</f>
        <v>6317.5519999999997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3002.28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2.3076400000000028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3004.5876400000002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2.3391799999999989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2.3391799999999989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3002.28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3002.28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6323.1549999999997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6323.1549999999997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3290.4369999999994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3290.4369999999994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2222.14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2222.14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606.72799999999995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606.72799999999995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1.8069999999999999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1.8069999999999999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459.76199999999972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459.76199999999972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459.76199999999972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33.887</v>
      </c>
      <c r="AC16" s="297"/>
      <c r="AD16" s="47"/>
      <c r="AE16" s="48"/>
      <c r="AF16" s="43"/>
      <c r="AG16" s="49">
        <f t="shared" si="0"/>
        <v>493.64899999999972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481.0029999999997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481.0029999999997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327.3349999999997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-3.300000009858195E-4</v>
      </c>
      <c r="AE18" s="300"/>
      <c r="AF18" s="59"/>
      <c r="AG18" s="49">
        <f t="shared" si="0"/>
        <v>327.33466999999871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327.33466999999871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327.33466999999871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327.33466999999871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12.78</v>
      </c>
      <c r="AE20" s="304">
        <f>+Data!J303</f>
        <v>0</v>
      </c>
      <c r="AF20" s="63"/>
      <c r="AG20" s="49">
        <f t="shared" si="0"/>
        <v>340.11466999999868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1549.5966699999985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1549.5966699999985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2.3076400000000028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2.3076400000000028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30.437999999999999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-28.09882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2.3391799999999989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1575.3878499999985</v>
      </c>
      <c r="V25" s="43"/>
      <c r="W25" s="43"/>
      <c r="X25" s="43"/>
      <c r="Y25" s="48"/>
      <c r="Z25" s="293">
        <f>Data!J403</f>
        <v>305.33378999999991</v>
      </c>
      <c r="AA25" s="305">
        <f>Data!J395</f>
        <v>3375.4366999999997</v>
      </c>
      <c r="AB25" s="54"/>
      <c r="AC25" s="43"/>
      <c r="AD25" s="54"/>
      <c r="AE25" s="43"/>
      <c r="AF25" s="43"/>
      <c r="AG25" s="49">
        <f t="shared" si="0"/>
        <v>5256.1583399999981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-428.76528000000008</v>
      </c>
      <c r="Z26" s="58"/>
      <c r="AA26" s="306"/>
      <c r="AB26" s="54"/>
      <c r="AC26" s="43"/>
      <c r="AD26" s="54"/>
      <c r="AE26" s="43"/>
      <c r="AF26" s="43"/>
      <c r="AG26" s="49">
        <f t="shared" si="0"/>
        <v>-428.76528000000008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5684.9236199999996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5684.9236199999996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3004.5876400000002</v>
      </c>
      <c r="G28" s="64"/>
      <c r="H28" s="64"/>
      <c r="I28" s="65"/>
      <c r="J28" s="65"/>
      <c r="K28" s="315">
        <f>-Data!J245</f>
        <v>2222.14</v>
      </c>
      <c r="L28" s="64"/>
      <c r="M28" s="315">
        <f>-Data!J247</f>
        <v>0</v>
      </c>
      <c r="N28" s="64"/>
      <c r="O28" s="64"/>
      <c r="P28" s="316">
        <f>-(Data!J256+Data!J83)</f>
        <v>12.646000000000001</v>
      </c>
      <c r="Q28" s="314">
        <f>-(Data!J261)</f>
        <v>0</v>
      </c>
      <c r="R28" s="314">
        <f>-Data!J267</f>
        <v>0</v>
      </c>
      <c r="S28" s="64"/>
      <c r="T28" s="314">
        <f>-Data!J306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1112.0653599999996</v>
      </c>
      <c r="AG28" s="49">
        <f t="shared" si="0"/>
        <v>6351.4389999999994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-5.6029999999999998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606.72799999999995</v>
      </c>
      <c r="M29" s="44"/>
      <c r="N29" s="293">
        <f>-Data!J248</f>
        <v>1.8069999999999999</v>
      </c>
      <c r="O29" s="48"/>
      <c r="P29" s="320">
        <f>(Data!J81+Data!J83)</f>
        <v>0</v>
      </c>
      <c r="Q29" s="321">
        <f>-Data!J262</f>
        <v>153.66800000000001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-756.6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2.3391799999999989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-1209.482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1219.922489999999</v>
      </c>
      <c r="AG30" s="49">
        <f t="shared" si="0"/>
        <v>12.779669999998987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-734.09906999999998</v>
      </c>
      <c r="AA32" s="317">
        <f>+Y27-AA25</f>
        <v>2309.4869199999998</v>
      </c>
      <c r="AB32" s="66"/>
      <c r="AC32" s="43"/>
      <c r="AD32" s="43"/>
      <c r="AE32" s="43"/>
      <c r="AF32" s="43"/>
      <c r="AG32" s="43">
        <f>SUM(E32:AE32)</f>
        <v>1575.3878499999998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6317.5519999999997</v>
      </c>
      <c r="F33" s="46">
        <f t="shared" si="1"/>
        <v>3004.5876400000002</v>
      </c>
      <c r="G33" s="46">
        <f t="shared" si="1"/>
        <v>2.3391799999999989</v>
      </c>
      <c r="H33" s="68">
        <f t="shared" si="1"/>
        <v>3002.28</v>
      </c>
      <c r="I33" s="68">
        <f t="shared" si="1"/>
        <v>6323.1549999999997</v>
      </c>
      <c r="J33" s="68">
        <f t="shared" si="1"/>
        <v>3290.4369999999994</v>
      </c>
      <c r="K33" s="68">
        <f t="shared" si="1"/>
        <v>2222.14</v>
      </c>
      <c r="L33" s="68">
        <f t="shared" si="1"/>
        <v>606.72799999999995</v>
      </c>
      <c r="M33" s="68">
        <f t="shared" si="1"/>
        <v>0</v>
      </c>
      <c r="N33" s="68">
        <f t="shared" si="1"/>
        <v>1.8069999999999999</v>
      </c>
      <c r="O33" s="68">
        <f t="shared" si="1"/>
        <v>459.76199999999972</v>
      </c>
      <c r="P33" s="68">
        <f t="shared" si="1"/>
        <v>493.64899999999972</v>
      </c>
      <c r="Q33" s="68">
        <f t="shared" si="1"/>
        <v>481.0029999999997</v>
      </c>
      <c r="R33" s="68">
        <f t="shared" si="1"/>
        <v>327.33466999999871</v>
      </c>
      <c r="S33" s="68">
        <f t="shared" si="1"/>
        <v>327.33466999999871</v>
      </c>
      <c r="T33" s="68">
        <f t="shared" si="1"/>
        <v>340.11466999999857</v>
      </c>
      <c r="U33" s="68">
        <f t="shared" si="1"/>
        <v>1549.5966699999985</v>
      </c>
      <c r="V33" s="68">
        <f t="shared" si="1"/>
        <v>2.3076400000000028</v>
      </c>
      <c r="W33" s="68">
        <f t="shared" si="1"/>
        <v>2.3391799999999989</v>
      </c>
      <c r="X33" s="400">
        <f t="shared" si="1"/>
        <v>0</v>
      </c>
      <c r="Y33" s="68">
        <f t="shared" si="1"/>
        <v>5256.15834</v>
      </c>
      <c r="Z33" s="69">
        <f t="shared" ref="Z33:AF33" si="2">SUM(Z5:Z32)</f>
        <v>-428.76528000000008</v>
      </c>
      <c r="AA33" s="69">
        <f t="shared" si="2"/>
        <v>5684.9236199999996</v>
      </c>
      <c r="AB33" s="69">
        <f t="shared" si="2"/>
        <v>6351.4389999999994</v>
      </c>
      <c r="AC33" s="69">
        <f t="shared" si="2"/>
        <v>0</v>
      </c>
      <c r="AD33" s="69">
        <f t="shared" si="2"/>
        <v>12.779669999999014</v>
      </c>
      <c r="AE33" s="69">
        <f t="shared" si="2"/>
        <v>0</v>
      </c>
      <c r="AF33" s="69">
        <f t="shared" si="2"/>
        <v>1575.3878499999987</v>
      </c>
      <c r="AG33" s="43">
        <f>SUM(E33:AE33)</f>
        <v>45631.002669999994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2.6645352591003757E-14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2020-06-17T08:10:43Z</dcterms:modified>
</cp:coreProperties>
</file>