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N35" i="32" l="1"/>
  <c r="K21" i="29" s="1"/>
  <c r="AD20" i="32"/>
  <c r="V6" i="35"/>
  <c r="U22" i="35" s="1"/>
  <c r="AG22" i="35" s="1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3" i="35" l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M368" i="1" l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<sst xmlns="http://schemas.openxmlformats.org/spreadsheetml/2006/main" count="2634" uniqueCount="652">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</sst>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21" workbookViewId="0">
      <selection activeCell="C6" sqref="C6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57587.122510000001</v>
      </c>
      <c r="E2" s="332">
        <v>61112.097739999997</v>
      </c>
      <c r="F2" s="332">
        <v>57225.115729999998</v>
      </c>
      <c r="G2" s="332">
        <v>65811.464120000004</v>
      </c>
      <c r="H2" s="332">
        <v>60549.849499999997</v>
      </c>
      <c r="I2" s="332">
        <v>54730.933210000003</v>
      </c>
      <c r="J2" s="332">
        <v>49501.649310000001</v>
      </c>
      <c r="K2" s="332">
        <v>45628.365640000004</v>
      </c>
      <c r="L2" s="332">
        <v>41415.928</v>
      </c>
      <c r="M2" s="332">
        <v>36502.696000000004</v>
      </c>
      <c r="N2" s="333">
        <v>0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54.618580000000001</v>
      </c>
      <c r="E3" s="332">
        <v>60.662880000000001</v>
      </c>
      <c r="F3" s="332">
        <v>56.437429999999999</v>
      </c>
      <c r="G3" s="332">
        <v>85.306430000000006</v>
      </c>
      <c r="H3" s="332">
        <v>49.249429999999997</v>
      </c>
      <c r="I3" s="332">
        <v>27.266999999999999</v>
      </c>
      <c r="J3" s="332">
        <v>25.794</v>
      </c>
      <c r="K3" s="332">
        <v>34.991999999999997</v>
      </c>
      <c r="L3" s="332">
        <v>29.855</v>
      </c>
      <c r="M3" s="332">
        <v>37.386000000000003</v>
      </c>
      <c r="N3" s="333">
        <v>0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50779.010329999997</v>
      </c>
      <c r="E4" s="332">
        <v>51368.875359999998</v>
      </c>
      <c r="F4" s="332">
        <v>47604.584699999999</v>
      </c>
      <c r="G4" s="332">
        <v>53330.910459999999</v>
      </c>
      <c r="H4" s="332">
        <v>49057.945650000001</v>
      </c>
      <c r="I4" s="332">
        <v>44499.51743</v>
      </c>
      <c r="J4" s="332">
        <v>40209.56222</v>
      </c>
      <c r="K4" s="332">
        <v>37281.851999999999</v>
      </c>
      <c r="L4" s="332">
        <v>33666.688000000002</v>
      </c>
      <c r="M4" s="332">
        <v>28280.628000000001</v>
      </c>
      <c r="N4" s="333">
        <v>0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3">
        <v>0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2">
        <v>6735.9005900000002</v>
      </c>
      <c r="E6" s="332">
        <v>6735.9005900000002</v>
      </c>
      <c r="F6" s="332">
        <v>6735.9005900000002</v>
      </c>
      <c r="G6" s="332">
        <v>6735.9005900000002</v>
      </c>
      <c r="H6" s="332">
        <v>6735.9005900000002</v>
      </c>
      <c r="I6" s="332">
        <v>6735.9005900000002</v>
      </c>
      <c r="J6" s="332">
        <v>6735.9005900000002</v>
      </c>
      <c r="K6" s="332">
        <v>6735.9005900000002</v>
      </c>
      <c r="L6" s="332">
        <v>6735.9009999999998</v>
      </c>
      <c r="M6" s="332">
        <v>6735.9009999999998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17.59301</v>
      </c>
      <c r="E7" s="332">
        <v>17.59301</v>
      </c>
      <c r="F7" s="332">
        <v>17.59301</v>
      </c>
      <c r="G7" s="332">
        <v>6.6916399999999996</v>
      </c>
      <c r="H7" s="332">
        <v>6.6916399999999996</v>
      </c>
      <c r="I7" s="332">
        <v>7.48759</v>
      </c>
      <c r="J7" s="332">
        <v>7.48759</v>
      </c>
      <c r="K7" s="332">
        <v>4.0858600000000003</v>
      </c>
      <c r="L7" s="332">
        <v>4.0860000000000003</v>
      </c>
      <c r="M7" s="332">
        <v>4.0860000000000003</v>
      </c>
      <c r="N7" s="333">
        <v>0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2">
        <v>2929.0659000000001</v>
      </c>
      <c r="F8" s="332">
        <v>2810.6</v>
      </c>
      <c r="G8" s="332">
        <v>5652.6549999999997</v>
      </c>
      <c r="H8" s="332">
        <v>4700.0621899999996</v>
      </c>
      <c r="I8" s="332">
        <v>3460.7606000000001</v>
      </c>
      <c r="J8" s="332">
        <v>2522.9049100000002</v>
      </c>
      <c r="K8" s="332">
        <v>1571.5351900000001</v>
      </c>
      <c r="L8" s="332">
        <v>979.39800000000002</v>
      </c>
      <c r="M8" s="332">
        <v>1444.6949999999999</v>
      </c>
      <c r="N8" s="333">
        <v>0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33234.318950000001</v>
      </c>
      <c r="E10" s="332">
        <v>30958.854960000001</v>
      </c>
      <c r="F10" s="332">
        <v>31495.184310000001</v>
      </c>
      <c r="G10" s="332">
        <v>29638.486959999998</v>
      </c>
      <c r="H10" s="332">
        <v>28067.214609999999</v>
      </c>
      <c r="I10" s="332">
        <v>25410.46948</v>
      </c>
      <c r="J10" s="332">
        <v>21926.296310000002</v>
      </c>
      <c r="K10" s="332">
        <v>17713.649949999999</v>
      </c>
      <c r="L10" s="332">
        <v>25629.954000000002</v>
      </c>
      <c r="M10" s="332">
        <v>38019.747000000003</v>
      </c>
      <c r="N10" s="333">
        <v>0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1033.08932</v>
      </c>
      <c r="E12" s="332">
        <v>1098.0393099999999</v>
      </c>
      <c r="F12" s="332">
        <v>1025.45128</v>
      </c>
      <c r="G12" s="332">
        <v>983.92084</v>
      </c>
      <c r="H12" s="332">
        <v>1212.4624100000001</v>
      </c>
      <c r="I12" s="332">
        <v>1247.82368</v>
      </c>
      <c r="J12" s="332">
        <v>1355.4405400000001</v>
      </c>
      <c r="K12" s="332">
        <v>1496.73894</v>
      </c>
      <c r="L12" s="332">
        <v>1465.078</v>
      </c>
      <c r="M12" s="332">
        <v>1572.8340000000001</v>
      </c>
      <c r="N12" s="333">
        <v>0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500.65706999999998</v>
      </c>
      <c r="E13" s="332">
        <v>632.32593999999995</v>
      </c>
      <c r="F13" s="332">
        <v>1001.0175</v>
      </c>
      <c r="G13" s="332">
        <v>925.06781000000001</v>
      </c>
      <c r="H13" s="332">
        <v>640.70042000000001</v>
      </c>
      <c r="I13" s="332">
        <v>1243.4708000000001</v>
      </c>
      <c r="J13" s="332">
        <v>1346.42686</v>
      </c>
      <c r="K13" s="332">
        <v>1474.70658</v>
      </c>
      <c r="L13" s="332">
        <v>1321.9</v>
      </c>
      <c r="M13" s="332">
        <v>1367.7570000000001</v>
      </c>
      <c r="N13" s="333">
        <v>0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>
        <v>532.43224999999995</v>
      </c>
      <c r="E14" s="332">
        <v>424.10865000000001</v>
      </c>
      <c r="F14" s="333">
        <v>0</v>
      </c>
      <c r="G14" s="333">
        <v>0</v>
      </c>
      <c r="H14" s="332">
        <v>531.82820900000002</v>
      </c>
      <c r="I14" s="333">
        <v>0</v>
      </c>
      <c r="J14" s="333">
        <v>0</v>
      </c>
      <c r="K14" s="333">
        <v>0</v>
      </c>
      <c r="L14" s="332">
        <v>114.83799999999999</v>
      </c>
      <c r="M14" s="332">
        <v>205.077</v>
      </c>
      <c r="N14" s="333">
        <v>0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2">
        <v>41.60472</v>
      </c>
      <c r="F18" s="332">
        <v>24.433779999999999</v>
      </c>
      <c r="G18" s="332">
        <v>58.853029999999997</v>
      </c>
      <c r="H18" s="332">
        <v>39.933779999999999</v>
      </c>
      <c r="I18" s="332">
        <v>4.3528799999999999</v>
      </c>
      <c r="J18" s="332">
        <v>9.0136800000000008</v>
      </c>
      <c r="K18" s="332">
        <v>22.032360000000001</v>
      </c>
      <c r="L18" s="332">
        <v>28.34</v>
      </c>
      <c r="M18" s="333">
        <v>0</v>
      </c>
      <c r="N18" s="333">
        <v>0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31827.458920000001</v>
      </c>
      <c r="E19" s="332">
        <v>2888.8021100000001</v>
      </c>
      <c r="F19" s="332">
        <v>2850.4471199999998</v>
      </c>
      <c r="G19" s="332">
        <v>3591.3436099999999</v>
      </c>
      <c r="H19" s="332">
        <v>4308.8413399999999</v>
      </c>
      <c r="I19" s="332">
        <v>4909.4629000000004</v>
      </c>
      <c r="J19" s="332">
        <v>3183.72622</v>
      </c>
      <c r="K19" s="332">
        <v>3644.2236800000001</v>
      </c>
      <c r="L19" s="332">
        <v>5338.0929999999998</v>
      </c>
      <c r="M19" s="332">
        <v>5268.7510000000002</v>
      </c>
      <c r="N19" s="333">
        <v>0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2">
        <v>26476.869739999998</v>
      </c>
      <c r="F20" s="332">
        <v>27254.425889999999</v>
      </c>
      <c r="G20" s="332">
        <v>24698.404030000002</v>
      </c>
      <c r="H20" s="332">
        <v>22175.48158</v>
      </c>
      <c r="I20" s="332">
        <v>19105.136460000002</v>
      </c>
      <c r="J20" s="332">
        <v>17138.819459999999</v>
      </c>
      <c r="K20" s="332">
        <v>12437.984270000001</v>
      </c>
      <c r="L20" s="332">
        <v>18726.362000000001</v>
      </c>
      <c r="M20" s="332">
        <v>30760.202000000001</v>
      </c>
      <c r="N20" s="333">
        <v>0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18.640940000000001</v>
      </c>
      <c r="E21" s="332">
        <v>18.640940000000001</v>
      </c>
      <c r="F21" s="332">
        <v>57.920110000000001</v>
      </c>
      <c r="G21" s="332">
        <v>55.713380000000001</v>
      </c>
      <c r="H21" s="332">
        <v>60.345190000000002</v>
      </c>
      <c r="I21" s="332">
        <v>60.945189999999997</v>
      </c>
      <c r="J21" s="332">
        <v>60.193919999999999</v>
      </c>
      <c r="K21" s="332">
        <v>25.990770000000001</v>
      </c>
      <c r="L21" s="332">
        <v>26.541</v>
      </c>
      <c r="M21" s="332">
        <v>27.3</v>
      </c>
      <c r="N21" s="333">
        <v>0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6.7958800000000004</v>
      </c>
      <c r="E22" s="332">
        <v>91.683949999999996</v>
      </c>
      <c r="F22" s="332">
        <v>92.171779999999998</v>
      </c>
      <c r="G22" s="332">
        <v>79.450069999999997</v>
      </c>
      <c r="H22" s="333">
        <v>0</v>
      </c>
      <c r="I22" s="333">
        <v>0</v>
      </c>
      <c r="J22" s="333">
        <v>0</v>
      </c>
      <c r="K22" s="333">
        <v>0</v>
      </c>
      <c r="L22" s="333">
        <v>0</v>
      </c>
      <c r="M22" s="332">
        <v>10.816000000000001</v>
      </c>
      <c r="N22" s="333">
        <v>0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348.33389</v>
      </c>
      <c r="E23" s="332">
        <v>384.81891000000002</v>
      </c>
      <c r="F23" s="332">
        <v>214.76813000000001</v>
      </c>
      <c r="G23" s="332">
        <v>229.65503000000001</v>
      </c>
      <c r="H23" s="332">
        <v>310.08409</v>
      </c>
      <c r="I23" s="332">
        <v>87.101249999999993</v>
      </c>
      <c r="J23" s="332">
        <v>188.11617000000001</v>
      </c>
      <c r="K23" s="332">
        <v>108.71229</v>
      </c>
      <c r="L23" s="332">
        <v>73.88</v>
      </c>
      <c r="M23" s="332">
        <v>379.84399999999999</v>
      </c>
      <c r="N23" s="333">
        <v>0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90821.441460000002</v>
      </c>
      <c r="E24" s="332">
        <v>92070.952699999994</v>
      </c>
      <c r="F24" s="332">
        <v>88720.300040000002</v>
      </c>
      <c r="G24" s="332">
        <v>95449.951079999999</v>
      </c>
      <c r="H24" s="332">
        <v>88617.064110000007</v>
      </c>
      <c r="I24" s="332">
        <v>80141.402690000003</v>
      </c>
      <c r="J24" s="332">
        <v>71427.945619999999</v>
      </c>
      <c r="K24" s="332">
        <v>63342.015590000003</v>
      </c>
      <c r="L24" s="332">
        <v>67045.881999999998</v>
      </c>
      <c r="M24" s="332">
        <v>74522.442999999999</v>
      </c>
      <c r="N24" s="333">
        <v>0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50459.718070000003</v>
      </c>
      <c r="E25" s="332">
        <v>53121.954550000002</v>
      </c>
      <c r="F25" s="332">
        <v>50629.25389</v>
      </c>
      <c r="G25" s="332">
        <v>50757.870900000002</v>
      </c>
      <c r="H25" s="332">
        <v>47947.546950000004</v>
      </c>
      <c r="I25" s="332">
        <v>45337.704409999998</v>
      </c>
      <c r="J25" s="332">
        <v>50081.648849999998</v>
      </c>
      <c r="K25" s="332">
        <v>55366.546390000003</v>
      </c>
      <c r="L25" s="332">
        <v>61840.428</v>
      </c>
      <c r="M25" s="332">
        <v>68467.331000000006</v>
      </c>
      <c r="N25" s="333">
        <v>0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50459.718070000003</v>
      </c>
      <c r="E26" s="332">
        <v>53121.954550000002</v>
      </c>
      <c r="F26" s="332">
        <v>50629.25389</v>
      </c>
      <c r="G26" s="332">
        <v>50757.870900000002</v>
      </c>
      <c r="H26" s="332">
        <v>47947.546950000004</v>
      </c>
      <c r="I26" s="332">
        <v>45301.000059999998</v>
      </c>
      <c r="J26" s="332">
        <v>50049.910400000001</v>
      </c>
      <c r="K26" s="332">
        <v>55335.448340000003</v>
      </c>
      <c r="L26" s="332">
        <v>61812.707000000002</v>
      </c>
      <c r="M26" s="332">
        <v>68442.747000000003</v>
      </c>
      <c r="N26" s="333">
        <v>0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166.00012000000001</v>
      </c>
      <c r="E27" s="332">
        <v>166.00012000000001</v>
      </c>
      <c r="F27" s="332">
        <v>166.00012000000001</v>
      </c>
      <c r="G27" s="332">
        <v>166.00012000000001</v>
      </c>
      <c r="H27" s="332">
        <v>166.00012000000001</v>
      </c>
      <c r="I27" s="332">
        <v>166.00012000000001</v>
      </c>
      <c r="J27" s="332">
        <v>166.00012000000001</v>
      </c>
      <c r="K27" s="332">
        <v>166.00012000000001</v>
      </c>
      <c r="L27" s="332">
        <v>166</v>
      </c>
      <c r="M27" s="332">
        <v>166</v>
      </c>
      <c r="N27" s="333">
        <v>0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4900.0058799999997</v>
      </c>
      <c r="E28" s="332">
        <v>4900.0058799999997</v>
      </c>
      <c r="F28" s="332">
        <v>4900.0058799999997</v>
      </c>
      <c r="G28" s="332">
        <v>4900.0058799999997</v>
      </c>
      <c r="H28" s="332">
        <v>4900.0058799999997</v>
      </c>
      <c r="I28" s="332">
        <v>4900.0058799999997</v>
      </c>
      <c r="J28" s="332">
        <v>4900.0058799999997</v>
      </c>
      <c r="K28" s="332">
        <v>4900.0058799999997</v>
      </c>
      <c r="L28" s="332">
        <v>4900.0060000000003</v>
      </c>
      <c r="M28" s="332">
        <v>4900.0060000000003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38107.689619999997</v>
      </c>
      <c r="E29" s="332">
        <v>41769.5121</v>
      </c>
      <c r="F29" s="332">
        <v>43431.748579999999</v>
      </c>
      <c r="G29" s="332">
        <v>40431.748579999999</v>
      </c>
      <c r="H29" s="332">
        <v>39560.365590000001</v>
      </c>
      <c r="I29" s="332">
        <v>35750.041640000003</v>
      </c>
      <c r="J29" s="332">
        <v>38103.494749999998</v>
      </c>
      <c r="K29" s="332">
        <v>42852.40509</v>
      </c>
      <c r="L29" s="332">
        <v>48137.942000000003</v>
      </c>
      <c r="M29" s="332">
        <v>54615.201999999997</v>
      </c>
      <c r="N29" s="333">
        <v>0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2">
        <v>2624.1999700000001</v>
      </c>
      <c r="E31" s="332">
        <v>2624.1999700000001</v>
      </c>
      <c r="F31" s="332">
        <v>2624.1999700000001</v>
      </c>
      <c r="G31" s="332">
        <v>2131.4993100000002</v>
      </c>
      <c r="H31" s="332">
        <v>2131.4993100000002</v>
      </c>
      <c r="I31" s="332">
        <v>2131.4993100000002</v>
      </c>
      <c r="J31" s="332">
        <v>2131.4993100000002</v>
      </c>
      <c r="K31" s="332">
        <v>2131.4993100000002</v>
      </c>
      <c r="L31" s="332">
        <v>2131.5</v>
      </c>
      <c r="M31" s="332">
        <v>2131.5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2">
        <v>2624.1999700000001</v>
      </c>
      <c r="E32" s="332">
        <v>2624.1999700000001</v>
      </c>
      <c r="F32" s="332">
        <v>2624.1999700000001</v>
      </c>
      <c r="G32" s="332">
        <v>2624.1999700000001</v>
      </c>
      <c r="H32" s="332">
        <v>2131.4993100000002</v>
      </c>
      <c r="I32" s="332">
        <v>2624.1999700000001</v>
      </c>
      <c r="J32" s="332">
        <v>2624.1999700000001</v>
      </c>
      <c r="K32" s="332">
        <v>2624.1999700000001</v>
      </c>
      <c r="L32" s="332">
        <v>2131.5</v>
      </c>
      <c r="M32" s="332">
        <v>2131.5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2">
        <v>-492.70066000000003</v>
      </c>
      <c r="H33" s="333">
        <v>0</v>
      </c>
      <c r="I33" s="332">
        <v>-492.70066000000003</v>
      </c>
      <c r="J33" s="332">
        <v>-492.70066000000003</v>
      </c>
      <c r="K33" s="332">
        <v>-492.70066000000003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4661.8224799999998</v>
      </c>
      <c r="E35" s="332">
        <v>3662.23648</v>
      </c>
      <c r="F35" s="332">
        <v>-492.70066000000003</v>
      </c>
      <c r="G35" s="332">
        <v>3128.6170099999999</v>
      </c>
      <c r="H35" s="332">
        <v>1189.67605</v>
      </c>
      <c r="I35" s="332">
        <v>2353.4531099999999</v>
      </c>
      <c r="J35" s="332">
        <v>4748.9103400000004</v>
      </c>
      <c r="K35" s="332">
        <v>5285.5379400000002</v>
      </c>
      <c r="L35" s="332">
        <v>6477.259</v>
      </c>
      <c r="M35" s="332">
        <v>6630.0389999999998</v>
      </c>
      <c r="N35" s="333">
        <v>0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3">
        <v>0</v>
      </c>
      <c r="H39" s="333">
        <v>0</v>
      </c>
      <c r="I39" s="332">
        <v>36.704349999999998</v>
      </c>
      <c r="J39" s="332">
        <v>31.73845</v>
      </c>
      <c r="K39" s="332">
        <v>31.098050000000001</v>
      </c>
      <c r="L39" s="332">
        <v>27.721</v>
      </c>
      <c r="M39" s="332">
        <v>24.584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320.04746999999998</v>
      </c>
      <c r="E40" s="332">
        <v>310.28523000000001</v>
      </c>
      <c r="F40" s="332">
        <v>34284.722199999997</v>
      </c>
      <c r="G40" s="332">
        <v>39501.985890000004</v>
      </c>
      <c r="H40" s="332">
        <v>33184.902690000003</v>
      </c>
      <c r="I40" s="332">
        <v>25169.051380000001</v>
      </c>
      <c r="J40" s="332">
        <v>16635.685079999999</v>
      </c>
      <c r="K40" s="332">
        <v>1907.2637</v>
      </c>
      <c r="L40" s="332">
        <v>373.92700000000002</v>
      </c>
      <c r="M40" s="332">
        <v>372.88200000000001</v>
      </c>
      <c r="N40" s="333">
        <v>0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>
        <v>154.40307999999999</v>
      </c>
      <c r="E41" s="332">
        <v>177.76967999999999</v>
      </c>
      <c r="F41" s="332">
        <v>177.76967999999999</v>
      </c>
      <c r="G41" s="332">
        <v>177.76967999999999</v>
      </c>
      <c r="H41" s="332">
        <v>284.29660000000001</v>
      </c>
      <c r="I41" s="332">
        <v>284.29660000000001</v>
      </c>
      <c r="J41" s="332">
        <v>307.69074999999998</v>
      </c>
      <c r="K41" s="332">
        <v>307.69074999999998</v>
      </c>
      <c r="L41" s="332">
        <v>359.28699999999998</v>
      </c>
      <c r="M41" s="332">
        <v>359.28699999999998</v>
      </c>
      <c r="N41" s="333">
        <v>0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165.64438999999999</v>
      </c>
      <c r="E42" s="332">
        <v>132.51554899999999</v>
      </c>
      <c r="F42" s="332">
        <v>34106.952519999999</v>
      </c>
      <c r="G42" s="332">
        <v>39324.216209999999</v>
      </c>
      <c r="H42" s="332">
        <v>32900.606090000001</v>
      </c>
      <c r="I42" s="332">
        <v>24868.385859999999</v>
      </c>
      <c r="J42" s="332">
        <v>16313.115180000001</v>
      </c>
      <c r="K42" s="332">
        <v>1589.0192999999999</v>
      </c>
      <c r="L42" s="332">
        <v>5.4</v>
      </c>
      <c r="M42" s="332">
        <v>5.4</v>
      </c>
      <c r="N42" s="333">
        <v>0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3">
        <v>0</v>
      </c>
      <c r="H44" s="333">
        <v>0</v>
      </c>
      <c r="I44" s="332">
        <v>16.368919999999999</v>
      </c>
      <c r="J44" s="332">
        <v>14.879149999999999</v>
      </c>
      <c r="K44" s="332">
        <v>10.553649999999999</v>
      </c>
      <c r="L44" s="332">
        <v>9.24</v>
      </c>
      <c r="M44" s="332">
        <v>8.1950000000000003</v>
      </c>
      <c r="N44" s="333">
        <v>0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40041.675920000001</v>
      </c>
      <c r="E48" s="332">
        <v>38638.712919999998</v>
      </c>
      <c r="F48" s="332">
        <v>3806.32395</v>
      </c>
      <c r="G48" s="332">
        <v>5190.09429</v>
      </c>
      <c r="H48" s="332">
        <v>7484.6144700000004</v>
      </c>
      <c r="I48" s="332">
        <v>9634.6468999999997</v>
      </c>
      <c r="J48" s="332">
        <v>4710.6116899999997</v>
      </c>
      <c r="K48" s="332">
        <v>6068.2055</v>
      </c>
      <c r="L48" s="332">
        <v>4831.527</v>
      </c>
      <c r="M48" s="332">
        <v>5682.23</v>
      </c>
      <c r="N48" s="333">
        <v>0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33.128878999999998</v>
      </c>
      <c r="E51" s="332">
        <v>32.901488999999998</v>
      </c>
      <c r="F51" s="332">
        <v>296.83247</v>
      </c>
      <c r="G51" s="332">
        <v>970.31438000000003</v>
      </c>
      <c r="H51" s="332">
        <v>3189.7773099999999</v>
      </c>
      <c r="I51" s="332">
        <v>5933.74899</v>
      </c>
      <c r="J51" s="332">
        <v>987.48559999999998</v>
      </c>
      <c r="K51" s="332">
        <v>588.43305999999995</v>
      </c>
      <c r="L51" s="332">
        <v>220.65100000000001</v>
      </c>
      <c r="M51" s="333">
        <v>0</v>
      </c>
      <c r="N51" s="333">
        <v>0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37031.184070000003</v>
      </c>
      <c r="E52" s="332">
        <v>35628.508699999998</v>
      </c>
      <c r="F52" s="333">
        <v>0</v>
      </c>
      <c r="G52" s="333">
        <v>0</v>
      </c>
      <c r="H52" s="333">
        <v>0</v>
      </c>
      <c r="I52" s="333">
        <v>0</v>
      </c>
      <c r="J52" s="333">
        <v>0</v>
      </c>
      <c r="K52" s="333">
        <v>0</v>
      </c>
      <c r="L52" s="332">
        <v>502.23099999999999</v>
      </c>
      <c r="M52" s="332">
        <v>1463.5070000000001</v>
      </c>
      <c r="N52" s="333">
        <v>0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2977.3629700000001</v>
      </c>
      <c r="E53" s="332">
        <v>2966.4913499999998</v>
      </c>
      <c r="F53" s="332">
        <v>3508.6801</v>
      </c>
      <c r="G53" s="332">
        <v>4218.9685300000001</v>
      </c>
      <c r="H53" s="332">
        <v>4294.83716</v>
      </c>
      <c r="I53" s="332">
        <v>3700.8979100000001</v>
      </c>
      <c r="J53" s="332">
        <v>3723.1260900000002</v>
      </c>
      <c r="K53" s="332">
        <v>5479.7724399999997</v>
      </c>
      <c r="L53" s="332">
        <v>4108.6450000000004</v>
      </c>
      <c r="M53" s="332">
        <v>4218.723</v>
      </c>
      <c r="N53" s="333">
        <v>0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2">
        <v>10.81138</v>
      </c>
      <c r="F54" s="332">
        <v>0.81137999999999999</v>
      </c>
      <c r="G54" s="332">
        <v>0.81137999999999999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90821.441460000002</v>
      </c>
      <c r="E56" s="332">
        <v>92070.952699999994</v>
      </c>
      <c r="F56" s="332">
        <v>88720.300040000002</v>
      </c>
      <c r="G56" s="332">
        <v>95449.951079999999</v>
      </c>
      <c r="H56" s="332">
        <v>88617.064110000007</v>
      </c>
      <c r="I56" s="332">
        <v>80141.402690000003</v>
      </c>
      <c r="J56" s="332">
        <v>71427.945619999999</v>
      </c>
      <c r="K56" s="332">
        <v>63342.015590000003</v>
      </c>
      <c r="L56" s="332">
        <v>67045.881999999998</v>
      </c>
      <c r="M56" s="332">
        <v>74522.442999999999</v>
      </c>
      <c r="N56" s="333">
        <v>0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39387.820509999998</v>
      </c>
      <c r="E57" s="332">
        <v>24228.484499999999</v>
      </c>
      <c r="F57" s="332">
        <v>32635.455040000001</v>
      </c>
      <c r="G57" s="332">
        <v>33033.095329999996</v>
      </c>
      <c r="H57" s="332">
        <v>40288.072240000001</v>
      </c>
      <c r="I57" s="332">
        <v>40823.483740000003</v>
      </c>
      <c r="J57" s="332">
        <v>43168.6783</v>
      </c>
      <c r="K57" s="332">
        <v>44611.128380000002</v>
      </c>
      <c r="L57" s="332">
        <v>49337.614000000001</v>
      </c>
      <c r="M57" s="332">
        <v>51781.281999999999</v>
      </c>
      <c r="N57" s="333">
        <v>0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>
        <v>39387.820509999998</v>
      </c>
      <c r="E58" s="332">
        <v>20670.705249999999</v>
      </c>
      <c r="F58" s="332">
        <v>27803.56695</v>
      </c>
      <c r="G58" s="332">
        <v>28362.30774</v>
      </c>
      <c r="H58" s="332">
        <v>34539.285620000002</v>
      </c>
      <c r="I58" s="332">
        <v>35236.024369999999</v>
      </c>
      <c r="J58" s="332">
        <v>37156.124889999999</v>
      </c>
      <c r="K58" s="332">
        <v>38747.805630000003</v>
      </c>
      <c r="L58" s="332">
        <v>42924.877</v>
      </c>
      <c r="M58" s="332">
        <v>45054.49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3">
        <v>0</v>
      </c>
      <c r="E59" s="332">
        <v>3557.77925</v>
      </c>
      <c r="F59" s="332">
        <v>4831.8880900000004</v>
      </c>
      <c r="G59" s="332">
        <v>4670.7875899999999</v>
      </c>
      <c r="H59" s="332">
        <v>5748.7866199999999</v>
      </c>
      <c r="I59" s="332">
        <v>5587.4593699999996</v>
      </c>
      <c r="J59" s="332">
        <v>6012.5534100000004</v>
      </c>
      <c r="K59" s="332">
        <v>5863.3227500000003</v>
      </c>
      <c r="L59" s="332">
        <v>6412.7370000000001</v>
      </c>
      <c r="M59" s="332">
        <v>6726.7920000000004</v>
      </c>
      <c r="N59" s="333">
        <v>0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2">
        <v>4.8316999999999997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-8166.23218</v>
      </c>
      <c r="E63" s="332">
        <v>-5316.5982400000003</v>
      </c>
      <c r="F63" s="332">
        <v>-6780.5469899999998</v>
      </c>
      <c r="G63" s="332">
        <v>-7141.1533099999997</v>
      </c>
      <c r="H63" s="332">
        <v>-8555.0036600000003</v>
      </c>
      <c r="I63" s="332">
        <v>-8694.4704399999991</v>
      </c>
      <c r="J63" s="332">
        <v>-9016.4420599999994</v>
      </c>
      <c r="K63" s="332">
        <v>-9048.0446499999998</v>
      </c>
      <c r="L63" s="332">
        <v>-10063.297</v>
      </c>
      <c r="M63" s="332">
        <v>-10306.338</v>
      </c>
      <c r="N63" s="333">
        <v>0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-8166.23218</v>
      </c>
      <c r="E64" s="332">
        <v>-5316.5982400000003</v>
      </c>
      <c r="F64" s="332">
        <v>-6780.5469899999998</v>
      </c>
      <c r="G64" s="332">
        <v>-7141.1533099999997</v>
      </c>
      <c r="H64" s="332">
        <v>-8555.0036600000003</v>
      </c>
      <c r="I64" s="332">
        <v>-8694.4704399999991</v>
      </c>
      <c r="J64" s="332">
        <v>-9016.4420599999994</v>
      </c>
      <c r="K64" s="332">
        <v>-9048.0446499999998</v>
      </c>
      <c r="L64" s="332">
        <v>-10063.297</v>
      </c>
      <c r="M64" s="332">
        <v>-10306.338</v>
      </c>
      <c r="N64" s="333">
        <v>0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3">
        <v>0</v>
      </c>
      <c r="F65" s="333">
        <v>0</v>
      </c>
      <c r="G65" s="333">
        <v>0</v>
      </c>
      <c r="H65" s="333">
        <v>0</v>
      </c>
      <c r="I65" s="333">
        <v>0</v>
      </c>
      <c r="J65" s="333">
        <v>0</v>
      </c>
      <c r="K65" s="333">
        <v>0</v>
      </c>
      <c r="L65" s="333">
        <v>0</v>
      </c>
      <c r="M65" s="333">
        <v>0</v>
      </c>
      <c r="N65" s="333">
        <v>0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1466.4092800000001</v>
      </c>
      <c r="E68" s="332">
        <v>1137.68435</v>
      </c>
      <c r="F68" s="332">
        <v>1387.96542</v>
      </c>
      <c r="G68" s="332">
        <v>1476.0655899999999</v>
      </c>
      <c r="H68" s="332">
        <v>1621.12114</v>
      </c>
      <c r="I68" s="332">
        <v>1509.7902200000001</v>
      </c>
      <c r="J68" s="332">
        <v>1469.9392</v>
      </c>
      <c r="K68" s="332">
        <v>1543.94679</v>
      </c>
      <c r="L68" s="332">
        <v>1529.3130000000001</v>
      </c>
      <c r="M68" s="332">
        <v>1579.394</v>
      </c>
      <c r="N68" s="333">
        <v>0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1466.4092800000001</v>
      </c>
      <c r="E69" s="332">
        <v>1137.68435</v>
      </c>
      <c r="F69" s="332">
        <v>1387.96542</v>
      </c>
      <c r="G69" s="332">
        <v>1476.0655899999999</v>
      </c>
      <c r="H69" s="332">
        <v>1621.12114</v>
      </c>
      <c r="I69" s="332">
        <v>1509.7902200000001</v>
      </c>
      <c r="J69" s="332">
        <v>1469.9392</v>
      </c>
      <c r="K69" s="332">
        <v>1543.94679</v>
      </c>
      <c r="L69" s="332">
        <v>1529.3130000000001</v>
      </c>
      <c r="M69" s="332">
        <v>1579.394</v>
      </c>
      <c r="N69" s="333">
        <v>0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-11310.215770000001</v>
      </c>
      <c r="E71" s="332">
        <v>-7967.1652899999999</v>
      </c>
      <c r="F71" s="332">
        <v>-10541.423059999999</v>
      </c>
      <c r="G71" s="332">
        <v>-10982.492389999999</v>
      </c>
      <c r="H71" s="332">
        <v>-13776.837030000001</v>
      </c>
      <c r="I71" s="332">
        <v>-13152.237370000001</v>
      </c>
      <c r="J71" s="332">
        <v>-12921.72293</v>
      </c>
      <c r="K71" s="332">
        <v>-12927.376420000001</v>
      </c>
      <c r="L71" s="332">
        <v>-13354.662</v>
      </c>
      <c r="M71" s="332">
        <v>-14459.07</v>
      </c>
      <c r="N71" s="333">
        <v>0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-7909.01937</v>
      </c>
      <c r="E72" s="332">
        <v>-5566.4317499999997</v>
      </c>
      <c r="F72" s="332">
        <v>-7350.6323000000002</v>
      </c>
      <c r="G72" s="332">
        <v>-7760.2037700000001</v>
      </c>
      <c r="H72" s="332">
        <v>-9876.9569599999995</v>
      </c>
      <c r="I72" s="332">
        <v>-9324.7795900000001</v>
      </c>
      <c r="J72" s="332">
        <v>-9010.4195199999995</v>
      </c>
      <c r="K72" s="332">
        <v>-9120.9968200000003</v>
      </c>
      <c r="L72" s="332">
        <v>-9623.6949999999997</v>
      </c>
      <c r="M72" s="332">
        <v>-10385.036</v>
      </c>
      <c r="N72" s="333">
        <v>0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-3401.1963999999998</v>
      </c>
      <c r="E73" s="332">
        <v>-2400.7335400000002</v>
      </c>
      <c r="F73" s="332">
        <v>-3190.7907599999999</v>
      </c>
      <c r="G73" s="332">
        <v>-3222.2886199999998</v>
      </c>
      <c r="H73" s="332">
        <v>-3899.8800700000002</v>
      </c>
      <c r="I73" s="332">
        <v>-3827.4577800000002</v>
      </c>
      <c r="J73" s="332">
        <v>-3911.30341</v>
      </c>
      <c r="K73" s="332">
        <v>-3806.3796000000002</v>
      </c>
      <c r="L73" s="332">
        <v>-3730.9670000000001</v>
      </c>
      <c r="M73" s="332">
        <v>-4074.0340000000001</v>
      </c>
      <c r="N73" s="333">
        <v>0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-10380.13157</v>
      </c>
      <c r="E75" s="332">
        <v>-6822.3569900000002</v>
      </c>
      <c r="F75" s="332">
        <v>-9336.0155400000003</v>
      </c>
      <c r="G75" s="332">
        <v>-10102.05263</v>
      </c>
      <c r="H75" s="332">
        <v>-10506.91869</v>
      </c>
      <c r="I75" s="332">
        <v>-11081.74007</v>
      </c>
      <c r="J75" s="332">
        <v>-11771.61009</v>
      </c>
      <c r="K75" s="332">
        <v>-12223.82821</v>
      </c>
      <c r="L75" s="332">
        <v>-14131.950999999999</v>
      </c>
      <c r="M75" s="332">
        <v>-13326.91</v>
      </c>
      <c r="N75" s="333">
        <v>0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-9976.0462299999999</v>
      </c>
      <c r="E76" s="332">
        <v>-6515.0574200000001</v>
      </c>
      <c r="F76" s="332">
        <v>-8898.2035799999994</v>
      </c>
      <c r="G76" s="332">
        <v>-9675.5638600000002</v>
      </c>
      <c r="H76" s="332">
        <v>-10063.446019999999</v>
      </c>
      <c r="I76" s="332">
        <v>-10515.327149999999</v>
      </c>
      <c r="J76" s="332">
        <v>-11261.610860000001</v>
      </c>
      <c r="K76" s="332">
        <v>-11710.30947</v>
      </c>
      <c r="L76" s="332">
        <v>-13528.269</v>
      </c>
      <c r="M76" s="332">
        <v>-12799.518</v>
      </c>
      <c r="N76" s="333">
        <v>0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-403.25029000000001</v>
      </c>
      <c r="E77" s="332">
        <v>-307.27956999999998</v>
      </c>
      <c r="F77" s="332">
        <v>-423.28321999999997</v>
      </c>
      <c r="G77" s="332">
        <v>-424.56272000000001</v>
      </c>
      <c r="H77" s="332">
        <v>-443.47266999999999</v>
      </c>
      <c r="I77" s="332">
        <v>-566.41291999999999</v>
      </c>
      <c r="J77" s="332">
        <v>-509.99923000000001</v>
      </c>
      <c r="K77" s="332">
        <v>-513.51873999999998</v>
      </c>
      <c r="L77" s="332">
        <v>-603.68200000000002</v>
      </c>
      <c r="M77" s="332">
        <v>-527.39200000000005</v>
      </c>
      <c r="N77" s="333">
        <v>0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-0.83504999999999996</v>
      </c>
      <c r="E78" s="332">
        <v>-0.02</v>
      </c>
      <c r="F78" s="332">
        <v>-14.528740000000001</v>
      </c>
      <c r="G78" s="332">
        <v>-1.92605</v>
      </c>
      <c r="H78" s="333">
        <v>0</v>
      </c>
      <c r="I78" s="333">
        <v>0</v>
      </c>
      <c r="J78" s="333">
        <v>0</v>
      </c>
      <c r="K78" s="333">
        <v>0</v>
      </c>
      <c r="L78" s="333">
        <v>0</v>
      </c>
      <c r="M78" s="333">
        <v>0</v>
      </c>
      <c r="N78" s="333">
        <v>0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3">
        <v>0</v>
      </c>
      <c r="J79" s="333">
        <v>0</v>
      </c>
      <c r="K79" s="333">
        <v>0</v>
      </c>
      <c r="L79" s="333">
        <v>0</v>
      </c>
      <c r="M79" s="333">
        <v>0</v>
      </c>
      <c r="N79" s="333">
        <v>0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-5644.0545199999997</v>
      </c>
      <c r="E81" s="332">
        <v>-4194.1347299999998</v>
      </c>
      <c r="F81" s="332">
        <v>-5373.8424999999997</v>
      </c>
      <c r="G81" s="332">
        <v>-5319.0369199999996</v>
      </c>
      <c r="H81" s="332">
        <v>-5745.0857400000004</v>
      </c>
      <c r="I81" s="332">
        <v>-5632.4648299999999</v>
      </c>
      <c r="J81" s="332">
        <v>-5393.2237400000004</v>
      </c>
      <c r="K81" s="332">
        <v>-5088.2179400000005</v>
      </c>
      <c r="L81" s="332">
        <v>-4796.45</v>
      </c>
      <c r="M81" s="332">
        <v>-4080.29</v>
      </c>
      <c r="N81" s="333">
        <v>0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2">
        <v>4.9659000000000004</v>
      </c>
      <c r="K82" s="332">
        <v>4.9659000000000004</v>
      </c>
      <c r="L82" s="332">
        <v>4.6909999999999998</v>
      </c>
      <c r="M82" s="332">
        <v>4.1820000000000004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2">
        <v>300.38859000000002</v>
      </c>
      <c r="E83" s="333">
        <v>0</v>
      </c>
      <c r="F83" s="333">
        <v>0</v>
      </c>
      <c r="G83" s="333">
        <v>0</v>
      </c>
      <c r="H83" s="333">
        <v>0</v>
      </c>
      <c r="I83" s="332">
        <v>4.9659000000000004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>
        <v>-849.80305999999996</v>
      </c>
      <c r="E84" s="332">
        <v>-123.91347</v>
      </c>
      <c r="F84" s="332">
        <v>-517.94475</v>
      </c>
      <c r="G84" s="332">
        <v>-38.322609999999997</v>
      </c>
      <c r="H84" s="332">
        <v>-62.606389999999998</v>
      </c>
      <c r="I84" s="332">
        <v>-197.53767999999999</v>
      </c>
      <c r="J84" s="332">
        <v>-114.17238999999999</v>
      </c>
      <c r="K84" s="332">
        <v>-134.77710999999999</v>
      </c>
      <c r="L84" s="332">
        <v>-512.95299999999997</v>
      </c>
      <c r="M84" s="332">
        <v>-2852.7449999999999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2">
        <v>-738.81034</v>
      </c>
      <c r="E85" s="332">
        <v>674.43115</v>
      </c>
      <c r="F85" s="332">
        <v>-336.07112999999998</v>
      </c>
      <c r="G85" s="332">
        <v>400.45031999999998</v>
      </c>
      <c r="H85" s="333">
        <v>0</v>
      </c>
      <c r="I85" s="333">
        <v>0</v>
      </c>
      <c r="J85" s="333">
        <v>0</v>
      </c>
      <c r="K85" s="333">
        <v>0</v>
      </c>
      <c r="L85" s="332">
        <v>-62.423000000000002</v>
      </c>
      <c r="M85" s="332">
        <v>-2760.1239999999998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>
        <v>-110.99272000000001</v>
      </c>
      <c r="E86" s="332">
        <v>-798.34461999999996</v>
      </c>
      <c r="F86" s="332">
        <v>-181.87361999999999</v>
      </c>
      <c r="G86" s="332">
        <v>-438.77292999999997</v>
      </c>
      <c r="H86" s="332">
        <v>-62.606389999999998</v>
      </c>
      <c r="I86" s="332">
        <v>-197.53767999999999</v>
      </c>
      <c r="J86" s="332">
        <v>-114.17238999999999</v>
      </c>
      <c r="K86" s="332">
        <v>-134.77710999999999</v>
      </c>
      <c r="L86" s="332">
        <v>-450.53</v>
      </c>
      <c r="M86" s="332">
        <v>-92.620999999999995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2">
        <v>14.92939</v>
      </c>
      <c r="E88" s="332">
        <v>14.895490000000001</v>
      </c>
      <c r="F88" s="333">
        <v>0</v>
      </c>
      <c r="G88" s="333">
        <v>0</v>
      </c>
      <c r="H88" s="333">
        <v>0</v>
      </c>
      <c r="I88" s="333">
        <v>0</v>
      </c>
      <c r="J88" s="333">
        <v>0</v>
      </c>
      <c r="K88" s="333">
        <v>0</v>
      </c>
      <c r="L88" s="332">
        <v>0.03</v>
      </c>
      <c r="M88" s="333">
        <v>0</v>
      </c>
      <c r="N88" s="333">
        <v>0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4819.11067</v>
      </c>
      <c r="E89" s="332">
        <v>956.89562000000001</v>
      </c>
      <c r="F89" s="332">
        <v>1473.64762</v>
      </c>
      <c r="G89" s="332">
        <v>926.10306000000003</v>
      </c>
      <c r="H89" s="332">
        <v>3262.7418699999998</v>
      </c>
      <c r="I89" s="332">
        <v>3584.6211699999999</v>
      </c>
      <c r="J89" s="332">
        <v>5426.41219</v>
      </c>
      <c r="K89" s="332">
        <v>6737.7967399999998</v>
      </c>
      <c r="L89" s="332">
        <v>8012.335</v>
      </c>
      <c r="M89" s="332">
        <v>8339.5049999999992</v>
      </c>
      <c r="N89" s="333">
        <v>0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1741.8345099999999</v>
      </c>
      <c r="E90" s="332">
        <v>1028.0464199999999</v>
      </c>
      <c r="F90" s="332">
        <v>988.64166999999998</v>
      </c>
      <c r="G90" s="332">
        <v>980.21734000000004</v>
      </c>
      <c r="H90" s="332">
        <v>866.54787999999996</v>
      </c>
      <c r="I90" s="332">
        <v>591.73009000000002</v>
      </c>
      <c r="J90" s="332">
        <v>535.589699</v>
      </c>
      <c r="K90" s="332">
        <v>438.61045000000001</v>
      </c>
      <c r="L90" s="332">
        <v>458.51499999999999</v>
      </c>
      <c r="M90" s="332">
        <v>434.52300000000002</v>
      </c>
      <c r="N90" s="333">
        <v>0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-1899.1134</v>
      </c>
      <c r="E91" s="332">
        <v>-1251.7714599999999</v>
      </c>
      <c r="F91" s="332">
        <v>-1691.4394</v>
      </c>
      <c r="G91" s="332">
        <v>-1705.36267</v>
      </c>
      <c r="H91" s="332">
        <v>-1734.34682</v>
      </c>
      <c r="I91" s="332">
        <v>-1553.0005100000001</v>
      </c>
      <c r="J91" s="332">
        <v>-1331.3936000000001</v>
      </c>
      <c r="K91" s="332">
        <v>-418.28489000000002</v>
      </c>
      <c r="L91" s="332">
        <v>-193.25299999999999</v>
      </c>
      <c r="M91" s="332">
        <v>-47.633000000000003</v>
      </c>
      <c r="N91" s="333">
        <v>0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2">
        <v>-1145.08465</v>
      </c>
      <c r="G92" s="332">
        <v>85.604280000000003</v>
      </c>
      <c r="H92" s="332">
        <v>-252.67407</v>
      </c>
      <c r="I92" s="332">
        <v>637.45331999999996</v>
      </c>
      <c r="J92" s="332">
        <v>616.72979999999995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2">
        <v>-9.2999999999999992E-3</v>
      </c>
      <c r="E93" s="333">
        <v>0</v>
      </c>
      <c r="F93" s="333">
        <v>0</v>
      </c>
      <c r="G93" s="333">
        <v>0</v>
      </c>
      <c r="H93" s="333">
        <v>0</v>
      </c>
      <c r="I93" s="333">
        <v>0</v>
      </c>
      <c r="J93" s="333">
        <v>0</v>
      </c>
      <c r="K93" s="333">
        <v>0</v>
      </c>
      <c r="L93" s="333">
        <v>0</v>
      </c>
      <c r="M93" s="333">
        <v>0</v>
      </c>
      <c r="N93" s="333">
        <v>0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-157.28818999999999</v>
      </c>
      <c r="E101" s="332">
        <v>-223.72504000000001</v>
      </c>
      <c r="F101" s="332">
        <v>-1847.88238</v>
      </c>
      <c r="G101" s="332">
        <v>-639.54105000000004</v>
      </c>
      <c r="H101" s="332">
        <v>-1120.4730099999999</v>
      </c>
      <c r="I101" s="332">
        <v>-323.81709999999998</v>
      </c>
      <c r="J101" s="332">
        <v>-179.07409999999999</v>
      </c>
      <c r="K101" s="332">
        <v>20.325559999999999</v>
      </c>
      <c r="L101" s="332">
        <v>265.262</v>
      </c>
      <c r="M101" s="332">
        <v>386.89</v>
      </c>
      <c r="N101" s="333">
        <v>0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4661.8224799999998</v>
      </c>
      <c r="E102" s="332">
        <v>733.17057999999997</v>
      </c>
      <c r="F102" s="332">
        <v>-374.23475999999999</v>
      </c>
      <c r="G102" s="332">
        <v>286.56200999999999</v>
      </c>
      <c r="H102" s="332">
        <v>2142.2688589999998</v>
      </c>
      <c r="I102" s="332">
        <v>3260.8040700000001</v>
      </c>
      <c r="J102" s="332">
        <v>5247.3380900000002</v>
      </c>
      <c r="K102" s="332">
        <v>6758.1223</v>
      </c>
      <c r="L102" s="332">
        <v>8277.5969999999998</v>
      </c>
      <c r="M102" s="332">
        <v>8726.3950000000004</v>
      </c>
      <c r="N102" s="333">
        <v>0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3">
        <v>0</v>
      </c>
      <c r="E103" s="332">
        <v>2929.0659000000001</v>
      </c>
      <c r="F103" s="332">
        <v>-118.4659</v>
      </c>
      <c r="G103" s="332">
        <v>2842.0549999999998</v>
      </c>
      <c r="H103" s="332">
        <v>-952.59280999999999</v>
      </c>
      <c r="I103" s="332">
        <v>-907.35095999999999</v>
      </c>
      <c r="J103" s="332">
        <v>-498.42775</v>
      </c>
      <c r="K103" s="332">
        <v>-1472.5843600000001</v>
      </c>
      <c r="L103" s="332">
        <v>-1800.338</v>
      </c>
      <c r="M103" s="332">
        <v>-2096.3560000000002</v>
      </c>
      <c r="N103" s="333">
        <v>0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4661.8224799999998</v>
      </c>
      <c r="E104" s="332">
        <v>3662.23648</v>
      </c>
      <c r="F104" s="332">
        <v>-492.70066000000003</v>
      </c>
      <c r="G104" s="332">
        <v>3128.6170099999999</v>
      </c>
      <c r="H104" s="332">
        <v>1189.67605</v>
      </c>
      <c r="I104" s="332">
        <v>2353.4531099999999</v>
      </c>
      <c r="J104" s="332">
        <v>4748.9103400000004</v>
      </c>
      <c r="K104" s="332">
        <v>5285.5379400000002</v>
      </c>
      <c r="L104" s="332">
        <v>6477.259</v>
      </c>
      <c r="M104" s="332">
        <v>6630.0389999999998</v>
      </c>
      <c r="N104" s="333">
        <v>0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4661.8224799999998</v>
      </c>
      <c r="E106" s="332">
        <v>3662.23648</v>
      </c>
      <c r="F106" s="332">
        <v>-492.70066000000003</v>
      </c>
      <c r="G106" s="332">
        <v>3128.6170099999999</v>
      </c>
      <c r="H106" s="332">
        <v>1189.67605</v>
      </c>
      <c r="I106" s="332">
        <v>2353.4531099999999</v>
      </c>
      <c r="J106" s="332">
        <v>4748.9103400000004</v>
      </c>
      <c r="K106" s="332">
        <v>5285.5379400000002</v>
      </c>
      <c r="L106" s="332">
        <v>6477.259</v>
      </c>
      <c r="M106" s="332">
        <v>6630.0389999999998</v>
      </c>
      <c r="N106" s="332">
        <v>0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2">
        <v>59.528930000000003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2">
        <v>-17.85868</v>
      </c>
      <c r="J113" s="333">
        <v>0</v>
      </c>
      <c r="K113" s="332">
        <v>2.8357299999999999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2">
        <v>41.670250000000003</v>
      </c>
      <c r="J114" s="333">
        <v>0</v>
      </c>
      <c r="K114" s="332">
        <v>2.8357299999999999</v>
      </c>
      <c r="L114" s="333">
        <v>0</v>
      </c>
      <c r="M114" s="333">
        <v>0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2">
        <v>-6.4556699999999996</v>
      </c>
      <c r="J117" s="332">
        <v>-6.4556699999999996</v>
      </c>
      <c r="K117" s="332">
        <v>-4.9659000000000004</v>
      </c>
      <c r="L117" s="332">
        <v>4.6909999999999998</v>
      </c>
      <c r="M117" s="332">
        <v>4.1829999999999998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2">
        <v>1.48977</v>
      </c>
      <c r="J120" s="332">
        <v>1.48977</v>
      </c>
      <c r="K120" s="332">
        <v>1.48977</v>
      </c>
      <c r="L120" s="333">
        <v>0</v>
      </c>
      <c r="M120" s="332">
        <v>-1.046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2">
        <v>-4.9659000000000004</v>
      </c>
      <c r="J121" s="332">
        <v>-4.9659000000000004</v>
      </c>
      <c r="K121" s="332">
        <v>-3.4761299999999999</v>
      </c>
      <c r="L121" s="332">
        <v>4.6909999999999998</v>
      </c>
      <c r="M121" s="332">
        <v>3.137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4661.8224799999998</v>
      </c>
      <c r="E122" s="332">
        <v>3662.23648</v>
      </c>
      <c r="F122" s="332">
        <v>-492.70066000000003</v>
      </c>
      <c r="G122" s="332">
        <v>3128.6170099999999</v>
      </c>
      <c r="H122" s="332">
        <v>1189.67605</v>
      </c>
      <c r="I122" s="332">
        <v>2390.1574599999999</v>
      </c>
      <c r="J122" s="332">
        <v>4743.9444400000002</v>
      </c>
      <c r="K122" s="332">
        <v>5284.8975399999999</v>
      </c>
      <c r="L122" s="332">
        <v>6481.95</v>
      </c>
      <c r="M122" s="332">
        <v>6633.1760000000004</v>
      </c>
      <c r="N122" s="333">
        <v>0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2">
        <v>-1000</v>
      </c>
      <c r="F123" s="332">
        <v>-2000</v>
      </c>
      <c r="G123" s="333">
        <v>0</v>
      </c>
      <c r="H123" s="332">
        <v>-4000</v>
      </c>
      <c r="I123" s="332">
        <v>-5000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46155.075170000004</v>
      </c>
      <c r="AC5" s="48"/>
      <c r="AD5" s="47"/>
      <c r="AE5" s="48"/>
      <c r="AF5" s="43"/>
      <c r="AG5" s="49">
        <f t="shared" ref="AG5:AG31" si="0">SUM(E5:AF5)</f>
        <v>46155.075170000004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20758.35412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128.27972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20886.633839999999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2169.7057199999995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2169.7057199999995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20758.35412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20758.35412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46155.075170000004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46155.075170000004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20308.503110000005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20308.503110000005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9120.9968200000003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9120.9968200000003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3806.3796000000002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3806.3796000000002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513.51873999999998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513.51873999999998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6867.6079500000051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6867.6079500000051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6867.6079500000051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438.61045000000001</v>
      </c>
      <c r="AC16" s="297"/>
      <c r="AD16" s="47"/>
      <c r="AE16" s="48"/>
      <c r="AF16" s="43"/>
      <c r="AG16" s="49">
        <f t="shared" si="0"/>
        <v>7306.2184000000052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6887.9335100000053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6887.9335100000053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5415.3491500000055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1.8189894035458565E-12</v>
      </c>
      <c r="AE18" s="300"/>
      <c r="AF18" s="59"/>
      <c r="AG18" s="49">
        <f t="shared" si="0"/>
        <v>5415.3491500000073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5415.3491500000073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5415.3491500000073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5415.3491500000073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0</v>
      </c>
      <c r="AC20" s="48"/>
      <c r="AD20" s="303">
        <f>+Data!K299+Data!K300+Data!K301+Data!K302+Data!K307+Data!K310+Data!K311+Data!K312+Data!K313+Data!K314</f>
        <v>-134.77710999999999</v>
      </c>
      <c r="AE20" s="304">
        <f>+Data!K303</f>
        <v>1.48977</v>
      </c>
      <c r="AF20" s="63"/>
      <c r="AG20" s="49">
        <f t="shared" si="0"/>
        <v>5282.0618100000074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5284.8975400000072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5284.8975400000072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128.27972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128.27972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5088.2179400000005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-2918.512220000001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2169.7057199999995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8075.1300400000073</v>
      </c>
      <c r="V25" s="43"/>
      <c r="W25" s="43"/>
      <c r="X25" s="43"/>
      <c r="Y25" s="48"/>
      <c r="Z25" s="293">
        <f>Data!K403</f>
        <v>1752.3208499999996</v>
      </c>
      <c r="AA25" s="305">
        <f>Data!K395</f>
        <v>-15123.148420000001</v>
      </c>
      <c r="AB25" s="54"/>
      <c r="AC25" s="43"/>
      <c r="AD25" s="54"/>
      <c r="AE25" s="43"/>
      <c r="AF25" s="43"/>
      <c r="AG25" s="49">
        <f t="shared" si="0"/>
        <v>-5295.697529999994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-477.85358000000008</v>
      </c>
      <c r="Z26" s="58"/>
      <c r="AA26" s="306"/>
      <c r="AB26" s="54"/>
      <c r="AC26" s="43"/>
      <c r="AD26" s="54"/>
      <c r="AE26" s="43"/>
      <c r="AF26" s="43"/>
      <c r="AG26" s="49">
        <f t="shared" si="0"/>
        <v>-477.85358000000008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-4817.8439499999977</v>
      </c>
      <c r="Z27" s="308"/>
      <c r="AA27" s="311"/>
      <c r="AB27" s="312"/>
      <c r="AC27" s="313"/>
      <c r="AD27" s="54"/>
      <c r="AE27" s="43"/>
      <c r="AF27" s="43"/>
      <c r="AG27" s="49">
        <f t="shared" si="0"/>
        <v>-4817.8439499999977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20886.633839999999</v>
      </c>
      <c r="G28" s="64"/>
      <c r="H28" s="64"/>
      <c r="I28" s="65"/>
      <c r="J28" s="65"/>
      <c r="K28" s="315">
        <f>-Data!K245</f>
        <v>9120.9968200000003</v>
      </c>
      <c r="L28" s="64"/>
      <c r="M28" s="315">
        <f>-Data!K247</f>
        <v>0</v>
      </c>
      <c r="N28" s="64"/>
      <c r="O28" s="64"/>
      <c r="P28" s="316">
        <f>-(Data!K256+Data!K83)</f>
        <v>418.28489000000002</v>
      </c>
      <c r="Q28" s="314">
        <f>-(Data!K261)</f>
        <v>0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16167.770070000006</v>
      </c>
      <c r="AG28" s="49">
        <f t="shared" si="0"/>
        <v>46593.685620000004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3806.3796000000002</v>
      </c>
      <c r="M29" s="44"/>
      <c r="N29" s="293">
        <f>-Data!K248</f>
        <v>513.51873999999998</v>
      </c>
      <c r="O29" s="48"/>
      <c r="P29" s="320">
        <f>(Data!K81+Data!K83)</f>
        <v>0</v>
      </c>
      <c r="Q29" s="321">
        <f>-Data!K262</f>
        <v>1472.5843600000001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-5792.4826999999996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2169.7057199999995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-2304.4828299999976</v>
      </c>
      <c r="AG30" s="49">
        <f t="shared" si="0"/>
        <v>-134.77710999999817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-2.8357299999999999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4.3254999999999999</v>
      </c>
      <c r="AG31" s="49">
        <f t="shared" si="0"/>
        <v>1.48977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-2230.1744299999996</v>
      </c>
      <c r="AA32" s="317">
        <f>+Y27-AA25</f>
        <v>10305.304470000003</v>
      </c>
      <c r="AB32" s="66"/>
      <c r="AC32" s="43"/>
      <c r="AD32" s="43"/>
      <c r="AE32" s="43"/>
      <c r="AF32" s="43"/>
      <c r="AG32" s="43">
        <f>SUM(E32:AE32)</f>
        <v>8075.1300400000036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46155.075170000004</v>
      </c>
      <c r="F33" s="46">
        <f t="shared" si="1"/>
        <v>20886.633839999999</v>
      </c>
      <c r="G33" s="46">
        <f t="shared" si="1"/>
        <v>2169.7057199999995</v>
      </c>
      <c r="H33" s="68">
        <f t="shared" si="1"/>
        <v>20758.35412</v>
      </c>
      <c r="I33" s="68">
        <f t="shared" si="1"/>
        <v>46155.075170000011</v>
      </c>
      <c r="J33" s="68">
        <f t="shared" si="1"/>
        <v>20308.503110000005</v>
      </c>
      <c r="K33" s="68">
        <f t="shared" si="1"/>
        <v>9120.9968200000003</v>
      </c>
      <c r="L33" s="68">
        <f t="shared" si="1"/>
        <v>3806.3796000000002</v>
      </c>
      <c r="M33" s="68">
        <f t="shared" si="1"/>
        <v>0</v>
      </c>
      <c r="N33" s="68">
        <f t="shared" si="1"/>
        <v>513.51873999999998</v>
      </c>
      <c r="O33" s="68">
        <f t="shared" si="1"/>
        <v>6867.6079500000051</v>
      </c>
      <c r="P33" s="68">
        <f t="shared" si="1"/>
        <v>7306.2184000000052</v>
      </c>
      <c r="Q33" s="68">
        <f t="shared" si="1"/>
        <v>6887.9335100000053</v>
      </c>
      <c r="R33" s="68">
        <f t="shared" si="1"/>
        <v>5415.3491500000073</v>
      </c>
      <c r="S33" s="68">
        <f t="shared" si="1"/>
        <v>5415.3491500000073</v>
      </c>
      <c r="T33" s="68">
        <f t="shared" si="1"/>
        <v>5282.0618100000074</v>
      </c>
      <c r="U33" s="68">
        <f t="shared" si="1"/>
        <v>5284.8975400000063</v>
      </c>
      <c r="V33" s="68">
        <f t="shared" si="1"/>
        <v>128.27972</v>
      </c>
      <c r="W33" s="68">
        <f t="shared" si="1"/>
        <v>2169.7057199999995</v>
      </c>
      <c r="X33" s="400">
        <f t="shared" si="1"/>
        <v>0</v>
      </c>
      <c r="Y33" s="68">
        <f t="shared" si="1"/>
        <v>-5295.6975299999976</v>
      </c>
      <c r="Z33" s="69">
        <f t="shared" ref="Z33:AF33" si="2">SUM(Z5:Z32)</f>
        <v>-477.85357999999997</v>
      </c>
      <c r="AA33" s="69">
        <f t="shared" si="2"/>
        <v>-4817.8439499999986</v>
      </c>
      <c r="AB33" s="69">
        <f t="shared" si="2"/>
        <v>46593.685620000004</v>
      </c>
      <c r="AC33" s="69">
        <f t="shared" si="2"/>
        <v>0</v>
      </c>
      <c r="AD33" s="69">
        <f t="shared" si="2"/>
        <v>-134.77710999999817</v>
      </c>
      <c r="AE33" s="69">
        <f t="shared" si="2"/>
        <v>1.48977</v>
      </c>
      <c r="AF33" s="69">
        <f t="shared" si="2"/>
        <v>8075.1300400000082</v>
      </c>
      <c r="AG33" s="43">
        <f>SUM(E33:AE33)</f>
        <v>250500.64846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50866.927000000003</v>
      </c>
      <c r="AC5" s="48"/>
      <c r="AD5" s="47"/>
      <c r="AE5" s="48"/>
      <c r="AF5" s="43"/>
      <c r="AG5" s="49">
        <f t="shared" ref="AG5:AG31" si="0">SUM(E5:AF5)</f>
        <v>50866.927000000003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23591.565999999999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-37.968579999999946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23553.597419999998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1238.5720000000024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1238.5720000000024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23591.565999999999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23591.565999999999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50866.927000000003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50866.927000000003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22416.488000000005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22416.488000000005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9623.6949999999997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9623.6949999999997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3730.9670000000001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3730.9670000000001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603.68200000000002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603.68200000000002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8458.1440000000039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8458.1440000000039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8458.1440000000039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458.51499999999999</v>
      </c>
      <c r="AC16" s="297"/>
      <c r="AD16" s="47"/>
      <c r="AE16" s="48"/>
      <c r="AF16" s="43"/>
      <c r="AG16" s="49">
        <f t="shared" si="0"/>
        <v>8916.6590000000033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8723.4060000000027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8723.4060000000027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6923.0980000000027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-3.3999999595835106E-4</v>
      </c>
      <c r="AE18" s="300"/>
      <c r="AF18" s="59"/>
      <c r="AG18" s="49">
        <f t="shared" si="0"/>
        <v>6923.0976600000067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6923.0976600000067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9.3819999999999997</v>
      </c>
      <c r="AF19" s="48"/>
      <c r="AG19" s="49">
        <f t="shared" si="0"/>
        <v>6932.4796600000063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6932.4796600000063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0</v>
      </c>
      <c r="AC20" s="48"/>
      <c r="AD20" s="303">
        <f>+Data!L299+Data!L300+Data!L301+Data!L302+Data!L307+Data!L310+Data!L311+Data!L312+Data!L313+Data!L314</f>
        <v>-450.53</v>
      </c>
      <c r="AE20" s="304">
        <f>+Data!L303</f>
        <v>0</v>
      </c>
      <c r="AF20" s="63"/>
      <c r="AG20" s="49">
        <f t="shared" si="0"/>
        <v>6481.9496600000066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6481.9496600000066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6481.9496600000066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-37.968579999999946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-37.968579999999946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4858.8729999999996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-3620.3009999999972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1238.5720000000024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10140.219240000004</v>
      </c>
      <c r="V25" s="43"/>
      <c r="W25" s="43"/>
      <c r="X25" s="43"/>
      <c r="Y25" s="48"/>
      <c r="Z25" s="293">
        <f>Data!L403</f>
        <v>-1320.8448399999993</v>
      </c>
      <c r="AA25" s="305">
        <f>Data!L395</f>
        <v>-1449.1703599999998</v>
      </c>
      <c r="AB25" s="54"/>
      <c r="AC25" s="43"/>
      <c r="AD25" s="54"/>
      <c r="AE25" s="43"/>
      <c r="AF25" s="43"/>
      <c r="AG25" s="49">
        <f t="shared" si="0"/>
        <v>7370.2040400000042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1108.0397699999999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1108.0397699999999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6254.0962199999994</v>
      </c>
      <c r="Z27" s="308"/>
      <c r="AA27" s="311"/>
      <c r="AB27" s="312"/>
      <c r="AC27" s="313"/>
      <c r="AD27" s="54"/>
      <c r="AE27" s="43"/>
      <c r="AF27" s="43"/>
      <c r="AG27" s="49">
        <f t="shared" si="0"/>
        <v>6254.0962199999994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23553.597419999998</v>
      </c>
      <c r="G28" s="64"/>
      <c r="H28" s="64"/>
      <c r="I28" s="65"/>
      <c r="J28" s="65"/>
      <c r="K28" s="315">
        <f>-Data!L245</f>
        <v>9623.6949999999997</v>
      </c>
      <c r="L28" s="64"/>
      <c r="M28" s="315">
        <f>-Data!L247</f>
        <v>0</v>
      </c>
      <c r="N28" s="64"/>
      <c r="O28" s="64"/>
      <c r="P28" s="316">
        <f>-(Data!L256+Data!L83)</f>
        <v>193.25299999999999</v>
      </c>
      <c r="Q28" s="314">
        <f>-(Data!L261)</f>
        <v>-0.03</v>
      </c>
      <c r="R28" s="314">
        <f>-Data!L267</f>
        <v>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17954.926580000007</v>
      </c>
      <c r="AG28" s="49">
        <f t="shared" si="0"/>
        <v>51325.442000000003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3730.9670000000001</v>
      </c>
      <c r="M29" s="44"/>
      <c r="N29" s="293">
        <f>-Data!L248</f>
        <v>603.68200000000002</v>
      </c>
      <c r="O29" s="48"/>
      <c r="P29" s="320">
        <f>(Data!L81+Data!L83)</f>
        <v>0</v>
      </c>
      <c r="Q29" s="321">
        <f>-Data!L262</f>
        <v>1800.338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-6134.9870000000001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1238.5720000000024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-1689.1023399999983</v>
      </c>
      <c r="AG30" s="49">
        <f t="shared" si="0"/>
        <v>-450.53033999999593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9.3819999999999997</v>
      </c>
      <c r="AG31" s="49">
        <f t="shared" si="0"/>
        <v>9.3819999999999997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2428.8846099999992</v>
      </c>
      <c r="AA32" s="317">
        <f>+Y27-AA25</f>
        <v>7703.2665799999995</v>
      </c>
      <c r="AB32" s="66"/>
      <c r="AC32" s="43"/>
      <c r="AD32" s="43"/>
      <c r="AE32" s="43"/>
      <c r="AF32" s="43"/>
      <c r="AG32" s="43">
        <f>SUM(E32:AE32)</f>
        <v>10132.151189999999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50866.927000000003</v>
      </c>
      <c r="F33" s="46">
        <f t="shared" si="1"/>
        <v>23553.597419999998</v>
      </c>
      <c r="G33" s="46">
        <f t="shared" si="1"/>
        <v>1238.5720000000024</v>
      </c>
      <c r="H33" s="68">
        <f t="shared" si="1"/>
        <v>23591.565999999999</v>
      </c>
      <c r="I33" s="68">
        <f t="shared" si="1"/>
        <v>50866.927000000003</v>
      </c>
      <c r="J33" s="68">
        <f t="shared" si="1"/>
        <v>22416.488000000005</v>
      </c>
      <c r="K33" s="68">
        <f t="shared" si="1"/>
        <v>9623.6949999999997</v>
      </c>
      <c r="L33" s="68">
        <f t="shared" si="1"/>
        <v>3730.9670000000001</v>
      </c>
      <c r="M33" s="68">
        <f t="shared" si="1"/>
        <v>0</v>
      </c>
      <c r="N33" s="68">
        <f t="shared" si="1"/>
        <v>603.68200000000002</v>
      </c>
      <c r="O33" s="68">
        <f t="shared" si="1"/>
        <v>8458.1440000000039</v>
      </c>
      <c r="P33" s="68">
        <f t="shared" si="1"/>
        <v>8916.6590000000033</v>
      </c>
      <c r="Q33" s="68">
        <f t="shared" si="1"/>
        <v>8723.4060000000027</v>
      </c>
      <c r="R33" s="68">
        <f t="shared" si="1"/>
        <v>6923.0976600000067</v>
      </c>
      <c r="S33" s="68">
        <f t="shared" si="1"/>
        <v>6932.4796600000063</v>
      </c>
      <c r="T33" s="68">
        <f t="shared" si="1"/>
        <v>6481.9496600000066</v>
      </c>
      <c r="U33" s="68">
        <f t="shared" si="1"/>
        <v>6481.9496600000075</v>
      </c>
      <c r="V33" s="68">
        <f t="shared" si="1"/>
        <v>-37.968579999999946</v>
      </c>
      <c r="W33" s="68">
        <f t="shared" si="1"/>
        <v>1238.5720000000024</v>
      </c>
      <c r="X33" s="400">
        <f t="shared" si="1"/>
        <v>0</v>
      </c>
      <c r="Y33" s="68">
        <f t="shared" si="1"/>
        <v>7362.1359899999989</v>
      </c>
      <c r="Z33" s="69">
        <f t="shared" ref="Z33:AF33" si="2">SUM(Z5:Z32)</f>
        <v>1108.0397699999999</v>
      </c>
      <c r="AA33" s="69">
        <f t="shared" si="2"/>
        <v>6254.0962199999994</v>
      </c>
      <c r="AB33" s="69">
        <f t="shared" si="2"/>
        <v>51325.442000000003</v>
      </c>
      <c r="AC33" s="69">
        <f t="shared" si="2"/>
        <v>0</v>
      </c>
      <c r="AD33" s="69">
        <f t="shared" si="2"/>
        <v>-450.53033999999593</v>
      </c>
      <c r="AE33" s="69">
        <f t="shared" si="2"/>
        <v>9.3819999999999997</v>
      </c>
      <c r="AF33" s="69">
        <f t="shared" si="2"/>
        <v>10140.219240000008</v>
      </c>
      <c r="AG33" s="43">
        <f>SUM(E33:AE33)</f>
        <v>306219.27612000011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-8.0680500000053144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8.0680500000089523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53360.675999999999</v>
      </c>
      <c r="AC5" s="48"/>
      <c r="AD5" s="47"/>
      <c r="AE5" s="48"/>
      <c r="AF5" s="43"/>
      <c r="AG5" s="49">
        <f t="shared" ref="AG5:AG31" si="0">SUM(E5:AF5)</f>
        <v>53360.675999999999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23105.856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136.09599999999998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23241.952000000001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1461.8849999999984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1461.8849999999984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23105.856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23105.856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53360.675999999999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53360.675999999999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23414.405999999999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23414.405999999999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10385.036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10385.036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4074.0340000000001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4074.0340000000001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527.39200000000005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527.39200000000005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8427.9439999999995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8427.9439999999995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8427.9439999999995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434.52300000000002</v>
      </c>
      <c r="AC16" s="297"/>
      <c r="AD16" s="47"/>
      <c r="AE16" s="48"/>
      <c r="AF16" s="43"/>
      <c r="AG16" s="49">
        <f t="shared" si="0"/>
        <v>8862.4669999999987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8814.8339999999989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8814.8339999999989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6718.4779999999992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1.0000000011132215E-3</v>
      </c>
      <c r="AE18" s="300"/>
      <c r="AF18" s="59"/>
      <c r="AG18" s="49">
        <f t="shared" si="0"/>
        <v>6718.4790000000003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6718.4790000000003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8.3650000000000002</v>
      </c>
      <c r="AF19" s="48"/>
      <c r="AG19" s="49">
        <f t="shared" si="0"/>
        <v>6726.8440000000001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6726.8440000000001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0</v>
      </c>
      <c r="AC20" s="48"/>
      <c r="AD20" s="303">
        <f>+Data!M299+Data!M300+Data!M301+Data!M302+Data!M307+Data!M310+Data!M311+Data!M312+Data!M313+Data!M314</f>
        <v>-92.620999999999995</v>
      </c>
      <c r="AE20" s="304">
        <f>+Data!M303</f>
        <v>-1.046</v>
      </c>
      <c r="AF20" s="63"/>
      <c r="AG20" s="49">
        <f t="shared" si="0"/>
        <v>6633.1769999999997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6633.1769999999997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6633.1769999999997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136.09599999999998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136.09599999999998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6840.4139999999998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-5378.5290000000014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1461.8849999999984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11875.61</v>
      </c>
      <c r="V25" s="43"/>
      <c r="W25" s="43"/>
      <c r="X25" s="43"/>
      <c r="Y25" s="48"/>
      <c r="Z25" s="293">
        <f>Data!M403</f>
        <v>109.03299999999952</v>
      </c>
      <c r="AA25" s="305">
        <f>Data!M395</f>
        <v>740.625</v>
      </c>
      <c r="AB25" s="54"/>
      <c r="AC25" s="43"/>
      <c r="AD25" s="54"/>
      <c r="AE25" s="43"/>
      <c r="AF25" s="43"/>
      <c r="AG25" s="49">
        <f t="shared" si="0"/>
        <v>12725.268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378.43100000000027</v>
      </c>
      <c r="Z26" s="58"/>
      <c r="AA26" s="306"/>
      <c r="AB26" s="54"/>
      <c r="AC26" s="43"/>
      <c r="AD26" s="54"/>
      <c r="AE26" s="43"/>
      <c r="AF26" s="43"/>
      <c r="AG26" s="49">
        <f t="shared" si="0"/>
        <v>378.43100000000027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12340.563</v>
      </c>
      <c r="Z27" s="308"/>
      <c r="AA27" s="311"/>
      <c r="AB27" s="312"/>
      <c r="AC27" s="313"/>
      <c r="AD27" s="54"/>
      <c r="AE27" s="43"/>
      <c r="AF27" s="43"/>
      <c r="AG27" s="49">
        <f t="shared" si="0"/>
        <v>12340.563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23241.952000000001</v>
      </c>
      <c r="G28" s="64"/>
      <c r="H28" s="64"/>
      <c r="I28" s="65"/>
      <c r="J28" s="65"/>
      <c r="K28" s="315">
        <f>-Data!M245</f>
        <v>10385.036</v>
      </c>
      <c r="L28" s="64"/>
      <c r="M28" s="315">
        <f>-Data!M247</f>
        <v>0</v>
      </c>
      <c r="N28" s="64"/>
      <c r="O28" s="64"/>
      <c r="P28" s="316">
        <f>-(Data!M256+Data!M83)</f>
        <v>47.633000000000003</v>
      </c>
      <c r="Q28" s="314">
        <f>-(Data!M261)</f>
        <v>0</v>
      </c>
      <c r="R28" s="314">
        <f>-Data!M267</f>
        <v>0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20120.578000000001</v>
      </c>
      <c r="AG28" s="49">
        <f t="shared" si="0"/>
        <v>53795.199000000001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4074.0340000000001</v>
      </c>
      <c r="M29" s="44"/>
      <c r="N29" s="293">
        <f>-Data!M248</f>
        <v>527.39200000000005</v>
      </c>
      <c r="O29" s="48"/>
      <c r="P29" s="320">
        <f>(Data!M81+Data!M83)</f>
        <v>0</v>
      </c>
      <c r="Q29" s="321">
        <f>-Data!M262</f>
        <v>2096.3560000000002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-6697.7820000000011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1461.8849999999984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-1554.5049999999974</v>
      </c>
      <c r="AG30" s="49">
        <f t="shared" si="0"/>
        <v>-92.619999999998981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7.319</v>
      </c>
      <c r="AG31" s="49">
        <f t="shared" si="0"/>
        <v>7.319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269.39800000000076</v>
      </c>
      <c r="AA32" s="317">
        <f>+Y27-AA25</f>
        <v>11599.938</v>
      </c>
      <c r="AB32" s="66"/>
      <c r="AC32" s="43"/>
      <c r="AD32" s="43"/>
      <c r="AE32" s="43"/>
      <c r="AF32" s="43"/>
      <c r="AG32" s="43">
        <f>SUM(E32:AE32)</f>
        <v>11869.336000000001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53360.675999999999</v>
      </c>
      <c r="F33" s="46">
        <f t="shared" si="1"/>
        <v>23241.952000000001</v>
      </c>
      <c r="G33" s="46">
        <f t="shared" si="1"/>
        <v>1461.8849999999984</v>
      </c>
      <c r="H33" s="68">
        <f t="shared" si="1"/>
        <v>23105.856</v>
      </c>
      <c r="I33" s="68">
        <f t="shared" si="1"/>
        <v>53360.675999999999</v>
      </c>
      <c r="J33" s="68">
        <f t="shared" si="1"/>
        <v>23414.405999999999</v>
      </c>
      <c r="K33" s="68">
        <f t="shared" si="1"/>
        <v>10385.036</v>
      </c>
      <c r="L33" s="68">
        <f t="shared" si="1"/>
        <v>4074.0340000000001</v>
      </c>
      <c r="M33" s="68">
        <f t="shared" si="1"/>
        <v>0</v>
      </c>
      <c r="N33" s="68">
        <f t="shared" si="1"/>
        <v>527.39200000000005</v>
      </c>
      <c r="O33" s="68">
        <f t="shared" si="1"/>
        <v>8427.9439999999995</v>
      </c>
      <c r="P33" s="68">
        <f t="shared" si="1"/>
        <v>8862.4669999999987</v>
      </c>
      <c r="Q33" s="68">
        <f t="shared" si="1"/>
        <v>8814.8339999999989</v>
      </c>
      <c r="R33" s="68">
        <f t="shared" si="1"/>
        <v>6718.4790000000003</v>
      </c>
      <c r="S33" s="68">
        <f t="shared" si="1"/>
        <v>6726.8440000000001</v>
      </c>
      <c r="T33" s="68">
        <f t="shared" si="1"/>
        <v>6633.1769999999997</v>
      </c>
      <c r="U33" s="68">
        <f t="shared" si="1"/>
        <v>6633.1769999999988</v>
      </c>
      <c r="V33" s="68">
        <f t="shared" si="1"/>
        <v>136.09599999999998</v>
      </c>
      <c r="W33" s="68">
        <f t="shared" si="1"/>
        <v>1461.8849999999984</v>
      </c>
      <c r="X33" s="400">
        <f t="shared" si="1"/>
        <v>0</v>
      </c>
      <c r="Y33" s="68">
        <f t="shared" si="1"/>
        <v>12718.994000000001</v>
      </c>
      <c r="Z33" s="69">
        <f t="shared" ref="Z33:AF33" si="2">SUM(Z5:Z32)</f>
        <v>378.43100000000027</v>
      </c>
      <c r="AA33" s="69">
        <f t="shared" si="2"/>
        <v>12340.563</v>
      </c>
      <c r="AB33" s="69">
        <f t="shared" si="2"/>
        <v>53795.199000000001</v>
      </c>
      <c r="AC33" s="69">
        <f t="shared" si="2"/>
        <v>0</v>
      </c>
      <c r="AD33" s="69">
        <f t="shared" si="2"/>
        <v>-92.619999999998882</v>
      </c>
      <c r="AE33" s="69">
        <f t="shared" si="2"/>
        <v>7.319</v>
      </c>
      <c r="AF33" s="69">
        <f t="shared" si="2"/>
        <v>11875.610000000002</v>
      </c>
      <c r="AG33" s="43">
        <f>SUM(E33:AE33)</f>
        <v>326494.70200000005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-6.2739999999994325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6.2740000000012515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-1572.8340000000001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-1572.8340000000001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-28318.013999999999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-28318.013999999999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-68442.747000000003</v>
      </c>
      <c r="AE18" s="300"/>
      <c r="AF18" s="59"/>
      <c r="AG18" s="49">
        <f t="shared" si="0"/>
        <v>-68442.747000000003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-68442.747000000003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-68442.747000000003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-68442.747000000003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-68442.747000000003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-68442.747000000003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-68442.747000000003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-1572.8340000000001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-1572.8340000000001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-28318.013999999999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-28318.013999999999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-38551.899000000005</v>
      </c>
      <c r="V25" s="43"/>
      <c r="W25" s="43"/>
      <c r="X25" s="43"/>
      <c r="Y25" s="48"/>
      <c r="Z25" s="293">
        <f>Data!N403</f>
        <v>-4586.2049999999999</v>
      </c>
      <c r="AA25" s="305">
        <f>Data!N395</f>
        <v>-1468.9070000000002</v>
      </c>
      <c r="AB25" s="54"/>
      <c r="AC25" s="43"/>
      <c r="AD25" s="54"/>
      <c r="AE25" s="43"/>
      <c r="AF25" s="43"/>
      <c r="AG25" s="49">
        <f t="shared" si="0"/>
        <v>-44607.011000000006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-6724.2619999999997</v>
      </c>
      <c r="Z26" s="58"/>
      <c r="AA26" s="306"/>
      <c r="AB26" s="54"/>
      <c r="AC26" s="43"/>
      <c r="AD26" s="54"/>
      <c r="AE26" s="43"/>
      <c r="AF26" s="43"/>
      <c r="AG26" s="49">
        <f t="shared" si="0"/>
        <v>-6724.2619999999997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-37907.332999999999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-37907.332999999999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-1572.8340000000001</v>
      </c>
      <c r="G28" s="64"/>
      <c r="H28" s="64"/>
      <c r="I28" s="65"/>
      <c r="J28" s="65"/>
      <c r="K28" s="315">
        <f>-Data!N245</f>
        <v>0</v>
      </c>
      <c r="L28" s="64"/>
      <c r="M28" s="315">
        <f>-Data!N247</f>
        <v>0</v>
      </c>
      <c r="N28" s="64"/>
      <c r="O28" s="64"/>
      <c r="P28" s="316">
        <f>-(Data!N256+Data!N83)</f>
        <v>0</v>
      </c>
      <c r="Q28" s="314">
        <f>-(Data!N261)</f>
        <v>0</v>
      </c>
      <c r="R28" s="314">
        <f>-Data!N267</f>
        <v>0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1572.8340000000001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0</v>
      </c>
      <c r="M29" s="44"/>
      <c r="N29" s="293">
        <f>-Data!N248</f>
        <v>0</v>
      </c>
      <c r="O29" s="48"/>
      <c r="P29" s="320">
        <f>(Data!N81+Data!N83)</f>
        <v>0</v>
      </c>
      <c r="Q29" s="321">
        <f>-Data!N262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-28318.013999999999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-40124.733000000007</v>
      </c>
      <c r="AG30" s="49">
        <f t="shared" si="0"/>
        <v>-68442.747000000003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-2138.0569999999998</v>
      </c>
      <c r="AA32" s="317">
        <f>+Y27-AA25</f>
        <v>-36438.425999999999</v>
      </c>
      <c r="AB32" s="66"/>
      <c r="AC32" s="43"/>
      <c r="AD32" s="43"/>
      <c r="AE32" s="43"/>
      <c r="AF32" s="43"/>
      <c r="AG32" s="43">
        <f>SUM(E32:AE32)</f>
        <v>-38576.483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-1572.8340000000001</v>
      </c>
      <c r="G33" s="46">
        <f t="shared" si="1"/>
        <v>-28318.013999999999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-68442.747000000003</v>
      </c>
      <c r="S33" s="68">
        <f t="shared" si="1"/>
        <v>-68442.747000000003</v>
      </c>
      <c r="T33" s="68">
        <f t="shared" si="1"/>
        <v>-68442.747000000003</v>
      </c>
      <c r="U33" s="68">
        <f t="shared" si="1"/>
        <v>-68442.747000000003</v>
      </c>
      <c r="V33" s="68">
        <f t="shared" si="1"/>
        <v>-1572.8340000000001</v>
      </c>
      <c r="W33" s="68">
        <f t="shared" si="1"/>
        <v>-28318.013999999999</v>
      </c>
      <c r="X33" s="400">
        <f t="shared" si="1"/>
        <v>0</v>
      </c>
      <c r="Y33" s="68">
        <f t="shared" si="1"/>
        <v>-44631.595000000001</v>
      </c>
      <c r="Z33" s="69">
        <f t="shared" ref="Z33:AF33" si="2">SUM(Z5:Z32)</f>
        <v>-6724.2619999999997</v>
      </c>
      <c r="AA33" s="69">
        <f t="shared" si="2"/>
        <v>-37907.332999999999</v>
      </c>
      <c r="AB33" s="69">
        <f t="shared" si="2"/>
        <v>0</v>
      </c>
      <c r="AC33" s="69">
        <f t="shared" si="2"/>
        <v>0</v>
      </c>
      <c r="AD33" s="69">
        <f t="shared" si="2"/>
        <v>-68442.747000000003</v>
      </c>
      <c r="AE33" s="69">
        <f t="shared" si="2"/>
        <v>0</v>
      </c>
      <c r="AF33" s="69">
        <f t="shared" si="2"/>
        <v>-38551.899000000005</v>
      </c>
      <c r="AG33" s="43">
        <f>SUM(E33:AE33)</f>
        <v>-491258.62099999993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-24.583999999995285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24.583999999995285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39387.820509999998</v>
      </c>
      <c r="E15" s="229">
        <f t="shared" ref="E15:G15" si="5">SUM(E16:E18)</f>
        <v>24228.484499999999</v>
      </c>
      <c r="F15" s="229">
        <f t="shared" si="5"/>
        <v>32635.455040000001</v>
      </c>
      <c r="G15" s="229">
        <f t="shared" si="5"/>
        <v>33033.095329999996</v>
      </c>
      <c r="H15" s="229">
        <f t="shared" ref="H15:N15" si="6">SUM(H16:H18)</f>
        <v>40288.072240000001</v>
      </c>
      <c r="I15" s="229">
        <f t="shared" si="6"/>
        <v>40823.483739999996</v>
      </c>
      <c r="J15" s="229">
        <f t="shared" si="6"/>
        <v>43168.6783</v>
      </c>
      <c r="K15" s="229">
        <f t="shared" si="6"/>
        <v>44611.128380000002</v>
      </c>
      <c r="L15" s="229">
        <f t="shared" si="6"/>
        <v>49337.614000000001</v>
      </c>
      <c r="M15" s="229">
        <f t="shared" si="6"/>
        <v>51781.281999999999</v>
      </c>
      <c r="N15" s="229">
        <f t="shared" si="6"/>
        <v>0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39387.820509999998</v>
      </c>
      <c r="E16" s="229">
        <f>+Carga_datos!E58</f>
        <v>20670.705249999999</v>
      </c>
      <c r="F16" s="229">
        <f>+Carga_datos!F58</f>
        <v>27803.56695</v>
      </c>
      <c r="G16" s="229">
        <f>+Carga_datos!G58</f>
        <v>28362.30774</v>
      </c>
      <c r="H16" s="229">
        <f>+Carga_datos!H58</f>
        <v>34539.285620000002</v>
      </c>
      <c r="I16" s="229">
        <f>+Carga_datos!I58</f>
        <v>35236.024369999999</v>
      </c>
      <c r="J16" s="229">
        <f>+Carga_datos!J58</f>
        <v>37156.124889999999</v>
      </c>
      <c r="K16" s="229">
        <f>+Carga_datos!K58</f>
        <v>38747.805630000003</v>
      </c>
      <c r="L16" s="229">
        <f>+Carga_datos!L58</f>
        <v>42924.877</v>
      </c>
      <c r="M16" s="229">
        <f>+Carga_datos!M58</f>
        <v>45054.49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3557.77925</v>
      </c>
      <c r="F17" s="229">
        <f>+Carga_datos!F59</f>
        <v>4831.8880900000004</v>
      </c>
      <c r="G17" s="229">
        <f>+Carga_datos!G59</f>
        <v>4670.7875899999999</v>
      </c>
      <c r="H17" s="229">
        <f>+Carga_datos!H59</f>
        <v>5748.7866199999999</v>
      </c>
      <c r="I17" s="229">
        <f>+Carga_datos!I59</f>
        <v>5587.4593699999996</v>
      </c>
      <c r="J17" s="229">
        <f>+Carga_datos!J59</f>
        <v>6012.5534100000004</v>
      </c>
      <c r="K17" s="229">
        <f>+Carga_datos!K59</f>
        <v>5863.3227500000003</v>
      </c>
      <c r="L17" s="229">
        <f>+Carga_datos!L59</f>
        <v>6412.7370000000001</v>
      </c>
      <c r="M17" s="229">
        <f>+Carga_datos!M59</f>
        <v>6726.7920000000004</v>
      </c>
      <c r="N17" s="229">
        <f>+Carga_datos!N59</f>
        <v>0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4.8316999999999997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-8166.23218</v>
      </c>
      <c r="E21" s="229">
        <f t="shared" ref="E21:G21" si="7">SUM(E22:E25)</f>
        <v>-5316.5982400000003</v>
      </c>
      <c r="F21" s="229">
        <f t="shared" si="7"/>
        <v>-6780.5469899999998</v>
      </c>
      <c r="G21" s="229">
        <f t="shared" si="7"/>
        <v>-7141.1533099999997</v>
      </c>
      <c r="H21" s="229">
        <f t="shared" ref="H21:N21" si="8">SUM(H22:H25)</f>
        <v>-8555.0036600000003</v>
      </c>
      <c r="I21" s="229">
        <f t="shared" si="8"/>
        <v>-8694.4704399999991</v>
      </c>
      <c r="J21" s="229">
        <f t="shared" si="8"/>
        <v>-9016.4420599999994</v>
      </c>
      <c r="K21" s="229">
        <f t="shared" si="8"/>
        <v>-9048.0446499999998</v>
      </c>
      <c r="L21" s="229">
        <f t="shared" si="8"/>
        <v>-10063.297</v>
      </c>
      <c r="M21" s="229">
        <f t="shared" si="8"/>
        <v>-10306.338</v>
      </c>
      <c r="N21" s="229">
        <f t="shared" si="8"/>
        <v>0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-8166.23218</v>
      </c>
      <c r="E22" s="229">
        <f>+Carga_datos!E64</f>
        <v>-5316.5982400000003</v>
      </c>
      <c r="F22" s="229">
        <f>+Carga_datos!F64</f>
        <v>-6780.5469899999998</v>
      </c>
      <c r="G22" s="229">
        <f>+Carga_datos!G64</f>
        <v>-7141.1533099999997</v>
      </c>
      <c r="H22" s="229">
        <f>+Carga_datos!H64</f>
        <v>-8555.0036600000003</v>
      </c>
      <c r="I22" s="229">
        <f>+Carga_datos!I64</f>
        <v>-8694.4704399999991</v>
      </c>
      <c r="J22" s="229">
        <f>+Carga_datos!J64</f>
        <v>-9016.4420599999994</v>
      </c>
      <c r="K22" s="229">
        <f>+Carga_datos!K64</f>
        <v>-9048.0446499999998</v>
      </c>
      <c r="L22" s="229">
        <f>+Carga_datos!L64</f>
        <v>-10063.297</v>
      </c>
      <c r="M22" s="229">
        <f>+Carga_datos!M64</f>
        <v>-10306.338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1466.4092800000001</v>
      </c>
      <c r="E26" s="229">
        <f t="shared" ref="E26:G26" si="9">SUM(E27:E28)</f>
        <v>1137.68435</v>
      </c>
      <c r="F26" s="229">
        <f t="shared" si="9"/>
        <v>1387.96542</v>
      </c>
      <c r="G26" s="229">
        <f t="shared" si="9"/>
        <v>1476.0655899999999</v>
      </c>
      <c r="H26" s="229">
        <f t="shared" ref="H26:N26" si="10">SUM(H27:H28)</f>
        <v>1621.12114</v>
      </c>
      <c r="I26" s="229">
        <f t="shared" si="10"/>
        <v>1509.7902200000001</v>
      </c>
      <c r="J26" s="229">
        <f t="shared" si="10"/>
        <v>1469.9392</v>
      </c>
      <c r="K26" s="229">
        <f t="shared" si="10"/>
        <v>1543.94679</v>
      </c>
      <c r="L26" s="229">
        <f t="shared" si="10"/>
        <v>1529.3130000000001</v>
      </c>
      <c r="M26" s="229">
        <f t="shared" si="10"/>
        <v>1579.394</v>
      </c>
      <c r="N26" s="229">
        <f t="shared" si="10"/>
        <v>0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1466.4092800000001</v>
      </c>
      <c r="E27" s="229">
        <f>+Carga_datos!E69</f>
        <v>1137.68435</v>
      </c>
      <c r="F27" s="229">
        <f>+Carga_datos!F69</f>
        <v>1387.96542</v>
      </c>
      <c r="G27" s="229">
        <f>+Carga_datos!G69</f>
        <v>1476.0655899999999</v>
      </c>
      <c r="H27" s="229">
        <f>+Carga_datos!H69</f>
        <v>1621.12114</v>
      </c>
      <c r="I27" s="229">
        <f>+Carga_datos!I69</f>
        <v>1509.7902200000001</v>
      </c>
      <c r="J27" s="229">
        <f>+Carga_datos!J69</f>
        <v>1469.9392</v>
      </c>
      <c r="K27" s="229">
        <f>+Carga_datos!K69</f>
        <v>1543.94679</v>
      </c>
      <c r="L27" s="229">
        <f>+Carga_datos!L69</f>
        <v>1529.3130000000001</v>
      </c>
      <c r="M27" s="229">
        <f>+Carga_datos!M69</f>
        <v>1579.394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-11310.215769999999</v>
      </c>
      <c r="E29" s="229">
        <f t="shared" ref="E29:G29" si="11">SUM(E30:E32)</f>
        <v>-7967.1652899999999</v>
      </c>
      <c r="F29" s="229">
        <f t="shared" si="11"/>
        <v>-10541.423060000001</v>
      </c>
      <c r="G29" s="229">
        <f t="shared" si="11"/>
        <v>-10982.492389999999</v>
      </c>
      <c r="H29" s="229">
        <f t="shared" ref="H29:N29" si="12">SUM(H30:H32)</f>
        <v>-13776.837029999999</v>
      </c>
      <c r="I29" s="229">
        <f t="shared" si="12"/>
        <v>-13152.237370000001</v>
      </c>
      <c r="J29" s="229">
        <f t="shared" si="12"/>
        <v>-12921.72293</v>
      </c>
      <c r="K29" s="229">
        <f t="shared" si="12"/>
        <v>-12927.376420000001</v>
      </c>
      <c r="L29" s="229">
        <f t="shared" si="12"/>
        <v>-13354.662</v>
      </c>
      <c r="M29" s="229">
        <f t="shared" si="12"/>
        <v>-14459.07</v>
      </c>
      <c r="N29" s="229">
        <f t="shared" si="12"/>
        <v>0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-7909.01937</v>
      </c>
      <c r="E30" s="229">
        <f>+Carga_datos!E72</f>
        <v>-5566.4317499999997</v>
      </c>
      <c r="F30" s="229">
        <f>+Carga_datos!F72</f>
        <v>-7350.6323000000002</v>
      </c>
      <c r="G30" s="229">
        <f>+Carga_datos!G72</f>
        <v>-7760.2037700000001</v>
      </c>
      <c r="H30" s="229">
        <f>+Carga_datos!H72</f>
        <v>-9876.9569599999995</v>
      </c>
      <c r="I30" s="229">
        <f>+Carga_datos!I72</f>
        <v>-9324.7795900000001</v>
      </c>
      <c r="J30" s="229">
        <f>+Carga_datos!J72</f>
        <v>-9010.4195199999995</v>
      </c>
      <c r="K30" s="229">
        <f>+Carga_datos!K72</f>
        <v>-9120.9968200000003</v>
      </c>
      <c r="L30" s="229">
        <f>+Carga_datos!L72</f>
        <v>-9623.6949999999997</v>
      </c>
      <c r="M30" s="229">
        <f>+Carga_datos!M72</f>
        <v>-10385.036</v>
      </c>
      <c r="N30" s="229">
        <f>+Carga_datos!N72</f>
        <v>0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-3401.1963999999998</v>
      </c>
      <c r="E31" s="229">
        <f>+Carga_datos!E73</f>
        <v>-2400.7335400000002</v>
      </c>
      <c r="F31" s="229">
        <f>+Carga_datos!F73</f>
        <v>-3190.7907599999999</v>
      </c>
      <c r="G31" s="229">
        <f>+Carga_datos!G73</f>
        <v>-3222.2886199999998</v>
      </c>
      <c r="H31" s="229">
        <f>+Carga_datos!H73</f>
        <v>-3899.8800700000002</v>
      </c>
      <c r="I31" s="229">
        <f>+Carga_datos!I73</f>
        <v>-3827.4577800000002</v>
      </c>
      <c r="J31" s="229">
        <f>+Carga_datos!J73</f>
        <v>-3911.30341</v>
      </c>
      <c r="K31" s="229">
        <f>+Carga_datos!K73</f>
        <v>-3806.3796000000002</v>
      </c>
      <c r="L31" s="229">
        <f>+Carga_datos!L73</f>
        <v>-3730.9670000000001</v>
      </c>
      <c r="M31" s="229">
        <f>+Carga_datos!M73</f>
        <v>-4074.0340000000001</v>
      </c>
      <c r="N31" s="229">
        <f>+Carga_datos!N73</f>
        <v>0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-10380.13157</v>
      </c>
      <c r="E33" s="229">
        <f t="shared" ref="E33:G33" si="13">SUM(E34:E38)</f>
        <v>-6822.3569900000002</v>
      </c>
      <c r="F33" s="229">
        <f t="shared" si="13"/>
        <v>-9336.0155399999985</v>
      </c>
      <c r="G33" s="229">
        <f t="shared" si="13"/>
        <v>-10102.05263</v>
      </c>
      <c r="H33" s="229">
        <f t="shared" ref="H33:N33" si="14">SUM(H34:H38)</f>
        <v>-10506.918689999999</v>
      </c>
      <c r="I33" s="229">
        <f t="shared" si="14"/>
        <v>-11081.74007</v>
      </c>
      <c r="J33" s="229">
        <f t="shared" si="14"/>
        <v>-11771.61009</v>
      </c>
      <c r="K33" s="229">
        <f t="shared" si="14"/>
        <v>-12223.82821</v>
      </c>
      <c r="L33" s="229">
        <f t="shared" si="14"/>
        <v>-14131.951000000001</v>
      </c>
      <c r="M33" s="229">
        <f t="shared" si="14"/>
        <v>-13326.91</v>
      </c>
      <c r="N33" s="229">
        <f t="shared" si="14"/>
        <v>0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-9976.0462299999999</v>
      </c>
      <c r="E34" s="229">
        <f>+Carga_datos!E76</f>
        <v>-6515.0574200000001</v>
      </c>
      <c r="F34" s="229">
        <f>+Carga_datos!F76</f>
        <v>-8898.2035799999994</v>
      </c>
      <c r="G34" s="229">
        <f>+Carga_datos!G76</f>
        <v>-9675.5638600000002</v>
      </c>
      <c r="H34" s="229">
        <f>+Carga_datos!H76</f>
        <v>-10063.446019999999</v>
      </c>
      <c r="I34" s="229">
        <f>+Carga_datos!I76</f>
        <v>-10515.327149999999</v>
      </c>
      <c r="J34" s="229">
        <f>+Carga_datos!J76</f>
        <v>-11261.610860000001</v>
      </c>
      <c r="K34" s="229">
        <f>+Carga_datos!K76</f>
        <v>-11710.30947</v>
      </c>
      <c r="L34" s="229">
        <f>+Carga_datos!L76</f>
        <v>-13528.269</v>
      </c>
      <c r="M34" s="229">
        <f>+Carga_datos!M76</f>
        <v>-12799.518</v>
      </c>
      <c r="N34" s="229">
        <f>+Carga_datos!N76</f>
        <v>0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-403.25029000000001</v>
      </c>
      <c r="E35" s="229">
        <f>+Carga_datos!E77</f>
        <v>-307.27956999999998</v>
      </c>
      <c r="F35" s="229">
        <f>+Carga_datos!F77</f>
        <v>-423.28321999999997</v>
      </c>
      <c r="G35" s="229">
        <f>+Carga_datos!G77</f>
        <v>-424.56272000000001</v>
      </c>
      <c r="H35" s="229">
        <f>+Carga_datos!H77</f>
        <v>-443.47266999999999</v>
      </c>
      <c r="I35" s="229">
        <f>+Carga_datos!I77</f>
        <v>-566.41291999999999</v>
      </c>
      <c r="J35" s="229">
        <f>+Carga_datos!J77</f>
        <v>-509.99923000000001</v>
      </c>
      <c r="K35" s="229">
        <f>+Carga_datos!K77</f>
        <v>-513.51873999999998</v>
      </c>
      <c r="L35" s="229">
        <f>+Carga_datos!L77</f>
        <v>-603.68200000000002</v>
      </c>
      <c r="M35" s="229">
        <f>+Carga_datos!M77</f>
        <v>-527.39200000000005</v>
      </c>
      <c r="N35" s="229">
        <f>+Carga_datos!N77</f>
        <v>0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-0.83504999999999996</v>
      </c>
      <c r="E36" s="229">
        <f>+Carga_datos!E78</f>
        <v>-0.02</v>
      </c>
      <c r="F36" s="229">
        <f>+Carga_datos!F78</f>
        <v>-14.528740000000001</v>
      </c>
      <c r="G36" s="229">
        <f>+Carga_datos!G78</f>
        <v>-1.92605</v>
      </c>
      <c r="H36" s="229">
        <f>+Carga_datos!H78</f>
        <v>0</v>
      </c>
      <c r="I36" s="229">
        <f>+Carga_datos!I78</f>
        <v>0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-5644.0545199999997</v>
      </c>
      <c r="E39" s="229">
        <f>+Carga_datos!E81</f>
        <v>-4194.1347299999998</v>
      </c>
      <c r="F39" s="229">
        <f>+Carga_datos!F81</f>
        <v>-5373.8424999999997</v>
      </c>
      <c r="G39" s="229">
        <f>+Carga_datos!G81</f>
        <v>-5319.0369199999996</v>
      </c>
      <c r="H39" s="229">
        <f>+Carga_datos!H81</f>
        <v>-5745.0857400000004</v>
      </c>
      <c r="I39" s="229">
        <f>+Carga_datos!I81</f>
        <v>-5632.4648299999999</v>
      </c>
      <c r="J39" s="229">
        <f>+Carga_datos!J81</f>
        <v>-5393.2237400000004</v>
      </c>
      <c r="K39" s="229">
        <f>+Carga_datos!K81</f>
        <v>-5088.2179400000005</v>
      </c>
      <c r="L39" s="229">
        <f>+Carga_datos!L81</f>
        <v>-4796.45</v>
      </c>
      <c r="M39" s="229">
        <f>+Carga_datos!M81</f>
        <v>-4080.29</v>
      </c>
      <c r="N39" s="229">
        <f>+Carga_datos!N81</f>
        <v>0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4.9659000000000004</v>
      </c>
      <c r="K40" s="229">
        <f>+Carga_datos!K82</f>
        <v>4.9659000000000004</v>
      </c>
      <c r="L40" s="229">
        <f>+Carga_datos!L82</f>
        <v>4.6909999999999998</v>
      </c>
      <c r="M40" s="229">
        <f>+Carga_datos!M82</f>
        <v>4.1820000000000004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300.38859000000002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4.9659000000000004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-849.80305999999996</v>
      </c>
      <c r="E42" s="229">
        <f t="shared" ref="E42:G42" si="15">SUM(E43:E44)</f>
        <v>-123.91346999999996</v>
      </c>
      <c r="F42" s="229">
        <f t="shared" si="15"/>
        <v>-517.94475</v>
      </c>
      <c r="G42" s="229">
        <f t="shared" si="15"/>
        <v>-38.322609999999997</v>
      </c>
      <c r="H42" s="229">
        <f t="shared" ref="H42:N42" si="16">SUM(H43:H44)</f>
        <v>-62.606389999999998</v>
      </c>
      <c r="I42" s="229">
        <f t="shared" si="16"/>
        <v>-197.53767999999999</v>
      </c>
      <c r="J42" s="229">
        <f t="shared" si="16"/>
        <v>-114.17238999999999</v>
      </c>
      <c r="K42" s="229">
        <f t="shared" si="16"/>
        <v>-134.77710999999999</v>
      </c>
      <c r="L42" s="229">
        <f t="shared" si="16"/>
        <v>-512.95299999999997</v>
      </c>
      <c r="M42" s="229">
        <f t="shared" si="16"/>
        <v>-2852.7449999999999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-738.81034</v>
      </c>
      <c r="E43" s="229">
        <f>+Carga_datos!E85</f>
        <v>674.43115</v>
      </c>
      <c r="F43" s="229">
        <f>+Carga_datos!F85</f>
        <v>-336.07112999999998</v>
      </c>
      <c r="G43" s="229">
        <f>+Carga_datos!G85</f>
        <v>400.45031999999998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-62.423000000000002</v>
      </c>
      <c r="M43" s="229">
        <f>+Carga_datos!M85</f>
        <v>-2760.1239999999998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-110.99272000000001</v>
      </c>
      <c r="E44" s="229">
        <f>+Carga_datos!E86</f>
        <v>-798.34461999999996</v>
      </c>
      <c r="F44" s="229">
        <f>+Carga_datos!F86</f>
        <v>-181.87361999999999</v>
      </c>
      <c r="G44" s="229">
        <f>+Carga_datos!G86</f>
        <v>-438.77292999999997</v>
      </c>
      <c r="H44" s="229">
        <f>+Carga_datos!H86</f>
        <v>-62.606389999999998</v>
      </c>
      <c r="I44" s="229">
        <f>+Carga_datos!I86</f>
        <v>-197.53767999999999</v>
      </c>
      <c r="J44" s="229">
        <f>+Carga_datos!J86</f>
        <v>-114.17238999999999</v>
      </c>
      <c r="K44" s="229">
        <f>+Carga_datos!K86</f>
        <v>-134.77710999999999</v>
      </c>
      <c r="L44" s="229">
        <f>+Carga_datos!L86</f>
        <v>-450.53</v>
      </c>
      <c r="M44" s="229">
        <f>+Carga_datos!M86</f>
        <v>-92.620999999999995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14.92939</v>
      </c>
      <c r="E46" s="229">
        <f>+Carga_datos!E88</f>
        <v>14.895490000000001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0.03</v>
      </c>
      <c r="M46" s="229">
        <f>+Carga_datos!M88</f>
        <v>0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4819.1106700000009</v>
      </c>
      <c r="E47" s="231">
        <f t="shared" ref="E47:G47" si="17">+E15+E19+E20+E21+E26+E29+E33+E39+E40+E41+E42+E45+E46</f>
        <v>956.89561999999808</v>
      </c>
      <c r="F47" s="231">
        <f t="shared" si="17"/>
        <v>1473.6476200000029</v>
      </c>
      <c r="G47" s="231">
        <f t="shared" si="17"/>
        <v>926.10305999999423</v>
      </c>
      <c r="H47" s="231">
        <f t="shared" ref="H47:N47" si="18">+H15+H19+H20+H21+H26+H29+H33+H39+H40+H41+H42+H45+H46</f>
        <v>3262.7418700000044</v>
      </c>
      <c r="I47" s="231">
        <f t="shared" si="18"/>
        <v>3584.6211700000017</v>
      </c>
      <c r="J47" s="231">
        <f t="shared" si="18"/>
        <v>5426.4121899999991</v>
      </c>
      <c r="K47" s="231">
        <f t="shared" si="18"/>
        <v>6737.7967399999998</v>
      </c>
      <c r="L47" s="231">
        <f t="shared" si="18"/>
        <v>8012.3350000000037</v>
      </c>
      <c r="M47" s="231">
        <f t="shared" si="18"/>
        <v>8339.5050000000047</v>
      </c>
      <c r="N47" s="231">
        <f t="shared" si="18"/>
        <v>0</v>
      </c>
      <c r="O47" s="335">
        <f>+Carga_datos!D89-Data!D47</f>
        <v>0</v>
      </c>
      <c r="P47" s="335">
        <f>+Carga_datos!E89-Data!E47</f>
        <v>1.9326762412674725E-12</v>
      </c>
      <c r="Q47" s="335">
        <f>+Carga_datos!F89-Data!F47</f>
        <v>-2.9558577807620168E-12</v>
      </c>
      <c r="R47" s="335">
        <f>+Carga_datos!G89-Data!G47</f>
        <v>5.7980287238024175E-12</v>
      </c>
      <c r="S47" s="335">
        <f>+Carga_datos!H89-Data!H47</f>
        <v>-4.5474735088646412E-12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1741.8345099999999</v>
      </c>
      <c r="E48" s="229">
        <f>+Carga_datos!E90</f>
        <v>1028.0464199999999</v>
      </c>
      <c r="F48" s="229">
        <f>+Carga_datos!F90</f>
        <v>988.64166999999998</v>
      </c>
      <c r="G48" s="229">
        <f>+Carga_datos!G90</f>
        <v>980.21734000000004</v>
      </c>
      <c r="H48" s="229">
        <f>+Carga_datos!H90</f>
        <v>866.54787999999996</v>
      </c>
      <c r="I48" s="229">
        <f>+Carga_datos!I90</f>
        <v>591.73009000000002</v>
      </c>
      <c r="J48" s="229">
        <f>+Carga_datos!J90</f>
        <v>535.589699</v>
      </c>
      <c r="K48" s="229">
        <f>+Carga_datos!K90</f>
        <v>438.61045000000001</v>
      </c>
      <c r="L48" s="229">
        <f>+Carga_datos!L90</f>
        <v>458.51499999999999</v>
      </c>
      <c r="M48" s="229">
        <f>+Carga_datos!M90</f>
        <v>434.52300000000002</v>
      </c>
      <c r="N48" s="229">
        <f>+Carga_datos!N90</f>
        <v>0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-1899.1134</v>
      </c>
      <c r="E49" s="229">
        <f>+Carga_datos!E91</f>
        <v>-1251.7714599999999</v>
      </c>
      <c r="F49" s="229">
        <f>+Carga_datos!F91</f>
        <v>-1691.4394</v>
      </c>
      <c r="G49" s="229">
        <f>+Carga_datos!G91</f>
        <v>-1705.36267</v>
      </c>
      <c r="H49" s="229">
        <f>+Carga_datos!H91</f>
        <v>-1734.34682</v>
      </c>
      <c r="I49" s="229">
        <f>+Carga_datos!I91</f>
        <v>-1553.0005100000001</v>
      </c>
      <c r="J49" s="229">
        <f>+Carga_datos!J91</f>
        <v>-1331.3936000000001</v>
      </c>
      <c r="K49" s="229">
        <f>+Carga_datos!K91</f>
        <v>-418.28489000000002</v>
      </c>
      <c r="L49" s="229">
        <f>+Carga_datos!L91</f>
        <v>-193.25299999999999</v>
      </c>
      <c r="M49" s="229">
        <f>+Carga_datos!M91</f>
        <v>-47.633000000000003</v>
      </c>
      <c r="N49" s="229">
        <f>+Carga_datos!N91</f>
        <v>0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-1145.08465</v>
      </c>
      <c r="G50" s="229">
        <f>+Carga_datos!G92</f>
        <v>85.604280000000003</v>
      </c>
      <c r="H50" s="229">
        <f>+Carga_datos!H92</f>
        <v>-252.67407</v>
      </c>
      <c r="I50" s="229">
        <f>+Carga_datos!I92</f>
        <v>637.45331999999996</v>
      </c>
      <c r="J50" s="229">
        <f>+Carga_datos!J92</f>
        <v>616.72979999999995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-9.2999999999999992E-3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-157.28819000000004</v>
      </c>
      <c r="E59" s="231">
        <f>+E48+E49+E50+E51+E52+E55</f>
        <v>-223.72504000000004</v>
      </c>
      <c r="F59" s="231">
        <f t="shared" ref="F59:G59" si="23">+F48+F49+F50+F51+F52+F55</f>
        <v>-1847.88238</v>
      </c>
      <c r="G59" s="231">
        <f t="shared" si="23"/>
        <v>-639.54104999999993</v>
      </c>
      <c r="H59" s="231">
        <f t="shared" ref="H59:N59" si="24">+H48+H49+H50+H51+H52+H55</f>
        <v>-1120.4730099999999</v>
      </c>
      <c r="I59" s="231">
        <f t="shared" si="24"/>
        <v>-323.8171000000001</v>
      </c>
      <c r="J59" s="231">
        <f t="shared" si="24"/>
        <v>-179.07410100000016</v>
      </c>
      <c r="K59" s="231">
        <f t="shared" si="24"/>
        <v>20.325559999999996</v>
      </c>
      <c r="L59" s="231">
        <f t="shared" si="24"/>
        <v>265.262</v>
      </c>
      <c r="M59" s="231">
        <f t="shared" si="24"/>
        <v>386.89000000000004</v>
      </c>
      <c r="N59" s="231">
        <f t="shared" si="24"/>
        <v>0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1.0000001680054993E-6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4661.8224800000007</v>
      </c>
      <c r="E60" s="231">
        <f t="shared" ref="E60:G60" si="25">+E47+E59</f>
        <v>733.17057999999804</v>
      </c>
      <c r="F60" s="231">
        <f t="shared" si="25"/>
        <v>-374.2347599999971</v>
      </c>
      <c r="G60" s="231">
        <f t="shared" si="25"/>
        <v>286.5620099999943</v>
      </c>
      <c r="H60" s="231">
        <f t="shared" ref="H60:N60" si="26">+H47+H59</f>
        <v>2142.2688600000047</v>
      </c>
      <c r="I60" s="231">
        <f t="shared" si="26"/>
        <v>3260.8040700000015</v>
      </c>
      <c r="J60" s="231">
        <f t="shared" si="26"/>
        <v>5247.3380889999989</v>
      </c>
      <c r="K60" s="231">
        <f t="shared" si="26"/>
        <v>6758.1223</v>
      </c>
      <c r="L60" s="231">
        <f t="shared" si="26"/>
        <v>8277.5970000000034</v>
      </c>
      <c r="M60" s="231">
        <f t="shared" si="26"/>
        <v>8726.3950000000041</v>
      </c>
      <c r="N60" s="231">
        <f t="shared" si="26"/>
        <v>0</v>
      </c>
      <c r="O60" s="335">
        <f>+Carga_datos!D102-Data!D60</f>
        <v>0</v>
      </c>
      <c r="P60" s="335">
        <f>+Carga_datos!E102-Data!E60</f>
        <v>1.9326762412674725E-12</v>
      </c>
      <c r="Q60" s="335">
        <f>+Carga_datos!F102-Data!F60</f>
        <v>-2.8990143619012088E-12</v>
      </c>
      <c r="R60" s="335">
        <f>+Carga_datos!G102-Data!G60</f>
        <v>5.6843418860808015E-12</v>
      </c>
      <c r="S60" s="335">
        <f>+Carga_datos!H102-Data!H60</f>
        <v>-1.0000048860092647E-6</v>
      </c>
      <c r="T60" s="335">
        <f>+Carga_datos!I102-Data!I60</f>
        <v>0</v>
      </c>
      <c r="U60" s="335">
        <f>+Carga_datos!J102-Data!J60</f>
        <v>1.0000012480304576E-6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2929.0659000000001</v>
      </c>
      <c r="F61" s="229">
        <f>+Carga_datos!F103</f>
        <v>-118.4659</v>
      </c>
      <c r="G61" s="229">
        <f>+Carga_datos!G103</f>
        <v>2842.0549999999998</v>
      </c>
      <c r="H61" s="229">
        <f>+Carga_datos!H103</f>
        <v>-952.59280999999999</v>
      </c>
      <c r="I61" s="229">
        <f>+Carga_datos!I103</f>
        <v>-907.35095999999999</v>
      </c>
      <c r="J61" s="229">
        <f>+Carga_datos!J103</f>
        <v>-498.42775</v>
      </c>
      <c r="K61" s="229">
        <f>+Carga_datos!K103</f>
        <v>-1472.5843600000001</v>
      </c>
      <c r="L61" s="229">
        <f>+Carga_datos!L103</f>
        <v>-1800.338</v>
      </c>
      <c r="M61" s="229">
        <f>+Carga_datos!M103</f>
        <v>-2096.3560000000002</v>
      </c>
      <c r="N61" s="229">
        <f>+Carga_datos!N103</f>
        <v>0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4661.8224800000007</v>
      </c>
      <c r="E62" s="231">
        <f t="shared" ref="E62:G62" si="27">+E60+E61</f>
        <v>3662.2364799999982</v>
      </c>
      <c r="F62" s="231">
        <f t="shared" si="27"/>
        <v>-492.70065999999713</v>
      </c>
      <c r="G62" s="231">
        <f t="shared" si="27"/>
        <v>3128.617009999994</v>
      </c>
      <c r="H62" s="231">
        <f t="shared" ref="H62:N62" si="28">+H60+H61</f>
        <v>1189.6760500000046</v>
      </c>
      <c r="I62" s="231">
        <f t="shared" si="28"/>
        <v>2353.4531100000013</v>
      </c>
      <c r="J62" s="231">
        <f t="shared" si="28"/>
        <v>4748.9103389999991</v>
      </c>
      <c r="K62" s="231">
        <f t="shared" si="28"/>
        <v>5285.5379400000002</v>
      </c>
      <c r="L62" s="231">
        <f t="shared" si="28"/>
        <v>6477.2590000000037</v>
      </c>
      <c r="M62" s="231">
        <f t="shared" si="28"/>
        <v>6630.0390000000043</v>
      </c>
      <c r="N62" s="231">
        <f t="shared" si="28"/>
        <v>0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-2.8990143619012088E-12</v>
      </c>
      <c r="R62" s="335">
        <f>Carga_datos!G104-Data!G62</f>
        <v>5.9117155615240335E-12</v>
      </c>
      <c r="S62" s="335">
        <f>Carga_datos!H104-Data!H62</f>
        <v>-4.5474735088646412E-12</v>
      </c>
      <c r="T62" s="335">
        <f>Carga_datos!I104-Data!I62</f>
        <v>0</v>
      </c>
      <c r="U62" s="335">
        <f>Carga_datos!J104-Data!J62</f>
        <v>1.0000012480304576E-6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4661.8224800000007</v>
      </c>
      <c r="E65" s="231">
        <f t="shared" ref="E65:G65" si="29">+E62+E64</f>
        <v>3662.2364799999982</v>
      </c>
      <c r="F65" s="231">
        <f t="shared" si="29"/>
        <v>-492.70065999999713</v>
      </c>
      <c r="G65" s="231">
        <f t="shared" si="29"/>
        <v>3128.617009999994</v>
      </c>
      <c r="H65" s="231">
        <f t="shared" ref="H65:N65" si="30">+H62+H64</f>
        <v>1189.6760500000046</v>
      </c>
      <c r="I65" s="231">
        <f t="shared" si="30"/>
        <v>2353.4531100000013</v>
      </c>
      <c r="J65" s="231">
        <f t="shared" si="30"/>
        <v>4748.9103389999991</v>
      </c>
      <c r="K65" s="231">
        <f t="shared" si="30"/>
        <v>5285.5379400000002</v>
      </c>
      <c r="L65" s="231">
        <f t="shared" si="30"/>
        <v>6477.2590000000037</v>
      </c>
      <c r="M65" s="231">
        <f t="shared" si="30"/>
        <v>6630.0390000000043</v>
      </c>
      <c r="N65" s="231">
        <f t="shared" si="30"/>
        <v>0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-2.8990143619012088E-12</v>
      </c>
      <c r="R65" s="335">
        <f>+Carga_datos!G106-Data!G65</f>
        <v>5.9117155615240335E-12</v>
      </c>
      <c r="S65" s="335">
        <f>+Carga_datos!H106-Data!H65</f>
        <v>-4.5474735088646412E-12</v>
      </c>
      <c r="T65" s="335">
        <f>+Carga_datos!I106-Data!I65</f>
        <v>0</v>
      </c>
      <c r="U65" s="335">
        <f>+Carga_datos!J106-Data!J65</f>
        <v>1.0000012480304576E-6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-5316.5982400000003</v>
      </c>
      <c r="F71" s="267">
        <f t="shared" si="33"/>
        <v>-6780.5469899999998</v>
      </c>
      <c r="G71" s="267">
        <f t="shared" si="33"/>
        <v>-7141.1533099999997</v>
      </c>
      <c r="H71" s="267">
        <f t="shared" ref="H71:N71" si="34">+H22</f>
        <v>-8555.0036600000003</v>
      </c>
      <c r="I71" s="267">
        <f t="shared" si="34"/>
        <v>-8694.4704399999991</v>
      </c>
      <c r="J71" s="267">
        <f t="shared" si="34"/>
        <v>-9016.4420599999994</v>
      </c>
      <c r="K71" s="267">
        <f t="shared" si="34"/>
        <v>-9048.0446499999998</v>
      </c>
      <c r="L71" s="267">
        <f t="shared" si="34"/>
        <v>-10063.297</v>
      </c>
      <c r="M71" s="267">
        <f t="shared" si="34"/>
        <v>-10306.338</v>
      </c>
      <c r="N71" s="267">
        <f t="shared" si="34"/>
        <v>0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0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0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-131.66886999999997</v>
      </c>
      <c r="F75" s="267">
        <f t="shared" ref="F75:G75" si="38">-(F101-E101)</f>
        <v>-368.69156000000009</v>
      </c>
      <c r="G75" s="267">
        <f t="shared" si="38"/>
        <v>75.949690000000032</v>
      </c>
      <c r="H75" s="267">
        <f t="shared" ref="H75:H76" si="39">-(H101-G101)</f>
        <v>284.36739</v>
      </c>
      <c r="I75" s="267">
        <f t="shared" ref="I75:I76" si="40">-(I101-H101)</f>
        <v>-602.77038000000005</v>
      </c>
      <c r="J75" s="267">
        <f t="shared" ref="J75:J76" si="41">-(J101-I101)</f>
        <v>-102.95605999999998</v>
      </c>
      <c r="K75" s="267">
        <f t="shared" ref="K75:K76" si="42">-(K101-J101)</f>
        <v>-128.27972</v>
      </c>
      <c r="L75" s="267">
        <f t="shared" ref="L75:L76" si="43">-(L101-K101)</f>
        <v>152.80657999999994</v>
      </c>
      <c r="M75" s="267">
        <f t="shared" ref="M75:M76" si="44">-(M101-L101)</f>
        <v>-45.856999999999971</v>
      </c>
      <c r="N75" s="267">
        <f t="shared" ref="N75:N76" si="45">-(N101-M101)</f>
        <v>1367.7570000000001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108.32359999999994</v>
      </c>
      <c r="F76" s="267">
        <f t="shared" ref="F76:G76" si="46">-(F102-E102)</f>
        <v>424.10865000000001</v>
      </c>
      <c r="G76" s="267">
        <f t="shared" si="46"/>
        <v>0</v>
      </c>
      <c r="H76" s="267">
        <f t="shared" si="39"/>
        <v>-531.82820900000002</v>
      </c>
      <c r="I76" s="267">
        <f t="shared" si="40"/>
        <v>531.82820900000002</v>
      </c>
      <c r="J76" s="267">
        <f t="shared" si="41"/>
        <v>0</v>
      </c>
      <c r="K76" s="267">
        <f t="shared" si="42"/>
        <v>0</v>
      </c>
      <c r="L76" s="267">
        <f t="shared" si="43"/>
        <v>-114.83799999999999</v>
      </c>
      <c r="M76" s="267">
        <f t="shared" si="44"/>
        <v>-90.239000000000004</v>
      </c>
      <c r="N76" s="267">
        <f t="shared" si="45"/>
        <v>205.077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-6515.0574200000001</v>
      </c>
      <c r="F77" s="267">
        <f t="shared" ref="F77:G77" si="47">+F34</f>
        <v>-8898.2035799999994</v>
      </c>
      <c r="G77" s="267">
        <f t="shared" si="47"/>
        <v>-9675.5638600000002</v>
      </c>
      <c r="H77" s="267">
        <f t="shared" ref="H77:N77" si="48">+H34</f>
        <v>-10063.446019999999</v>
      </c>
      <c r="I77" s="267">
        <f t="shared" si="48"/>
        <v>-10515.327149999999</v>
      </c>
      <c r="J77" s="267">
        <f t="shared" si="48"/>
        <v>-11261.610860000001</v>
      </c>
      <c r="K77" s="267">
        <f t="shared" si="48"/>
        <v>-11710.30947</v>
      </c>
      <c r="L77" s="267">
        <f t="shared" si="48"/>
        <v>-13528.269</v>
      </c>
      <c r="M77" s="267">
        <f t="shared" si="48"/>
        <v>-12799.518</v>
      </c>
      <c r="N77" s="267">
        <f t="shared" si="48"/>
        <v>0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-11855.000930000002</v>
      </c>
      <c r="F78" s="267">
        <f t="shared" ref="F78:G78" si="49">SUM(F71:F77)</f>
        <v>-15623.333479999999</v>
      </c>
      <c r="G78" s="267">
        <f t="shared" si="49"/>
        <v>-16740.767479999999</v>
      </c>
      <c r="H78" s="267">
        <f t="shared" ref="H78:N78" si="50">SUM(H71:H77)</f>
        <v>-18865.910498999998</v>
      </c>
      <c r="I78" s="267">
        <f t="shared" si="50"/>
        <v>-19280.739760999997</v>
      </c>
      <c r="J78" s="267">
        <f t="shared" si="50"/>
        <v>-20381.008979999999</v>
      </c>
      <c r="K78" s="267">
        <f t="shared" si="50"/>
        <v>-20886.633840000002</v>
      </c>
      <c r="L78" s="267">
        <f t="shared" si="50"/>
        <v>-23553.597419999998</v>
      </c>
      <c r="M78" s="267">
        <f t="shared" si="50"/>
        <v>-23241.951999999997</v>
      </c>
      <c r="N78" s="267">
        <f t="shared" si="50"/>
        <v>1572.8340000000001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57587.122509999994</v>
      </c>
      <c r="E90" s="269">
        <f t="shared" ref="E90:G90" si="57">SUM(E91:E97)</f>
        <v>61112.097739999997</v>
      </c>
      <c r="F90" s="269">
        <f t="shared" si="57"/>
        <v>57225.11572999999</v>
      </c>
      <c r="G90" s="269">
        <f t="shared" si="57"/>
        <v>65811.46411999999</v>
      </c>
      <c r="H90" s="269">
        <f t="shared" ref="H90:N90" si="58">SUM(H91:H97)</f>
        <v>60549.849499999997</v>
      </c>
      <c r="I90" s="269">
        <f t="shared" si="58"/>
        <v>54730.933209999996</v>
      </c>
      <c r="J90" s="269">
        <f t="shared" si="58"/>
        <v>49501.649309999993</v>
      </c>
      <c r="K90" s="269">
        <f t="shared" si="58"/>
        <v>45628.365639999996</v>
      </c>
      <c r="L90" s="269">
        <f t="shared" si="58"/>
        <v>41415.928000000007</v>
      </c>
      <c r="M90" s="269">
        <f t="shared" si="58"/>
        <v>36502.696000000004</v>
      </c>
      <c r="N90" s="269">
        <f t="shared" si="58"/>
        <v>0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54.618580000000001</v>
      </c>
      <c r="E91" s="284">
        <f>+Carga_datos!E3</f>
        <v>60.662880000000001</v>
      </c>
      <c r="F91" s="284">
        <f>+Carga_datos!F3</f>
        <v>56.437429999999999</v>
      </c>
      <c r="G91" s="284">
        <f>+Carga_datos!G3</f>
        <v>85.306430000000006</v>
      </c>
      <c r="H91" s="284">
        <f>+Carga_datos!H3</f>
        <v>49.249429999999997</v>
      </c>
      <c r="I91" s="284">
        <f>+Carga_datos!I3</f>
        <v>27.266999999999999</v>
      </c>
      <c r="J91" s="284">
        <f>+Carga_datos!J3</f>
        <v>25.794</v>
      </c>
      <c r="K91" s="284">
        <f>+Carga_datos!K3</f>
        <v>34.991999999999997</v>
      </c>
      <c r="L91" s="284">
        <f>+Carga_datos!L3</f>
        <v>29.855</v>
      </c>
      <c r="M91" s="284">
        <f>+Carga_datos!M3</f>
        <v>37.386000000000003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50779.010329999997</v>
      </c>
      <c r="E92" s="284">
        <f>+Carga_datos!E4</f>
        <v>51368.875359999998</v>
      </c>
      <c r="F92" s="284">
        <f>+Carga_datos!F4</f>
        <v>47604.584699999999</v>
      </c>
      <c r="G92" s="284">
        <f>+Carga_datos!G4</f>
        <v>53330.910459999999</v>
      </c>
      <c r="H92" s="284">
        <f>+Carga_datos!H4</f>
        <v>49057.945650000001</v>
      </c>
      <c r="I92" s="284">
        <f>+Carga_datos!I4</f>
        <v>44499.51743</v>
      </c>
      <c r="J92" s="284">
        <f>+Carga_datos!J4</f>
        <v>40209.56222</v>
      </c>
      <c r="K92" s="284">
        <f>+Carga_datos!K4</f>
        <v>37281.851999999999</v>
      </c>
      <c r="L92" s="284">
        <f>+Carga_datos!L4</f>
        <v>33666.688000000002</v>
      </c>
      <c r="M92" s="284">
        <f>+Carga_datos!M4</f>
        <v>28280.628000000001</v>
      </c>
      <c r="N92" s="284">
        <f>+Carga_datos!N4</f>
        <v>0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6735.9005900000002</v>
      </c>
      <c r="E94" s="284">
        <f>+Carga_datos!E6</f>
        <v>6735.9005900000002</v>
      </c>
      <c r="F94" s="284">
        <f>+Carga_datos!F6</f>
        <v>6735.9005900000002</v>
      </c>
      <c r="G94" s="284">
        <f>+Carga_datos!G6</f>
        <v>6735.9005900000002</v>
      </c>
      <c r="H94" s="284">
        <f>+Carga_datos!H6</f>
        <v>6735.9005900000002</v>
      </c>
      <c r="I94" s="284">
        <f>+Carga_datos!I6</f>
        <v>6735.9005900000002</v>
      </c>
      <c r="J94" s="284">
        <f>+Carga_datos!J6</f>
        <v>6735.9005900000002</v>
      </c>
      <c r="K94" s="284">
        <f>+Carga_datos!K6</f>
        <v>6735.9005900000002</v>
      </c>
      <c r="L94" s="284">
        <f>+Carga_datos!L6</f>
        <v>6735.9009999999998</v>
      </c>
      <c r="M94" s="284">
        <f>+Carga_datos!M6</f>
        <v>6735.9009999999998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17.59301</v>
      </c>
      <c r="E95" s="284">
        <f>+Carga_datos!E7</f>
        <v>17.59301</v>
      </c>
      <c r="F95" s="284">
        <f>+Carga_datos!F7</f>
        <v>17.59301</v>
      </c>
      <c r="G95" s="284">
        <f>+Carga_datos!G7</f>
        <v>6.6916399999999996</v>
      </c>
      <c r="H95" s="284">
        <f>+Carga_datos!H7</f>
        <v>6.6916399999999996</v>
      </c>
      <c r="I95" s="284">
        <f>+Carga_datos!I7</f>
        <v>7.48759</v>
      </c>
      <c r="J95" s="284">
        <f>+Carga_datos!J7</f>
        <v>7.48759</v>
      </c>
      <c r="K95" s="284">
        <f>+Carga_datos!K7</f>
        <v>4.0858600000000003</v>
      </c>
      <c r="L95" s="284">
        <f>+Carga_datos!L7</f>
        <v>4.0860000000000003</v>
      </c>
      <c r="M95" s="284">
        <f>+Carga_datos!M7</f>
        <v>4.0860000000000003</v>
      </c>
      <c r="N95" s="284">
        <f>+Carga_datos!N7</f>
        <v>0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2929.0659000000001</v>
      </c>
      <c r="F96" s="284">
        <f>+Carga_datos!F8</f>
        <v>2810.6</v>
      </c>
      <c r="G96" s="284">
        <f>+Carga_datos!G8</f>
        <v>5652.6549999999997</v>
      </c>
      <c r="H96" s="284">
        <f>+Carga_datos!H8</f>
        <v>4700.0621899999996</v>
      </c>
      <c r="I96" s="284">
        <f>+Carga_datos!I8</f>
        <v>3460.7606000000001</v>
      </c>
      <c r="J96" s="284">
        <f>+Carga_datos!J8</f>
        <v>2522.9049100000002</v>
      </c>
      <c r="K96" s="284">
        <f>+Carga_datos!K8</f>
        <v>1571.5351900000001</v>
      </c>
      <c r="L96" s="284">
        <f>+Carga_datos!L8</f>
        <v>979.39800000000002</v>
      </c>
      <c r="M96" s="284">
        <f>+Carga_datos!M8</f>
        <v>1444.6949999999999</v>
      </c>
      <c r="N96" s="284">
        <f>+Carga_datos!N8</f>
        <v>0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33234.318950000001</v>
      </c>
      <c r="E98" s="269">
        <f t="shared" ref="E98:G98" si="59">E99+E100+E107+E108+E109+E110+E111</f>
        <v>30958.854960000001</v>
      </c>
      <c r="F98" s="269">
        <f t="shared" si="59"/>
        <v>31495.184309999997</v>
      </c>
      <c r="G98" s="269">
        <f t="shared" si="59"/>
        <v>29638.486960000002</v>
      </c>
      <c r="H98" s="269">
        <f t="shared" ref="H98:N98" si="60">H99+H100+H107+H108+H109+H110+H111</f>
        <v>28067.214608999999</v>
      </c>
      <c r="I98" s="269">
        <f t="shared" si="60"/>
        <v>25410.46948</v>
      </c>
      <c r="J98" s="269">
        <f t="shared" si="60"/>
        <v>21926.296310000002</v>
      </c>
      <c r="K98" s="269">
        <f t="shared" si="60"/>
        <v>17713.649949999999</v>
      </c>
      <c r="L98" s="269">
        <f t="shared" si="60"/>
        <v>25629.954000000005</v>
      </c>
      <c r="M98" s="269">
        <f t="shared" si="60"/>
        <v>38019.747000000003</v>
      </c>
      <c r="N98" s="269">
        <f t="shared" si="60"/>
        <v>0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1.0000003385357559E-6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1033.08932</v>
      </c>
      <c r="E100" s="284">
        <f t="shared" ref="E100:G100" si="61">SUM(E101:E106)</f>
        <v>1098.0393099999999</v>
      </c>
      <c r="F100" s="284">
        <f t="shared" si="61"/>
        <v>1025.45128</v>
      </c>
      <c r="G100" s="284">
        <f t="shared" si="61"/>
        <v>983.92084</v>
      </c>
      <c r="H100" s="284">
        <f t="shared" ref="H100:N100" si="62">SUM(H101:H106)</f>
        <v>1212.462409</v>
      </c>
      <c r="I100" s="284">
        <f t="shared" si="62"/>
        <v>1247.82368</v>
      </c>
      <c r="J100" s="284">
        <f t="shared" si="62"/>
        <v>1355.4405400000001</v>
      </c>
      <c r="K100" s="284">
        <f t="shared" si="62"/>
        <v>1496.73894</v>
      </c>
      <c r="L100" s="284">
        <f t="shared" si="62"/>
        <v>1465.078</v>
      </c>
      <c r="M100" s="284">
        <f t="shared" si="62"/>
        <v>1572.8340000000001</v>
      </c>
      <c r="N100" s="284">
        <f t="shared" si="62"/>
        <v>0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1.0000001111620804E-6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500.65706999999998</v>
      </c>
      <c r="E101" s="284">
        <f>+Carga_datos!E13</f>
        <v>632.32593999999995</v>
      </c>
      <c r="F101" s="284">
        <f>+Carga_datos!F13</f>
        <v>1001.0175</v>
      </c>
      <c r="G101" s="284">
        <f>+Carga_datos!G13</f>
        <v>925.06781000000001</v>
      </c>
      <c r="H101" s="284">
        <f>+Carga_datos!H13</f>
        <v>640.70042000000001</v>
      </c>
      <c r="I101" s="284">
        <f>+Carga_datos!I13</f>
        <v>1243.4708000000001</v>
      </c>
      <c r="J101" s="284">
        <f>+Carga_datos!J13</f>
        <v>1346.42686</v>
      </c>
      <c r="K101" s="284">
        <f>+Carga_datos!K13</f>
        <v>1474.70658</v>
      </c>
      <c r="L101" s="284">
        <f>+Carga_datos!L13</f>
        <v>1321.9</v>
      </c>
      <c r="M101" s="284">
        <f>+Carga_datos!M13</f>
        <v>1367.7570000000001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532.43224999999995</v>
      </c>
      <c r="E102" s="284">
        <f>+Carga_datos!E14</f>
        <v>424.10865000000001</v>
      </c>
      <c r="F102" s="284">
        <f>+Carga_datos!F14</f>
        <v>0</v>
      </c>
      <c r="G102" s="284">
        <f>+Carga_datos!G14</f>
        <v>0</v>
      </c>
      <c r="H102" s="284">
        <f>+Carga_datos!H14</f>
        <v>531.82820900000002</v>
      </c>
      <c r="I102" s="284">
        <f>+Carga_datos!I14</f>
        <v>0</v>
      </c>
      <c r="J102" s="284">
        <f>+Carga_datos!J14</f>
        <v>0</v>
      </c>
      <c r="K102" s="284">
        <f>+Carga_datos!K14</f>
        <v>0</v>
      </c>
      <c r="L102" s="284">
        <f>+Carga_datos!L14</f>
        <v>114.83799999999999</v>
      </c>
      <c r="M102" s="284">
        <f>+Carga_datos!M14</f>
        <v>205.077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41.60472</v>
      </c>
      <c r="F106" s="284">
        <f>+Carga_datos!F18</f>
        <v>24.433779999999999</v>
      </c>
      <c r="G106" s="284">
        <f>+Carga_datos!G18</f>
        <v>58.853029999999997</v>
      </c>
      <c r="H106" s="284">
        <f>+Carga_datos!H18</f>
        <v>39.933779999999999</v>
      </c>
      <c r="I106" s="284">
        <f>+Carga_datos!I18</f>
        <v>4.3528799999999999</v>
      </c>
      <c r="J106" s="284">
        <f>+Carga_datos!J18</f>
        <v>9.0136800000000008</v>
      </c>
      <c r="K106" s="284">
        <f>+Carga_datos!K18</f>
        <v>22.032360000000001</v>
      </c>
      <c r="L106" s="284">
        <f>+Carga_datos!L18</f>
        <v>28.34</v>
      </c>
      <c r="M106" s="284">
        <f>+Carga_datos!M18</f>
        <v>0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31827.458920000001</v>
      </c>
      <c r="E107" s="284">
        <f>+Carga_datos!E19</f>
        <v>2888.8021100000001</v>
      </c>
      <c r="F107" s="284">
        <f>+Carga_datos!F19</f>
        <v>2850.4471199999998</v>
      </c>
      <c r="G107" s="284">
        <f>+Carga_datos!G19</f>
        <v>3591.3436099999999</v>
      </c>
      <c r="H107" s="284">
        <f>+Carga_datos!H19</f>
        <v>4308.8413399999999</v>
      </c>
      <c r="I107" s="284">
        <f>+Carga_datos!I19</f>
        <v>4909.4629000000004</v>
      </c>
      <c r="J107" s="284">
        <f>+Carga_datos!J19</f>
        <v>3183.72622</v>
      </c>
      <c r="K107" s="284">
        <f>+Carga_datos!K19</f>
        <v>3644.2236800000001</v>
      </c>
      <c r="L107" s="284">
        <f>+Carga_datos!L19</f>
        <v>5338.0929999999998</v>
      </c>
      <c r="M107" s="284">
        <f>+Carga_datos!M19</f>
        <v>5268.7510000000002</v>
      </c>
      <c r="N107" s="284">
        <f>+Carga_datos!N19</f>
        <v>0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26476.869739999998</v>
      </c>
      <c r="F108" s="284">
        <f>+Carga_datos!F20</f>
        <v>27254.425889999999</v>
      </c>
      <c r="G108" s="284">
        <f>+Carga_datos!G20</f>
        <v>24698.404030000002</v>
      </c>
      <c r="H108" s="284">
        <f>+Carga_datos!H20</f>
        <v>22175.48158</v>
      </c>
      <c r="I108" s="284">
        <f>+Carga_datos!I20</f>
        <v>19105.136460000002</v>
      </c>
      <c r="J108" s="284">
        <f>+Carga_datos!J20</f>
        <v>17138.819459999999</v>
      </c>
      <c r="K108" s="284">
        <f>+Carga_datos!K20</f>
        <v>12437.984270000001</v>
      </c>
      <c r="L108" s="284">
        <f>+Carga_datos!L20</f>
        <v>18726.362000000001</v>
      </c>
      <c r="M108" s="284">
        <f>+Carga_datos!M20</f>
        <v>30760.202000000001</v>
      </c>
      <c r="N108" s="284">
        <f>+Carga_datos!N20</f>
        <v>0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18.640940000000001</v>
      </c>
      <c r="E109" s="284">
        <f>+Carga_datos!E21</f>
        <v>18.640940000000001</v>
      </c>
      <c r="F109" s="284">
        <f>+Carga_datos!F21</f>
        <v>57.920110000000001</v>
      </c>
      <c r="G109" s="284">
        <f>+Carga_datos!G21</f>
        <v>55.713380000000001</v>
      </c>
      <c r="H109" s="284">
        <f>+Carga_datos!H21</f>
        <v>60.345190000000002</v>
      </c>
      <c r="I109" s="284">
        <f>+Carga_datos!I21</f>
        <v>60.945189999999997</v>
      </c>
      <c r="J109" s="284">
        <f>+Carga_datos!J21</f>
        <v>60.193919999999999</v>
      </c>
      <c r="K109" s="284">
        <f>+Carga_datos!K21</f>
        <v>25.990770000000001</v>
      </c>
      <c r="L109" s="284">
        <f>+Carga_datos!L21</f>
        <v>26.541</v>
      </c>
      <c r="M109" s="284">
        <f>+Carga_datos!M21</f>
        <v>27.3</v>
      </c>
      <c r="N109" s="284">
        <f>+Carga_datos!N21</f>
        <v>0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6.7958800000000004</v>
      </c>
      <c r="E110" s="284">
        <f>+Carga_datos!E22</f>
        <v>91.683949999999996</v>
      </c>
      <c r="F110" s="284">
        <f>+Carga_datos!F22</f>
        <v>92.171779999999998</v>
      </c>
      <c r="G110" s="284">
        <f>+Carga_datos!G22</f>
        <v>79.450069999999997</v>
      </c>
      <c r="H110" s="284">
        <f>+Carga_datos!H22</f>
        <v>0</v>
      </c>
      <c r="I110" s="284">
        <f>+Carga_datos!I22</f>
        <v>0</v>
      </c>
      <c r="J110" s="284">
        <f>+Carga_datos!J22</f>
        <v>0</v>
      </c>
      <c r="K110" s="284">
        <f>+Carga_datos!K22</f>
        <v>0</v>
      </c>
      <c r="L110" s="284">
        <f>+Carga_datos!L22</f>
        <v>0</v>
      </c>
      <c r="M110" s="284">
        <f>+Carga_datos!M22</f>
        <v>10.816000000000001</v>
      </c>
      <c r="N110" s="284">
        <f>+Carga_datos!N22</f>
        <v>0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348.33389</v>
      </c>
      <c r="E111" s="284">
        <f>+Carga_datos!E23</f>
        <v>384.81891000000002</v>
      </c>
      <c r="F111" s="284">
        <f>+Carga_datos!F23</f>
        <v>214.76813000000001</v>
      </c>
      <c r="G111" s="284">
        <f>+Carga_datos!G23</f>
        <v>229.65503000000001</v>
      </c>
      <c r="H111" s="284">
        <f>+Carga_datos!H23</f>
        <v>310.08409</v>
      </c>
      <c r="I111" s="284">
        <f>+Carga_datos!I23</f>
        <v>87.101249999999993</v>
      </c>
      <c r="J111" s="284">
        <f>+Carga_datos!J23</f>
        <v>188.11617000000001</v>
      </c>
      <c r="K111" s="284">
        <f>+Carga_datos!K23</f>
        <v>108.71229</v>
      </c>
      <c r="L111" s="284">
        <f>+Carga_datos!L23</f>
        <v>73.88</v>
      </c>
      <c r="M111" s="284">
        <f>+Carga_datos!M23</f>
        <v>379.84399999999999</v>
      </c>
      <c r="N111" s="284">
        <f>+Carga_datos!N23</f>
        <v>0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90821.441460000002</v>
      </c>
      <c r="E112" s="269">
        <f t="shared" ref="E112:G112" si="63">+E98+E90</f>
        <v>92070.952699999994</v>
      </c>
      <c r="F112" s="269">
        <f t="shared" si="63"/>
        <v>88720.300039999987</v>
      </c>
      <c r="G112" s="269">
        <f t="shared" si="63"/>
        <v>95449.951079999999</v>
      </c>
      <c r="H112" s="269">
        <f t="shared" ref="H112:N112" si="64">+H98+H90</f>
        <v>88617.064108999999</v>
      </c>
      <c r="I112" s="269">
        <f t="shared" si="64"/>
        <v>80141.402689999988</v>
      </c>
      <c r="J112" s="269">
        <f t="shared" si="64"/>
        <v>71427.945619999999</v>
      </c>
      <c r="K112" s="269">
        <f t="shared" si="64"/>
        <v>63342.015589999995</v>
      </c>
      <c r="L112" s="269">
        <f t="shared" si="64"/>
        <v>67045.882000000012</v>
      </c>
      <c r="M112" s="269">
        <f t="shared" si="64"/>
        <v>74522.442999999999</v>
      </c>
      <c r="N112" s="269">
        <f t="shared" si="64"/>
        <v>0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1.0000076144933701E-6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50459.718070000003</v>
      </c>
      <c r="E116" s="251">
        <f t="shared" ref="E116:G116" si="67">+E117+E129+E130</f>
        <v>53121.954550000002</v>
      </c>
      <c r="F116" s="251">
        <f t="shared" si="67"/>
        <v>50629.25389</v>
      </c>
      <c r="G116" s="251">
        <f t="shared" si="67"/>
        <v>50757.870900000002</v>
      </c>
      <c r="H116" s="251">
        <f t="shared" ref="H116:N116" si="68">+H117+H129+H130</f>
        <v>47947.546950000004</v>
      </c>
      <c r="I116" s="251">
        <f t="shared" si="68"/>
        <v>45337.704410000006</v>
      </c>
      <c r="J116" s="251">
        <f t="shared" si="68"/>
        <v>50081.648849999998</v>
      </c>
      <c r="K116" s="251">
        <f t="shared" si="68"/>
        <v>55366.546390000003</v>
      </c>
      <c r="L116" s="251">
        <f t="shared" si="68"/>
        <v>61840.428</v>
      </c>
      <c r="M116" s="251">
        <f t="shared" si="68"/>
        <v>68467.331000000006</v>
      </c>
      <c r="N116" s="251">
        <f t="shared" si="68"/>
        <v>0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50459.718070000003</v>
      </c>
      <c r="E117" s="259">
        <f t="shared" ref="E117:G117" si="69">+E118+E119+E120+E121+E125+E126+E127+E128+E122</f>
        <v>53121.954550000002</v>
      </c>
      <c r="F117" s="259">
        <f t="shared" si="69"/>
        <v>50629.25389</v>
      </c>
      <c r="G117" s="259">
        <f t="shared" si="69"/>
        <v>50757.870900000002</v>
      </c>
      <c r="H117" s="259">
        <f t="shared" ref="H117:N117" si="70">+H118+H119+H120+H121+H125+H126+H127+H128+H122</f>
        <v>47947.546950000004</v>
      </c>
      <c r="I117" s="259">
        <f t="shared" si="70"/>
        <v>45301.000060000006</v>
      </c>
      <c r="J117" s="259">
        <f t="shared" si="70"/>
        <v>50049.910400000001</v>
      </c>
      <c r="K117" s="259">
        <f t="shared" si="70"/>
        <v>55335.448340000003</v>
      </c>
      <c r="L117" s="259">
        <f t="shared" si="70"/>
        <v>61812.707000000002</v>
      </c>
      <c r="M117" s="259">
        <f t="shared" si="70"/>
        <v>68442.747000000003</v>
      </c>
      <c r="N117" s="259">
        <f t="shared" si="70"/>
        <v>0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166.00012000000001</v>
      </c>
      <c r="E118" s="259">
        <f>+Carga_datos!E27</f>
        <v>166.00012000000001</v>
      </c>
      <c r="F118" s="259">
        <f>+Carga_datos!F27</f>
        <v>166.00012000000001</v>
      </c>
      <c r="G118" s="259">
        <f>+Carga_datos!G27</f>
        <v>166.00012000000001</v>
      </c>
      <c r="H118" s="259">
        <f>+Carga_datos!H27</f>
        <v>166.00012000000001</v>
      </c>
      <c r="I118" s="259">
        <f>+Carga_datos!I27</f>
        <v>166.00012000000001</v>
      </c>
      <c r="J118" s="259">
        <f>+Carga_datos!J27</f>
        <v>166.00012000000001</v>
      </c>
      <c r="K118" s="259">
        <f>+Carga_datos!K27</f>
        <v>166.00012000000001</v>
      </c>
      <c r="L118" s="259">
        <f>+Carga_datos!L27</f>
        <v>166</v>
      </c>
      <c r="M118" s="259">
        <f>+Carga_datos!M27</f>
        <v>166</v>
      </c>
      <c r="N118" s="259">
        <f>+Carga_datos!N27</f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4900.0058799999997</v>
      </c>
      <c r="E119" s="259">
        <f>+Carga_datos!E28</f>
        <v>4900.0058799999997</v>
      </c>
      <c r="F119" s="259">
        <f>+Carga_datos!F28</f>
        <v>4900.0058799999997</v>
      </c>
      <c r="G119" s="259">
        <f>+Carga_datos!G28</f>
        <v>4900.0058799999997</v>
      </c>
      <c r="H119" s="259">
        <f>+Carga_datos!H28</f>
        <v>4900.0058799999997</v>
      </c>
      <c r="I119" s="259">
        <f>+Carga_datos!I28</f>
        <v>4900.0058799999997</v>
      </c>
      <c r="J119" s="259">
        <f>+Carga_datos!J28</f>
        <v>4900.0058799999997</v>
      </c>
      <c r="K119" s="259">
        <f>+Carga_datos!K28</f>
        <v>4900.0058799999997</v>
      </c>
      <c r="L119" s="259">
        <f>+Carga_datos!L28</f>
        <v>4900.0060000000003</v>
      </c>
      <c r="M119" s="259">
        <f>+Carga_datos!M28</f>
        <v>4900.0060000000003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38107.689619999997</v>
      </c>
      <c r="E120" s="259">
        <f>+Carga_datos!E29</f>
        <v>41769.5121</v>
      </c>
      <c r="F120" s="259">
        <f>+Carga_datos!F29</f>
        <v>43431.748579999999</v>
      </c>
      <c r="G120" s="259">
        <f>+Carga_datos!G29</f>
        <v>40431.748579999999</v>
      </c>
      <c r="H120" s="259">
        <f>+Carga_datos!H29</f>
        <v>39560.365590000001</v>
      </c>
      <c r="I120" s="259">
        <f>+Carga_datos!I29</f>
        <v>35750.041640000003</v>
      </c>
      <c r="J120" s="259">
        <f>+Carga_datos!J29</f>
        <v>38103.494749999998</v>
      </c>
      <c r="K120" s="259">
        <f>+Carga_datos!K29</f>
        <v>42852.40509</v>
      </c>
      <c r="L120" s="259">
        <f>+Carga_datos!L29</f>
        <v>48137.942000000003</v>
      </c>
      <c r="M120" s="259">
        <f>+Carga_datos!M29</f>
        <v>54615.201999999997</v>
      </c>
      <c r="N120" s="259">
        <f>+Carga_datos!N29</f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2624.1999700000001</v>
      </c>
      <c r="E122" s="259">
        <f t="shared" ref="E122:G122" si="71">+E123+E124</f>
        <v>2624.1999700000001</v>
      </c>
      <c r="F122" s="259">
        <f t="shared" si="71"/>
        <v>2624.1999700000001</v>
      </c>
      <c r="G122" s="259">
        <f t="shared" si="71"/>
        <v>2131.4993100000002</v>
      </c>
      <c r="H122" s="259">
        <f t="shared" ref="H122:N122" si="72">+H123+H124</f>
        <v>2131.4993100000002</v>
      </c>
      <c r="I122" s="259">
        <f t="shared" si="72"/>
        <v>2131.4993100000002</v>
      </c>
      <c r="J122" s="259">
        <f t="shared" si="72"/>
        <v>2131.4993100000002</v>
      </c>
      <c r="K122" s="259">
        <f t="shared" si="72"/>
        <v>2131.4993100000002</v>
      </c>
      <c r="L122" s="259">
        <f t="shared" si="72"/>
        <v>2131.5</v>
      </c>
      <c r="M122" s="259">
        <f t="shared" si="72"/>
        <v>2131.5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2624.1999700000001</v>
      </c>
      <c r="E123" s="259">
        <f>+Carga_datos!E32</f>
        <v>2624.1999700000001</v>
      </c>
      <c r="F123" s="259">
        <f>+Carga_datos!F32</f>
        <v>2624.1999700000001</v>
      </c>
      <c r="G123" s="259">
        <f>+Carga_datos!G32</f>
        <v>2624.1999700000001</v>
      </c>
      <c r="H123" s="259">
        <f>+Carga_datos!H32</f>
        <v>2131.4993100000002</v>
      </c>
      <c r="I123" s="259">
        <f>+Carga_datos!I32</f>
        <v>2624.1999700000001</v>
      </c>
      <c r="J123" s="259">
        <f>+Carga_datos!J32</f>
        <v>2624.1999700000001</v>
      </c>
      <c r="K123" s="259">
        <f>+Carga_datos!K32</f>
        <v>2624.1999700000001</v>
      </c>
      <c r="L123" s="259">
        <f>+Carga_datos!L32</f>
        <v>2131.5</v>
      </c>
      <c r="M123" s="259">
        <f>+Carga_datos!M32</f>
        <v>2131.5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-492.70066000000003</v>
      </c>
      <c r="H124" s="259">
        <f>+Carga_datos!H33</f>
        <v>0</v>
      </c>
      <c r="I124" s="259">
        <f>+Carga_datos!I33</f>
        <v>-492.70066000000003</v>
      </c>
      <c r="J124" s="259">
        <f>+Carga_datos!J33</f>
        <v>-492.70066000000003</v>
      </c>
      <c r="K124" s="259">
        <f>+Carga_datos!K33</f>
        <v>-492.70066000000003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4661.8224799999998</v>
      </c>
      <c r="E126" s="259">
        <f>+Carga_datos!E35</f>
        <v>3662.23648</v>
      </c>
      <c r="F126" s="259">
        <f>+Carga_datos!F35</f>
        <v>-492.70066000000003</v>
      </c>
      <c r="G126" s="259">
        <f>+Carga_datos!G35</f>
        <v>3128.6170099999999</v>
      </c>
      <c r="H126" s="259">
        <f>+Carga_datos!H35</f>
        <v>1189.67605</v>
      </c>
      <c r="I126" s="259">
        <f>+Carga_datos!I35</f>
        <v>2353.4531099999999</v>
      </c>
      <c r="J126" s="259">
        <f>+Carga_datos!J35</f>
        <v>4748.9103400000004</v>
      </c>
      <c r="K126" s="259">
        <f>+Carga_datos!K35</f>
        <v>5285.5379400000002</v>
      </c>
      <c r="L126" s="259">
        <f>+Carga_datos!L35</f>
        <v>6477.259</v>
      </c>
      <c r="M126" s="259">
        <f>+Carga_datos!M35</f>
        <v>6630.0389999999998</v>
      </c>
      <c r="N126" s="259">
        <f>+Carga_datos!N35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36.704349999999998</v>
      </c>
      <c r="J130" s="259">
        <f>+Carga_datos!J39</f>
        <v>31.73845</v>
      </c>
      <c r="K130" s="259">
        <f>+Carga_datos!K39</f>
        <v>31.098050000000001</v>
      </c>
      <c r="L130" s="259">
        <f>+Carga_datos!L39</f>
        <v>27.721</v>
      </c>
      <c r="M130" s="259">
        <f>+Carga_datos!M39</f>
        <v>24.584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320.04746999999998</v>
      </c>
      <c r="E131" s="251">
        <f t="shared" ref="E131:G131" si="73">SUM(E132:E138)</f>
        <v>310.28522899999996</v>
      </c>
      <c r="F131" s="251">
        <f t="shared" si="73"/>
        <v>34284.722199999997</v>
      </c>
      <c r="G131" s="251">
        <f t="shared" si="73"/>
        <v>39501.985889999996</v>
      </c>
      <c r="H131" s="251">
        <f t="shared" ref="H131:N131" si="74">SUM(H132:H138)</f>
        <v>33184.902690000003</v>
      </c>
      <c r="I131" s="251">
        <f t="shared" si="74"/>
        <v>25169.051380000001</v>
      </c>
      <c r="J131" s="251">
        <f t="shared" si="74"/>
        <v>16635.685080000003</v>
      </c>
      <c r="K131" s="251">
        <f t="shared" si="74"/>
        <v>1907.2637</v>
      </c>
      <c r="L131" s="251">
        <f t="shared" si="74"/>
        <v>373.92699999999996</v>
      </c>
      <c r="M131" s="251">
        <f t="shared" si="74"/>
        <v>372.88199999999995</v>
      </c>
      <c r="N131" s="251">
        <f t="shared" si="74"/>
        <v>0</v>
      </c>
      <c r="O131" s="335">
        <f>+Carga_datos!D40-Data!D131</f>
        <v>0</v>
      </c>
      <c r="P131" s="335">
        <f>+Carga_datos!E40-Data!E131</f>
        <v>1.0000000543186616E-6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154.40307999999999</v>
      </c>
      <c r="E132" s="259">
        <f>+Carga_datos!E41</f>
        <v>177.76967999999999</v>
      </c>
      <c r="F132" s="259">
        <f>+Carga_datos!F41</f>
        <v>177.76967999999999</v>
      </c>
      <c r="G132" s="259">
        <f>+Carga_datos!G41</f>
        <v>177.76967999999999</v>
      </c>
      <c r="H132" s="259">
        <f>+Carga_datos!H41</f>
        <v>284.29660000000001</v>
      </c>
      <c r="I132" s="259">
        <f>+Carga_datos!I41</f>
        <v>284.29660000000001</v>
      </c>
      <c r="J132" s="259">
        <f>+Carga_datos!J41</f>
        <v>307.69074999999998</v>
      </c>
      <c r="K132" s="259">
        <f>+Carga_datos!K41</f>
        <v>307.69074999999998</v>
      </c>
      <c r="L132" s="259">
        <f>+Carga_datos!L41</f>
        <v>359.28699999999998</v>
      </c>
      <c r="M132" s="259">
        <f>+Carga_datos!M41</f>
        <v>359.28699999999998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165.64438999999999</v>
      </c>
      <c r="E133" s="259">
        <f>+Carga_datos!E42</f>
        <v>132.51554899999999</v>
      </c>
      <c r="F133" s="259">
        <f>+Carga_datos!F42</f>
        <v>34106.952519999999</v>
      </c>
      <c r="G133" s="259">
        <f>+Carga_datos!G42</f>
        <v>39324.216209999999</v>
      </c>
      <c r="H133" s="259">
        <f>+Carga_datos!H42</f>
        <v>32900.606090000001</v>
      </c>
      <c r="I133" s="259">
        <f>+Carga_datos!I42</f>
        <v>24868.385859999999</v>
      </c>
      <c r="J133" s="259">
        <f>+Carga_datos!J42</f>
        <v>16313.115180000001</v>
      </c>
      <c r="K133" s="259">
        <f>+Carga_datos!K42</f>
        <v>1589.0192999999999</v>
      </c>
      <c r="L133" s="259">
        <f>+Carga_datos!L42</f>
        <v>5.4</v>
      </c>
      <c r="M133" s="259">
        <f>+Carga_datos!M42</f>
        <v>5.4</v>
      </c>
      <c r="N133" s="259">
        <f>+Carga_datos!N42</f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0</v>
      </c>
      <c r="H135" s="259">
        <f>+Carga_datos!H44</f>
        <v>0</v>
      </c>
      <c r="I135" s="259">
        <f>+Carga_datos!I44</f>
        <v>16.368919999999999</v>
      </c>
      <c r="J135" s="259">
        <f>+Carga_datos!J44</f>
        <v>14.879149999999999</v>
      </c>
      <c r="K135" s="259">
        <f>+Carga_datos!K44</f>
        <v>10.553649999999999</v>
      </c>
      <c r="L135" s="259">
        <f>+Carga_datos!L44</f>
        <v>9.24</v>
      </c>
      <c r="M135" s="259">
        <f>+Carga_datos!M44</f>
        <v>8.1950000000000003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40041.675919000008</v>
      </c>
      <c r="E139" s="251">
        <f t="shared" ref="E139:G139" si="75">SUM(E140:E146)</f>
        <v>38638.712918999998</v>
      </c>
      <c r="F139" s="251">
        <f t="shared" si="75"/>
        <v>3806.32395</v>
      </c>
      <c r="G139" s="251">
        <f t="shared" si="75"/>
        <v>5190.09429</v>
      </c>
      <c r="H139" s="251">
        <f t="shared" ref="H139:N139" si="76">SUM(H140:H146)</f>
        <v>7484.6144700000004</v>
      </c>
      <c r="I139" s="251">
        <f t="shared" si="76"/>
        <v>9634.6468999999997</v>
      </c>
      <c r="J139" s="251">
        <f t="shared" si="76"/>
        <v>4710.6116899999997</v>
      </c>
      <c r="K139" s="251">
        <f t="shared" si="76"/>
        <v>6068.2055</v>
      </c>
      <c r="L139" s="251">
        <f t="shared" si="76"/>
        <v>4831.527</v>
      </c>
      <c r="M139" s="251">
        <f t="shared" si="76"/>
        <v>5682.23</v>
      </c>
      <c r="N139" s="251">
        <f t="shared" si="76"/>
        <v>0</v>
      </c>
      <c r="O139" s="335">
        <f>+Carga_datos!D48-Data!D139</f>
        <v>9.9999306257814169E-7</v>
      </c>
      <c r="P139" s="335">
        <f>+Carga_datos!E48-Data!E139</f>
        <v>1.0000003385357559E-6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33.128878999999998</v>
      </c>
      <c r="E142" s="259">
        <f>+Carga_datos!E51</f>
        <v>32.901488999999998</v>
      </c>
      <c r="F142" s="259">
        <f>+Carga_datos!F51</f>
        <v>296.83247</v>
      </c>
      <c r="G142" s="259">
        <f>+Carga_datos!G51</f>
        <v>970.31438000000003</v>
      </c>
      <c r="H142" s="259">
        <f>+Carga_datos!H51</f>
        <v>3189.7773099999999</v>
      </c>
      <c r="I142" s="259">
        <f>+Carga_datos!I51</f>
        <v>5933.74899</v>
      </c>
      <c r="J142" s="259">
        <f>+Carga_datos!J51</f>
        <v>987.48559999999998</v>
      </c>
      <c r="K142" s="259">
        <f>+Carga_datos!K51</f>
        <v>588.43305999999995</v>
      </c>
      <c r="L142" s="259">
        <f>+Carga_datos!L51</f>
        <v>220.65100000000001</v>
      </c>
      <c r="M142" s="259">
        <f>+Carga_datos!M51</f>
        <v>0</v>
      </c>
      <c r="N142" s="259">
        <f>+Carga_datos!N51</f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37031.184070000003</v>
      </c>
      <c r="E143" s="259">
        <f>+Carga_datos!E52</f>
        <v>35628.508699999998</v>
      </c>
      <c r="F143" s="259">
        <f>+Carga_datos!F52</f>
        <v>0</v>
      </c>
      <c r="G143" s="259">
        <f>+Carga_datos!G52</f>
        <v>0</v>
      </c>
      <c r="H143" s="259">
        <f>+Carga_datos!H52</f>
        <v>0</v>
      </c>
      <c r="I143" s="259">
        <f>+Carga_datos!I52</f>
        <v>0</v>
      </c>
      <c r="J143" s="259">
        <f>+Carga_datos!J52</f>
        <v>0</v>
      </c>
      <c r="K143" s="259">
        <f>+Carga_datos!K52</f>
        <v>0</v>
      </c>
      <c r="L143" s="259">
        <f>+Carga_datos!L52</f>
        <v>502.23099999999999</v>
      </c>
      <c r="M143" s="259">
        <f>+Carga_datos!M52</f>
        <v>1463.5070000000001</v>
      </c>
      <c r="N143" s="259">
        <f>+Carga_datos!N52</f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2977.3629700000001</v>
      </c>
      <c r="E144" s="259">
        <f>+Carga_datos!E53</f>
        <v>2966.4913499999998</v>
      </c>
      <c r="F144" s="259">
        <f>+Carga_datos!F53</f>
        <v>3508.6801</v>
      </c>
      <c r="G144" s="259">
        <f>+Carga_datos!G53</f>
        <v>4218.9685300000001</v>
      </c>
      <c r="H144" s="259">
        <f>+Carga_datos!H53</f>
        <v>4294.83716</v>
      </c>
      <c r="I144" s="259">
        <f>+Carga_datos!I53</f>
        <v>3700.8979100000001</v>
      </c>
      <c r="J144" s="259">
        <f>+Carga_datos!J53</f>
        <v>3723.1260900000002</v>
      </c>
      <c r="K144" s="259">
        <f>+Carga_datos!K53</f>
        <v>5479.7724399999997</v>
      </c>
      <c r="L144" s="259">
        <f>+Carga_datos!L53</f>
        <v>4108.6450000000004</v>
      </c>
      <c r="M144" s="259">
        <f>+Carga_datos!M53</f>
        <v>4218.723</v>
      </c>
      <c r="N144" s="259">
        <f>+Carga_datos!N53</f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10.81138</v>
      </c>
      <c r="F145" s="259">
        <f>+Carga_datos!F54</f>
        <v>0.81137999999999999</v>
      </c>
      <c r="G145" s="259">
        <f>+Carga_datos!G54</f>
        <v>0.81137999999999999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90821.441459000009</v>
      </c>
      <c r="E147" s="251">
        <f t="shared" ref="E147:G147" si="77">+E116+E131+E139</f>
        <v>92070.952698000008</v>
      </c>
      <c r="F147" s="251">
        <f t="shared" si="77"/>
        <v>88720.300040000002</v>
      </c>
      <c r="G147" s="251">
        <f t="shared" si="77"/>
        <v>95449.951079999984</v>
      </c>
      <c r="H147" s="251">
        <f t="shared" ref="H147:N147" si="78">+H116+H131+H139</f>
        <v>88617.064110000007</v>
      </c>
      <c r="I147" s="251">
        <f t="shared" si="78"/>
        <v>80141.402690000017</v>
      </c>
      <c r="J147" s="251">
        <f t="shared" si="78"/>
        <v>71427.945619999999</v>
      </c>
      <c r="K147" s="251">
        <f t="shared" si="78"/>
        <v>63342.01559000001</v>
      </c>
      <c r="L147" s="251">
        <f t="shared" si="78"/>
        <v>67045.881999999998</v>
      </c>
      <c r="M147" s="251">
        <f t="shared" si="78"/>
        <v>74522.442999999999</v>
      </c>
      <c r="N147" s="251">
        <f t="shared" si="78"/>
        <v>0</v>
      </c>
      <c r="O147" s="335">
        <f>+Carga_datos!D56-Data!D147</f>
        <v>9.9999306257814169E-7</v>
      </c>
      <c r="P147" s="335">
        <f>+Carga_datos!E56-Data!E147</f>
        <v>1.9999861251562834E-6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9.9999306257814169E-7</v>
      </c>
      <c r="E149" s="196">
        <f>E112-E147</f>
        <v>1.9999861251562834E-6</v>
      </c>
      <c r="F149" s="197">
        <f>F112-F147</f>
        <v>0</v>
      </c>
      <c r="G149" s="197">
        <f>G112-G147</f>
        <v>0</v>
      </c>
      <c r="H149" s="197">
        <f t="shared" ref="H149:N149" si="79">H112-H147</f>
        <v>-1.0000076144933701E-6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2.8990143619012088E-12</v>
      </c>
      <c r="G150" s="197">
        <f t="shared" si="80"/>
        <v>-5.9117155615240335E-12</v>
      </c>
      <c r="H150" s="197">
        <f t="shared" ref="H150:N150" si="81">+H65-H126</f>
        <v>4.5474735088646412E-12</v>
      </c>
      <c r="I150" s="197">
        <f t="shared" si="81"/>
        <v>0</v>
      </c>
      <c r="J150" s="197">
        <f t="shared" si="81"/>
        <v>-1.0000012480304576E-6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4661.8224800000007</v>
      </c>
      <c r="E155" s="233">
        <f>+E65</f>
        <v>3662.2364799999982</v>
      </c>
      <c r="F155" s="233">
        <f>+F65</f>
        <v>-492.70065999999713</v>
      </c>
      <c r="G155" s="233">
        <f>+G65</f>
        <v>3128.617009999994</v>
      </c>
      <c r="H155" s="233">
        <f t="shared" ref="H155:N155" si="86">+H65</f>
        <v>1189.6760500000046</v>
      </c>
      <c r="I155" s="233">
        <f t="shared" si="86"/>
        <v>2353.4531100000013</v>
      </c>
      <c r="J155" s="233">
        <f t="shared" si="86"/>
        <v>4748.9103389999991</v>
      </c>
      <c r="K155" s="233">
        <f t="shared" si="86"/>
        <v>5285.5379400000002</v>
      </c>
      <c r="L155" s="233">
        <f t="shared" si="86"/>
        <v>6477.2590000000037</v>
      </c>
      <c r="M155" s="233">
        <f t="shared" si="86"/>
        <v>6630.0390000000043</v>
      </c>
      <c r="N155" s="233">
        <f t="shared" si="86"/>
        <v>0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59.528930000000003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-17.85868</v>
      </c>
      <c r="J162" s="228">
        <f>+Carga_datos!J113</f>
        <v>0</v>
      </c>
      <c r="K162" s="228">
        <f>+Carga_datos!K113</f>
        <v>2.8357299999999999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41.670250000000003</v>
      </c>
      <c r="J163" s="233">
        <f t="shared" si="88"/>
        <v>0</v>
      </c>
      <c r="K163" s="233">
        <f t="shared" si="88"/>
        <v>2.8357299999999999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-6.4556699999999996</v>
      </c>
      <c r="J166" s="228">
        <f>+Carga_datos!J117</f>
        <v>-6.4556699999999996</v>
      </c>
      <c r="K166" s="228">
        <f>+Carga_datos!K117</f>
        <v>-4.9659000000000004</v>
      </c>
      <c r="L166" s="228">
        <f>+Carga_datos!L117</f>
        <v>4.6909999999999998</v>
      </c>
      <c r="M166" s="228">
        <f>+Carga_datos!M117</f>
        <v>4.1829999999999998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1.48977</v>
      </c>
      <c r="J169" s="228">
        <f>+Carga_datos!J120</f>
        <v>1.48977</v>
      </c>
      <c r="K169" s="228">
        <f>+Carga_datos!K120</f>
        <v>1.48977</v>
      </c>
      <c r="L169" s="228">
        <f>+Carga_datos!L120</f>
        <v>0</v>
      </c>
      <c r="M169" s="228">
        <f>+Carga_datos!M120</f>
        <v>-1.046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-4.9658999999999995</v>
      </c>
      <c r="J170" s="233">
        <f t="shared" si="90"/>
        <v>-4.9658999999999995</v>
      </c>
      <c r="K170" s="233">
        <f t="shared" si="90"/>
        <v>-3.4761300000000004</v>
      </c>
      <c r="L170" s="233">
        <f t="shared" si="90"/>
        <v>4.6909999999999998</v>
      </c>
      <c r="M170" s="233">
        <f t="shared" si="90"/>
        <v>3.1369999999999996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4661.8224800000007</v>
      </c>
      <c r="E171" s="233">
        <f t="shared" ref="E171:G171" si="91">+E155+E163+E170</f>
        <v>3662.2364799999982</v>
      </c>
      <c r="F171" s="233">
        <f t="shared" si="91"/>
        <v>-492.70065999999713</v>
      </c>
      <c r="G171" s="233">
        <f t="shared" si="91"/>
        <v>3128.617009999994</v>
      </c>
      <c r="H171" s="233">
        <f t="shared" ref="H171:N171" si="92">+H155+H163+H170</f>
        <v>1189.6760500000046</v>
      </c>
      <c r="I171" s="233">
        <f t="shared" si="92"/>
        <v>2390.1574600000013</v>
      </c>
      <c r="J171" s="233">
        <f t="shared" si="92"/>
        <v>4743.944438999999</v>
      </c>
      <c r="K171" s="233">
        <f t="shared" si="92"/>
        <v>5284.8975399999999</v>
      </c>
      <c r="L171" s="233">
        <f t="shared" si="92"/>
        <v>6481.9500000000035</v>
      </c>
      <c r="M171" s="233">
        <f t="shared" si="92"/>
        <v>6633.176000000004</v>
      </c>
      <c r="N171" s="233">
        <f t="shared" si="92"/>
        <v>0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-2.8990143619012088E-12</v>
      </c>
      <c r="R171" s="335">
        <f>+Carga_datos!G122-Data!G171</f>
        <v>5.9117155615240335E-12</v>
      </c>
      <c r="S171" s="335">
        <f>+Carga_datos!H122-Data!H171</f>
        <v>-4.5474735088646412E-12</v>
      </c>
      <c r="T171" s="335">
        <f>+Carga_datos!I122-Data!I171</f>
        <v>0</v>
      </c>
      <c r="U171" s="335">
        <f>+Carga_datos!J122-Data!J171</f>
        <v>1.0000012480304576E-6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36.704349999999998</v>
      </c>
      <c r="K175" s="228">
        <f t="shared" si="94"/>
        <v>31.73845</v>
      </c>
      <c r="L175" s="228">
        <f t="shared" si="94"/>
        <v>31.098050000000001</v>
      </c>
      <c r="M175" s="228">
        <f t="shared" si="94"/>
        <v>27.721</v>
      </c>
      <c r="N175" s="228">
        <f t="shared" si="94"/>
        <v>24.584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41.670250000000003</v>
      </c>
      <c r="J176" s="228">
        <f t="shared" si="95"/>
        <v>0</v>
      </c>
      <c r="K176" s="228">
        <f t="shared" si="95"/>
        <v>2.8357299999999999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-4.9658999999999995</v>
      </c>
      <c r="J177" s="228">
        <f t="shared" si="96"/>
        <v>-4.9658999999999995</v>
      </c>
      <c r="K177" s="228">
        <f t="shared" si="96"/>
        <v>-3.4761300000000004</v>
      </c>
      <c r="L177" s="228">
        <f t="shared" si="96"/>
        <v>4.6909999999999998</v>
      </c>
      <c r="M177" s="228">
        <f t="shared" si="96"/>
        <v>3.1369999999999996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36.704349999999998</v>
      </c>
      <c r="J179" s="228">
        <f t="shared" si="98"/>
        <v>31.73845</v>
      </c>
      <c r="K179" s="228">
        <f t="shared" si="98"/>
        <v>31.098050000000001</v>
      </c>
      <c r="L179" s="228">
        <f t="shared" si="98"/>
        <v>27.721</v>
      </c>
      <c r="M179" s="228">
        <f t="shared" si="98"/>
        <v>24.584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8.0680500000000031</v>
      </c>
      <c r="M180" s="228">
        <f t="shared" si="99"/>
        <v>6.2740000000000009</v>
      </c>
      <c r="N180" s="228">
        <f t="shared" si="99"/>
        <v>24.584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0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-1.2000000000966793E-4</v>
      </c>
      <c r="M184" s="228">
        <f t="shared" si="101"/>
        <v>0</v>
      </c>
      <c r="N184" s="228">
        <f t="shared" si="101"/>
        <v>-166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2662.2364799999996</v>
      </c>
      <c r="F185" s="228">
        <f t="shared" si="102"/>
        <v>-2492.7006600000022</v>
      </c>
      <c r="G185" s="228">
        <f t="shared" si="102"/>
        <v>128.61701000000176</v>
      </c>
      <c r="H185" s="228">
        <f t="shared" si="102"/>
        <v>-2810.3239499999981</v>
      </c>
      <c r="I185" s="228">
        <f t="shared" si="102"/>
        <v>-2646.5468899999978</v>
      </c>
      <c r="J185" s="228">
        <f t="shared" si="102"/>
        <v>4748.9103399999949</v>
      </c>
      <c r="K185" s="228">
        <f t="shared" si="102"/>
        <v>5285.537940000002</v>
      </c>
      <c r="L185" s="228">
        <f t="shared" si="102"/>
        <v>6477.2587800000038</v>
      </c>
      <c r="M185" s="228">
        <f t="shared" si="102"/>
        <v>6630.0400000000009</v>
      </c>
      <c r="N185" s="228">
        <f t="shared" si="102"/>
        <v>-68276.747000000003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2662.2364799999996</v>
      </c>
      <c r="F186" s="251">
        <f>SUM(F184:F185)</f>
        <v>-2492.7006600000022</v>
      </c>
      <c r="G186" s="251">
        <f>SUM(G184:G185)</f>
        <v>128.61701000000176</v>
      </c>
      <c r="H186" s="251">
        <f t="shared" ref="H186:N186" si="103">SUM(H184:H185)</f>
        <v>-2810.3239499999981</v>
      </c>
      <c r="I186" s="251">
        <f t="shared" si="103"/>
        <v>-2646.5468899999978</v>
      </c>
      <c r="J186" s="251">
        <f t="shared" si="103"/>
        <v>4748.9103399999949</v>
      </c>
      <c r="K186" s="251">
        <f t="shared" si="103"/>
        <v>5285.537940000002</v>
      </c>
      <c r="L186" s="251">
        <f t="shared" si="103"/>
        <v>6477.2586600000041</v>
      </c>
      <c r="M186" s="251">
        <f t="shared" si="103"/>
        <v>6630.0400000000009</v>
      </c>
      <c r="N186" s="251">
        <f t="shared" si="103"/>
        <v>-68442.747000000003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0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-1.2000000000966793E-4</v>
      </c>
      <c r="M192" s="192">
        <f t="shared" si="104"/>
        <v>0</v>
      </c>
      <c r="N192" s="192">
        <f t="shared" si="104"/>
        <v>-166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3662.23648</v>
      </c>
      <c r="F194" s="259">
        <f t="shared" si="105"/>
        <v>-492.70066000000003</v>
      </c>
      <c r="G194" s="259">
        <f t="shared" si="105"/>
        <v>3128.6170099999999</v>
      </c>
      <c r="H194" s="259">
        <f t="shared" si="105"/>
        <v>1189.67605</v>
      </c>
      <c r="I194" s="259">
        <f t="shared" si="105"/>
        <v>2353.4531099999999</v>
      </c>
      <c r="J194" s="259">
        <f t="shared" si="105"/>
        <v>4748.9103400000004</v>
      </c>
      <c r="K194" s="259">
        <f t="shared" si="105"/>
        <v>5285.5379400000002</v>
      </c>
      <c r="L194" s="259">
        <f t="shared" si="105"/>
        <v>6477.259</v>
      </c>
      <c r="M194" s="259">
        <f t="shared" si="105"/>
        <v>6630.0389999999998</v>
      </c>
      <c r="N194" s="259">
        <f t="shared" si="105"/>
        <v>0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-1000</v>
      </c>
      <c r="F195" s="259">
        <f>+Carga_datos!F123</f>
        <v>-2000</v>
      </c>
      <c r="G195" s="259">
        <f>+Carga_datos!G123</f>
        <v>0</v>
      </c>
      <c r="H195" s="259">
        <f>+Carga_datos!H123</f>
        <v>-4000</v>
      </c>
      <c r="I195" s="259">
        <f>+Carga_datos!I123</f>
        <v>-5000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-4.5474735088646412E-13</v>
      </c>
      <c r="F200" s="205">
        <f>+F185-F194-F195-F196-F197-F198</f>
        <v>-2.2737367544323206E-12</v>
      </c>
      <c r="G200" s="205">
        <f>+G185-G194-G195-G196-G197-G198</f>
        <v>-2999.9999999999982</v>
      </c>
      <c r="H200" s="205">
        <f t="shared" ref="H200:N200" si="107">+H185-H194-H195-H196-H197-H198</f>
        <v>1.8189894035458565E-12</v>
      </c>
      <c r="I200" s="205">
        <f t="shared" si="107"/>
        <v>1.8189894035458565E-12</v>
      </c>
      <c r="J200" s="205">
        <f t="shared" si="107"/>
        <v>-5.4569682106375694E-12</v>
      </c>
      <c r="K200" s="205">
        <f t="shared" si="107"/>
        <v>1.8189894035458565E-12</v>
      </c>
      <c r="L200" s="205">
        <f t="shared" si="107"/>
        <v>-2.1999999626132194E-4</v>
      </c>
      <c r="M200" s="205">
        <f t="shared" si="107"/>
        <v>1.0000000011132215E-3</v>
      </c>
      <c r="N200" s="205">
        <f t="shared" si="107"/>
        <v>-68276.747000000003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20670.705249999999</v>
      </c>
      <c r="F208" s="228">
        <f t="shared" si="110"/>
        <v>27803.56695</v>
      </c>
      <c r="G208" s="228">
        <f t="shared" si="110"/>
        <v>28362.30774</v>
      </c>
      <c r="H208" s="228">
        <f t="shared" si="110"/>
        <v>34539.285620000002</v>
      </c>
      <c r="I208" s="228">
        <f t="shared" si="110"/>
        <v>35236.024369999999</v>
      </c>
      <c r="J208" s="228">
        <f t="shared" si="110"/>
        <v>37156.124889999999</v>
      </c>
      <c r="K208" s="228">
        <f t="shared" si="110"/>
        <v>38747.805630000003</v>
      </c>
      <c r="L208" s="228">
        <f t="shared" si="110"/>
        <v>42924.877</v>
      </c>
      <c r="M208" s="228">
        <f t="shared" si="110"/>
        <v>45054.49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3557.77925</v>
      </c>
      <c r="F209" s="228">
        <f t="shared" si="111"/>
        <v>4831.8880900000004</v>
      </c>
      <c r="G209" s="228">
        <f t="shared" si="111"/>
        <v>4670.7875899999999</v>
      </c>
      <c r="H209" s="228">
        <f t="shared" si="111"/>
        <v>5748.7866199999999</v>
      </c>
      <c r="I209" s="228">
        <f t="shared" si="111"/>
        <v>5587.4593699999996</v>
      </c>
      <c r="J209" s="228">
        <f t="shared" si="111"/>
        <v>6012.5534100000004</v>
      </c>
      <c r="K209" s="228">
        <f t="shared" si="111"/>
        <v>5863.3227500000003</v>
      </c>
      <c r="L209" s="228">
        <f t="shared" si="111"/>
        <v>6412.7370000000001</v>
      </c>
      <c r="M209" s="228">
        <f t="shared" si="111"/>
        <v>6726.7920000000004</v>
      </c>
      <c r="N209" s="228">
        <f t="shared" si="111"/>
        <v>0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1137.68435</v>
      </c>
      <c r="F211" s="228">
        <f t="shared" si="113"/>
        <v>1387.96542</v>
      </c>
      <c r="G211" s="228">
        <f t="shared" si="113"/>
        <v>1476.0655899999999</v>
      </c>
      <c r="H211" s="228">
        <f t="shared" si="113"/>
        <v>1621.12114</v>
      </c>
      <c r="I211" s="228">
        <f t="shared" si="113"/>
        <v>1509.7902200000001</v>
      </c>
      <c r="J211" s="228">
        <f t="shared" si="113"/>
        <v>1469.9392</v>
      </c>
      <c r="K211" s="228">
        <f t="shared" si="113"/>
        <v>1543.94679</v>
      </c>
      <c r="L211" s="228">
        <f t="shared" si="113"/>
        <v>1529.3130000000001</v>
      </c>
      <c r="M211" s="228">
        <f t="shared" si="113"/>
        <v>1579.394</v>
      </c>
      <c r="N211" s="228">
        <f t="shared" si="113"/>
        <v>0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4.8316999999999997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0</v>
      </c>
      <c r="K213" s="228">
        <f t="shared" si="115"/>
        <v>0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25366.168849999998</v>
      </c>
      <c r="F214" s="251">
        <f>SUM(F208:F213)</f>
        <v>34023.420460000001</v>
      </c>
      <c r="G214" s="251">
        <f>SUM(G208:G213)</f>
        <v>34509.160919999995</v>
      </c>
      <c r="H214" s="251">
        <f t="shared" ref="H214:N214" si="116">SUM(H208:H213)</f>
        <v>41909.193380000004</v>
      </c>
      <c r="I214" s="251">
        <f t="shared" si="116"/>
        <v>42338.105660000001</v>
      </c>
      <c r="J214" s="251">
        <f t="shared" si="116"/>
        <v>44638.6175</v>
      </c>
      <c r="K214" s="251">
        <f t="shared" si="116"/>
        <v>46155.075170000004</v>
      </c>
      <c r="L214" s="251">
        <f t="shared" si="116"/>
        <v>50866.927000000003</v>
      </c>
      <c r="M214" s="251">
        <f t="shared" si="116"/>
        <v>53360.675999999999</v>
      </c>
      <c r="N214" s="251">
        <f t="shared" si="116"/>
        <v>0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-5316.5982400000003</v>
      </c>
      <c r="F217" s="228">
        <f t="shared" si="118"/>
        <v>-6780.5469899999998</v>
      </c>
      <c r="G217" s="228">
        <f t="shared" si="118"/>
        <v>-7141.1533099999997</v>
      </c>
      <c r="H217" s="228">
        <f t="shared" si="118"/>
        <v>-8555.0036600000003</v>
      </c>
      <c r="I217" s="228">
        <f t="shared" si="118"/>
        <v>-8694.4704399999991</v>
      </c>
      <c r="J217" s="228">
        <f t="shared" si="118"/>
        <v>-9016.4420599999994</v>
      </c>
      <c r="K217" s="228">
        <f t="shared" si="118"/>
        <v>-9048.0446499999998</v>
      </c>
      <c r="L217" s="228">
        <f t="shared" si="118"/>
        <v>-10063.297</v>
      </c>
      <c r="M217" s="228">
        <f t="shared" si="118"/>
        <v>-10306.338</v>
      </c>
      <c r="N217" s="228">
        <f t="shared" si="118"/>
        <v>0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0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0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-6515.0574200000001</v>
      </c>
      <c r="F221" s="228">
        <f t="shared" si="122"/>
        <v>-8898.2035799999994</v>
      </c>
      <c r="G221" s="228">
        <f t="shared" si="122"/>
        <v>-9675.5638600000002</v>
      </c>
      <c r="H221" s="228">
        <f t="shared" si="122"/>
        <v>-10063.446019999999</v>
      </c>
      <c r="I221" s="228">
        <f t="shared" si="122"/>
        <v>-10515.327149999999</v>
      </c>
      <c r="J221" s="228">
        <f t="shared" si="122"/>
        <v>-11261.610860000001</v>
      </c>
      <c r="K221" s="228">
        <f t="shared" si="122"/>
        <v>-11710.30947</v>
      </c>
      <c r="L221" s="228">
        <f t="shared" si="122"/>
        <v>-13528.269</v>
      </c>
      <c r="M221" s="228">
        <f t="shared" si="122"/>
        <v>-12799.518</v>
      </c>
      <c r="N221" s="228">
        <f t="shared" si="122"/>
        <v>0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0</v>
      </c>
      <c r="K222" s="236">
        <f t="shared" si="123"/>
        <v>0</v>
      </c>
      <c r="L222" s="236">
        <f t="shared" si="123"/>
        <v>0</v>
      </c>
      <c r="M222" s="236">
        <f t="shared" si="123"/>
        <v>0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-11831.65566</v>
      </c>
      <c r="F224" s="253">
        <f>SUM(F217:F223)</f>
        <v>-15678.75057</v>
      </c>
      <c r="G224" s="253">
        <f>SUM(G217:G223)</f>
        <v>-16816.71717</v>
      </c>
      <c r="H224" s="253">
        <f t="shared" ref="H224:N224" si="125">SUM(H217:H223)</f>
        <v>-18618.449679999998</v>
      </c>
      <c r="I224" s="253">
        <f t="shared" si="125"/>
        <v>-19209.797589999998</v>
      </c>
      <c r="J224" s="253">
        <f t="shared" si="125"/>
        <v>-20278.052920000002</v>
      </c>
      <c r="K224" s="253">
        <f t="shared" si="125"/>
        <v>-20758.35412</v>
      </c>
      <c r="L224" s="253">
        <f t="shared" si="125"/>
        <v>-23591.565999999999</v>
      </c>
      <c r="M224" s="253">
        <f t="shared" si="125"/>
        <v>-23105.856</v>
      </c>
      <c r="N224" s="253">
        <f t="shared" si="125"/>
        <v>0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-11831.65566</v>
      </c>
      <c r="F227" s="240">
        <f t="shared" ref="F227:G227" si="126">+F224</f>
        <v>-15678.75057</v>
      </c>
      <c r="G227" s="240">
        <f t="shared" si="126"/>
        <v>-16816.71717</v>
      </c>
      <c r="H227" s="240">
        <f t="shared" ref="H227:N227" si="127">+H224</f>
        <v>-18618.449679999998</v>
      </c>
      <c r="I227" s="240">
        <f t="shared" si="127"/>
        <v>-19209.797589999998</v>
      </c>
      <c r="J227" s="240">
        <f t="shared" si="127"/>
        <v>-20278.052920000002</v>
      </c>
      <c r="K227" s="240">
        <f t="shared" si="127"/>
        <v>-20758.35412</v>
      </c>
      <c r="L227" s="240">
        <f t="shared" si="127"/>
        <v>-23591.565999999999</v>
      </c>
      <c r="M227" s="240">
        <f t="shared" si="127"/>
        <v>-23105.856</v>
      </c>
      <c r="N227" s="240">
        <f t="shared" si="127"/>
        <v>0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-131.66886999999997</v>
      </c>
      <c r="F228" s="240">
        <f t="shared" si="128"/>
        <v>-368.69156000000009</v>
      </c>
      <c r="G228" s="240">
        <f t="shared" si="128"/>
        <v>75.949690000000032</v>
      </c>
      <c r="H228" s="240">
        <f t="shared" si="128"/>
        <v>284.36739</v>
      </c>
      <c r="I228" s="240">
        <f t="shared" si="128"/>
        <v>-602.77038000000005</v>
      </c>
      <c r="J228" s="240">
        <f t="shared" si="128"/>
        <v>-102.95605999999998</v>
      </c>
      <c r="K228" s="240">
        <f t="shared" si="128"/>
        <v>-128.27972</v>
      </c>
      <c r="L228" s="240">
        <f t="shared" si="128"/>
        <v>152.80657999999994</v>
      </c>
      <c r="M228" s="240">
        <f t="shared" si="128"/>
        <v>-45.856999999999971</v>
      </c>
      <c r="N228" s="240">
        <f t="shared" si="128"/>
        <v>1367.7570000000001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108.32359999999994</v>
      </c>
      <c r="F229" s="240">
        <f t="shared" si="129"/>
        <v>424.10865000000001</v>
      </c>
      <c r="G229" s="240">
        <f t="shared" si="129"/>
        <v>0</v>
      </c>
      <c r="H229" s="240">
        <f t="shared" si="129"/>
        <v>-531.82820900000002</v>
      </c>
      <c r="I229" s="240">
        <f t="shared" si="129"/>
        <v>531.82820900000002</v>
      </c>
      <c r="J229" s="240">
        <f t="shared" si="129"/>
        <v>0</v>
      </c>
      <c r="K229" s="240">
        <f t="shared" si="129"/>
        <v>0</v>
      </c>
      <c r="L229" s="240">
        <f t="shared" si="129"/>
        <v>-114.83799999999999</v>
      </c>
      <c r="M229" s="240">
        <f t="shared" si="129"/>
        <v>-90.239000000000004</v>
      </c>
      <c r="N229" s="240">
        <f t="shared" si="129"/>
        <v>205.077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-11855.00093</v>
      </c>
      <c r="F230" s="242">
        <f>SUM(F227:F229)</f>
        <v>-15623.333479999999</v>
      </c>
      <c r="G230" s="242">
        <f>SUM(G227:G229)</f>
        <v>-16740.767479999999</v>
      </c>
      <c r="H230" s="242">
        <f t="shared" ref="H230:N230" si="130">SUM(H227:H229)</f>
        <v>-18865.910498999998</v>
      </c>
      <c r="I230" s="242">
        <f t="shared" si="130"/>
        <v>-19280.739761000001</v>
      </c>
      <c r="J230" s="242">
        <f t="shared" si="130"/>
        <v>-20381.008980000002</v>
      </c>
      <c r="K230" s="242">
        <f t="shared" si="130"/>
        <v>-20886.633839999999</v>
      </c>
      <c r="L230" s="242">
        <f t="shared" si="130"/>
        <v>-23553.597419999998</v>
      </c>
      <c r="M230" s="242">
        <f t="shared" si="130"/>
        <v>-23241.952000000001</v>
      </c>
      <c r="N230" s="242">
        <f t="shared" si="130"/>
        <v>1572.8340000000001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-4194.1347299999998</v>
      </c>
      <c r="F233" s="228">
        <f t="shared" si="132"/>
        <v>-5373.8424999999997</v>
      </c>
      <c r="G233" s="228">
        <f t="shared" si="132"/>
        <v>-5319.0369199999996</v>
      </c>
      <c r="H233" s="228">
        <f t="shared" si="132"/>
        <v>-5745.0857400000004</v>
      </c>
      <c r="I233" s="228">
        <f t="shared" si="132"/>
        <v>-5632.4648299999999</v>
      </c>
      <c r="J233" s="228">
        <f t="shared" si="132"/>
        <v>-5393.2237400000004</v>
      </c>
      <c r="K233" s="228">
        <f t="shared" si="132"/>
        <v>-5088.2179400000005</v>
      </c>
      <c r="L233" s="228">
        <f t="shared" si="132"/>
        <v>-4796.45</v>
      </c>
      <c r="M233" s="228">
        <f t="shared" si="132"/>
        <v>-4080.29</v>
      </c>
      <c r="N233" s="228">
        <f t="shared" si="132"/>
        <v>0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674.43115</v>
      </c>
      <c r="F234" s="228">
        <f t="shared" si="133"/>
        <v>-336.07112999999998</v>
      </c>
      <c r="G234" s="228">
        <f t="shared" si="133"/>
        <v>400.45031999999998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-62.423000000000002</v>
      </c>
      <c r="M234" s="228">
        <f t="shared" si="133"/>
        <v>-2760.1239999999998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-3519.7035799999999</v>
      </c>
      <c r="F235" s="251">
        <f>SUM(F233:F234)</f>
        <v>-5709.91363</v>
      </c>
      <c r="G235" s="251">
        <f>SUM(G233:G234)</f>
        <v>-4918.5865999999996</v>
      </c>
      <c r="H235" s="251">
        <f t="shared" ref="H235:N235" si="134">SUM(H233:H234)</f>
        <v>-5745.0857400000004</v>
      </c>
      <c r="I235" s="251">
        <f t="shared" si="134"/>
        <v>-5632.4648299999999</v>
      </c>
      <c r="J235" s="251">
        <f t="shared" si="134"/>
        <v>-5393.2237400000004</v>
      </c>
      <c r="K235" s="251">
        <f t="shared" si="134"/>
        <v>-5088.2179400000005</v>
      </c>
      <c r="L235" s="251">
        <f t="shared" si="134"/>
        <v>-4858.8729999999996</v>
      </c>
      <c r="M235" s="251">
        <f t="shared" si="134"/>
        <v>-6840.4139999999998</v>
      </c>
      <c r="N235" s="251">
        <f t="shared" si="134"/>
        <v>0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25366.168849999998</v>
      </c>
      <c r="F238" s="228">
        <f>+F214</f>
        <v>34023.420460000001</v>
      </c>
      <c r="G238" s="228">
        <f>+G214</f>
        <v>34509.160919999995</v>
      </c>
      <c r="H238" s="228">
        <f t="shared" ref="H238:N238" si="136">+H214</f>
        <v>41909.193380000004</v>
      </c>
      <c r="I238" s="228">
        <f t="shared" si="136"/>
        <v>42338.105660000001</v>
      </c>
      <c r="J238" s="228">
        <f t="shared" si="136"/>
        <v>44638.6175</v>
      </c>
      <c r="K238" s="228">
        <f t="shared" si="136"/>
        <v>46155.075170000004</v>
      </c>
      <c r="L238" s="228">
        <f t="shared" si="136"/>
        <v>50866.927000000003</v>
      </c>
      <c r="M238" s="228">
        <f t="shared" si="136"/>
        <v>53360.675999999999</v>
      </c>
      <c r="N238" s="228">
        <f t="shared" si="136"/>
        <v>0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-11831.65566</v>
      </c>
      <c r="F239" s="228">
        <f>+F224</f>
        <v>-15678.75057</v>
      </c>
      <c r="G239" s="228">
        <f>+G224</f>
        <v>-16816.71717</v>
      </c>
      <c r="H239" s="228">
        <f t="shared" ref="H239:N239" si="137">+H224</f>
        <v>-18618.449679999998</v>
      </c>
      <c r="I239" s="228">
        <f t="shared" si="137"/>
        <v>-19209.797589999998</v>
      </c>
      <c r="J239" s="228">
        <f t="shared" si="137"/>
        <v>-20278.052920000002</v>
      </c>
      <c r="K239" s="228">
        <f t="shared" si="137"/>
        <v>-20758.35412</v>
      </c>
      <c r="L239" s="228">
        <f t="shared" si="137"/>
        <v>-23591.565999999999</v>
      </c>
      <c r="M239" s="228">
        <f t="shared" si="137"/>
        <v>-23105.856</v>
      </c>
      <c r="N239" s="228">
        <f t="shared" si="137"/>
        <v>0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-3519.7035799999999</v>
      </c>
      <c r="F240" s="228">
        <f t="shared" ref="F240:G240" si="138">+F235</f>
        <v>-5709.91363</v>
      </c>
      <c r="G240" s="228">
        <f t="shared" si="138"/>
        <v>-4918.5865999999996</v>
      </c>
      <c r="H240" s="228">
        <f t="shared" ref="H240:N240" si="139">+H235</f>
        <v>-5745.0857400000004</v>
      </c>
      <c r="I240" s="228">
        <f t="shared" si="139"/>
        <v>-5632.4648299999999</v>
      </c>
      <c r="J240" s="228">
        <f t="shared" si="139"/>
        <v>-5393.2237400000004</v>
      </c>
      <c r="K240" s="228">
        <f t="shared" si="139"/>
        <v>-5088.2179400000005</v>
      </c>
      <c r="L240" s="228">
        <f t="shared" si="139"/>
        <v>-4858.8729999999996</v>
      </c>
      <c r="M240" s="228">
        <f t="shared" si="139"/>
        <v>-6840.4139999999998</v>
      </c>
      <c r="N240" s="228">
        <f t="shared" si="139"/>
        <v>0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10014.809609999998</v>
      </c>
      <c r="F241" s="251">
        <f t="shared" ref="F241:G241" si="140">SUM(F238:F240)</f>
        <v>12634.756260000002</v>
      </c>
      <c r="G241" s="251">
        <f t="shared" si="140"/>
        <v>12773.857149999996</v>
      </c>
      <c r="H241" s="251">
        <f t="shared" ref="H241:N241" si="141">SUM(H238:H240)</f>
        <v>17545.657960000004</v>
      </c>
      <c r="I241" s="251">
        <f t="shared" si="141"/>
        <v>17495.843240000002</v>
      </c>
      <c r="J241" s="251">
        <f t="shared" si="141"/>
        <v>18967.340839999997</v>
      </c>
      <c r="K241" s="251">
        <f t="shared" si="141"/>
        <v>20308.503110000005</v>
      </c>
      <c r="L241" s="251">
        <f t="shared" si="141"/>
        <v>22416.488000000005</v>
      </c>
      <c r="M241" s="251">
        <f t="shared" si="141"/>
        <v>23414.405999999999</v>
      </c>
      <c r="N241" s="251">
        <f t="shared" si="141"/>
        <v>0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10014.809609999998</v>
      </c>
      <c r="F244" s="228">
        <f t="shared" ref="F244:G244" si="143">F241</f>
        <v>12634.756260000002</v>
      </c>
      <c r="G244" s="228">
        <f t="shared" si="143"/>
        <v>12773.857149999996</v>
      </c>
      <c r="H244" s="228">
        <f t="shared" ref="H244:N244" si="144">H241</f>
        <v>17545.657960000004</v>
      </c>
      <c r="I244" s="228">
        <f t="shared" si="144"/>
        <v>17495.843240000002</v>
      </c>
      <c r="J244" s="228">
        <f t="shared" si="144"/>
        <v>18967.340839999997</v>
      </c>
      <c r="K244" s="228">
        <f t="shared" si="144"/>
        <v>20308.503110000005</v>
      </c>
      <c r="L244" s="228">
        <f t="shared" si="144"/>
        <v>22416.488000000005</v>
      </c>
      <c r="M244" s="228">
        <f t="shared" si="144"/>
        <v>23414.405999999999</v>
      </c>
      <c r="N244" s="228">
        <f t="shared" si="144"/>
        <v>0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-5566.4317499999997</v>
      </c>
      <c r="F245" s="228">
        <f t="shared" si="145"/>
        <v>-7350.6323000000002</v>
      </c>
      <c r="G245" s="228">
        <f t="shared" si="145"/>
        <v>-7760.2037700000001</v>
      </c>
      <c r="H245" s="228">
        <f t="shared" si="145"/>
        <v>-9876.9569599999995</v>
      </c>
      <c r="I245" s="228">
        <f t="shared" si="145"/>
        <v>-9324.7795900000001</v>
      </c>
      <c r="J245" s="228">
        <f t="shared" si="145"/>
        <v>-9010.4195199999995</v>
      </c>
      <c r="K245" s="228">
        <f t="shared" si="145"/>
        <v>-9120.9968200000003</v>
      </c>
      <c r="L245" s="228">
        <f t="shared" si="145"/>
        <v>-9623.6949999999997</v>
      </c>
      <c r="M245" s="228">
        <f t="shared" si="145"/>
        <v>-10385.036</v>
      </c>
      <c r="N245" s="228">
        <f t="shared" si="145"/>
        <v>0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-2400.7335400000002</v>
      </c>
      <c r="F246" s="228">
        <f t="shared" si="146"/>
        <v>-3190.7907599999999</v>
      </c>
      <c r="G246" s="228">
        <f t="shared" si="146"/>
        <v>-3222.2886199999998</v>
      </c>
      <c r="H246" s="228">
        <f t="shared" si="146"/>
        <v>-3899.8800700000002</v>
      </c>
      <c r="I246" s="228">
        <f t="shared" si="146"/>
        <v>-3827.4577800000002</v>
      </c>
      <c r="J246" s="228">
        <f t="shared" si="146"/>
        <v>-3911.30341</v>
      </c>
      <c r="K246" s="228">
        <f t="shared" si="146"/>
        <v>-3806.3796000000002</v>
      </c>
      <c r="L246" s="228">
        <f t="shared" si="146"/>
        <v>-3730.9670000000001</v>
      </c>
      <c r="M246" s="228">
        <f t="shared" si="146"/>
        <v>-4074.0340000000001</v>
      </c>
      <c r="N246" s="228">
        <f t="shared" si="146"/>
        <v>0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-307.27956999999998</v>
      </c>
      <c r="F248" s="228">
        <f t="shared" si="148"/>
        <v>-423.28321999999997</v>
      </c>
      <c r="G248" s="228">
        <f t="shared" si="148"/>
        <v>-424.56272000000001</v>
      </c>
      <c r="H248" s="228">
        <f t="shared" si="148"/>
        <v>-443.47266999999999</v>
      </c>
      <c r="I248" s="228">
        <f t="shared" si="148"/>
        <v>-566.41291999999999</v>
      </c>
      <c r="J248" s="228">
        <f t="shared" si="148"/>
        <v>-509.99923000000001</v>
      </c>
      <c r="K248" s="228">
        <f t="shared" si="148"/>
        <v>-513.51873999999998</v>
      </c>
      <c r="L248" s="228">
        <f t="shared" si="148"/>
        <v>-603.68200000000002</v>
      </c>
      <c r="M248" s="228">
        <f t="shared" si="148"/>
        <v>-527.39200000000005</v>
      </c>
      <c r="N248" s="228">
        <f t="shared" si="148"/>
        <v>0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1740.3647499999986</v>
      </c>
      <c r="F249" s="251">
        <f>SUM(F244:F248)</f>
        <v>1670.0499800000018</v>
      </c>
      <c r="G249" s="251">
        <f>SUM(G244:G248)</f>
        <v>1366.8020399999964</v>
      </c>
      <c r="H249" s="251">
        <f t="shared" ref="H249:N249" si="149">SUM(H244:H248)</f>
        <v>3325.3482600000043</v>
      </c>
      <c r="I249" s="251">
        <f t="shared" si="149"/>
        <v>3777.1929500000015</v>
      </c>
      <c r="J249" s="251">
        <f t="shared" si="149"/>
        <v>5535.6186799999969</v>
      </c>
      <c r="K249" s="251">
        <f t="shared" si="149"/>
        <v>6867.6079500000051</v>
      </c>
      <c r="L249" s="251">
        <f t="shared" si="149"/>
        <v>8458.1440000000039</v>
      </c>
      <c r="M249" s="251">
        <f t="shared" si="149"/>
        <v>8427.9439999999995</v>
      </c>
      <c r="N249" s="251">
        <f t="shared" si="149"/>
        <v>0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1740.3647499999986</v>
      </c>
      <c r="F252" s="228">
        <f t="shared" ref="F252:G252" si="151">+F249</f>
        <v>1670.0499800000018</v>
      </c>
      <c r="G252" s="228">
        <f t="shared" si="151"/>
        <v>1366.8020399999964</v>
      </c>
      <c r="H252" s="228">
        <f t="shared" ref="H252:N252" si="152">+H249</f>
        <v>3325.3482600000043</v>
      </c>
      <c r="I252" s="228">
        <f t="shared" si="152"/>
        <v>3777.1929500000015</v>
      </c>
      <c r="J252" s="228">
        <f t="shared" si="152"/>
        <v>5535.6186799999969</v>
      </c>
      <c r="K252" s="228">
        <f t="shared" si="152"/>
        <v>6867.6079500000051</v>
      </c>
      <c r="L252" s="228">
        <f t="shared" si="152"/>
        <v>8458.1440000000039</v>
      </c>
      <c r="M252" s="228">
        <f t="shared" si="152"/>
        <v>8427.9439999999995</v>
      </c>
      <c r="N252" s="228">
        <f t="shared" si="152"/>
        <v>0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1028.0464199999999</v>
      </c>
      <c r="F254" s="228">
        <f t="shared" si="154"/>
        <v>988.64166999999998</v>
      </c>
      <c r="G254" s="228">
        <f t="shared" si="154"/>
        <v>980.21734000000004</v>
      </c>
      <c r="H254" s="228">
        <f t="shared" si="154"/>
        <v>866.54787999999996</v>
      </c>
      <c r="I254" s="228">
        <f t="shared" si="154"/>
        <v>591.73009000000002</v>
      </c>
      <c r="J254" s="228">
        <f t="shared" si="154"/>
        <v>535.589699</v>
      </c>
      <c r="K254" s="228">
        <f t="shared" si="154"/>
        <v>438.61045000000001</v>
      </c>
      <c r="L254" s="228">
        <f t="shared" si="154"/>
        <v>458.51499999999999</v>
      </c>
      <c r="M254" s="228">
        <f t="shared" si="154"/>
        <v>434.52300000000002</v>
      </c>
      <c r="N254" s="228">
        <f t="shared" si="154"/>
        <v>0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-1251.7714599999999</v>
      </c>
      <c r="F256" s="228">
        <f t="shared" si="156"/>
        <v>-1691.4394</v>
      </c>
      <c r="G256" s="228">
        <f t="shared" si="156"/>
        <v>-1705.36267</v>
      </c>
      <c r="H256" s="228">
        <f t="shared" si="156"/>
        <v>-1734.34682</v>
      </c>
      <c r="I256" s="228">
        <f t="shared" si="156"/>
        <v>-1553.0005100000001</v>
      </c>
      <c r="J256" s="228">
        <f t="shared" si="156"/>
        <v>-1331.3936000000001</v>
      </c>
      <c r="K256" s="228">
        <f t="shared" si="156"/>
        <v>-418.28489000000002</v>
      </c>
      <c r="L256" s="228">
        <f t="shared" si="156"/>
        <v>-193.25299999999999</v>
      </c>
      <c r="M256" s="228">
        <f t="shared" si="156"/>
        <v>-47.633000000000003</v>
      </c>
      <c r="N256" s="228">
        <f t="shared" si="156"/>
        <v>0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1516.6397099999986</v>
      </c>
      <c r="F257" s="251">
        <f>SUM(F252:F256)</f>
        <v>967.2522500000016</v>
      </c>
      <c r="G257" s="251">
        <f>SUM(G252:G256)</f>
        <v>641.65670999999656</v>
      </c>
      <c r="H257" s="251">
        <f t="shared" ref="H257:N257" si="157">SUM(H252:H256)</f>
        <v>2457.5493200000046</v>
      </c>
      <c r="I257" s="251">
        <f t="shared" si="157"/>
        <v>2815.9225300000016</v>
      </c>
      <c r="J257" s="251">
        <f t="shared" si="157"/>
        <v>4739.8147789999966</v>
      </c>
      <c r="K257" s="251">
        <f t="shared" si="157"/>
        <v>6887.9335100000053</v>
      </c>
      <c r="L257" s="251">
        <f t="shared" si="157"/>
        <v>8723.4060000000027</v>
      </c>
      <c r="M257" s="251">
        <f t="shared" si="157"/>
        <v>8814.8339999999989</v>
      </c>
      <c r="N257" s="251">
        <f t="shared" si="157"/>
        <v>0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1516.6397099999986</v>
      </c>
      <c r="F260" s="228">
        <f>+F257</f>
        <v>967.2522500000016</v>
      </c>
      <c r="G260" s="228">
        <f>+G257</f>
        <v>641.65670999999656</v>
      </c>
      <c r="H260" s="228">
        <f t="shared" ref="H260:N260" si="159">+H257</f>
        <v>2457.5493200000046</v>
      </c>
      <c r="I260" s="228">
        <f t="shared" si="159"/>
        <v>2815.9225300000016</v>
      </c>
      <c r="J260" s="228">
        <f t="shared" si="159"/>
        <v>4739.8147789999966</v>
      </c>
      <c r="K260" s="228">
        <f t="shared" si="159"/>
        <v>6887.9335100000053</v>
      </c>
      <c r="L260" s="228">
        <f t="shared" si="159"/>
        <v>8723.4060000000027</v>
      </c>
      <c r="M260" s="228">
        <f t="shared" si="159"/>
        <v>8814.8339999999989</v>
      </c>
      <c r="N260" s="228">
        <f t="shared" si="159"/>
        <v>0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14.895490000000001</v>
      </c>
      <c r="F261" s="228">
        <f t="shared" si="160"/>
        <v>0</v>
      </c>
      <c r="G261" s="228">
        <f t="shared" si="160"/>
        <v>0</v>
      </c>
      <c r="H261" s="228">
        <f t="shared" si="160"/>
        <v>0</v>
      </c>
      <c r="I261" s="228">
        <f t="shared" si="160"/>
        <v>0</v>
      </c>
      <c r="J261" s="228">
        <f t="shared" si="160"/>
        <v>0</v>
      </c>
      <c r="K261" s="228">
        <f t="shared" si="160"/>
        <v>0</v>
      </c>
      <c r="L261" s="228">
        <f t="shared" si="160"/>
        <v>0.03</v>
      </c>
      <c r="M261" s="228">
        <f t="shared" si="160"/>
        <v>0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2929.0659000000001</v>
      </c>
      <c r="F262" s="228">
        <f t="shared" si="161"/>
        <v>-118.4659</v>
      </c>
      <c r="G262" s="228">
        <f t="shared" si="161"/>
        <v>2842.0549999999998</v>
      </c>
      <c r="H262" s="228">
        <f t="shared" si="161"/>
        <v>-952.59280999999999</v>
      </c>
      <c r="I262" s="228">
        <f t="shared" si="161"/>
        <v>-907.35095999999999</v>
      </c>
      <c r="J262" s="228">
        <f t="shared" si="161"/>
        <v>-498.42775</v>
      </c>
      <c r="K262" s="228">
        <f t="shared" si="161"/>
        <v>-1472.5843600000001</v>
      </c>
      <c r="L262" s="228">
        <f t="shared" si="161"/>
        <v>-1800.338</v>
      </c>
      <c r="M262" s="228">
        <f t="shared" si="161"/>
        <v>-2096.3560000000002</v>
      </c>
      <c r="N262" s="228">
        <f t="shared" si="161"/>
        <v>0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4460.601099999999</v>
      </c>
      <c r="F263" s="251">
        <f>SUM(F260:F262)</f>
        <v>848.78635000000156</v>
      </c>
      <c r="G263" s="251">
        <f>SUM(G260:G262)</f>
        <v>3483.7117099999964</v>
      </c>
      <c r="H263" s="251">
        <f t="shared" ref="H263:N263" si="162">SUM(H260:H262)</f>
        <v>1504.9565100000045</v>
      </c>
      <c r="I263" s="251">
        <f t="shared" si="162"/>
        <v>1908.5715700000017</v>
      </c>
      <c r="J263" s="251">
        <f t="shared" si="162"/>
        <v>4241.3870289999968</v>
      </c>
      <c r="K263" s="251">
        <f t="shared" si="162"/>
        <v>5415.3491500000055</v>
      </c>
      <c r="L263" s="251">
        <f t="shared" si="162"/>
        <v>6923.0980000000036</v>
      </c>
      <c r="M263" s="251">
        <f t="shared" si="162"/>
        <v>6718.4779999999992</v>
      </c>
      <c r="N263" s="251">
        <f t="shared" si="162"/>
        <v>0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4460.601099999999</v>
      </c>
      <c r="F266" s="228">
        <f t="shared" ref="F266:G266" si="164">+F263</f>
        <v>848.78635000000156</v>
      </c>
      <c r="G266" s="228">
        <f t="shared" si="164"/>
        <v>3483.7117099999964</v>
      </c>
      <c r="H266" s="228">
        <f t="shared" ref="H266:N266" si="165">+H263</f>
        <v>1504.9565100000045</v>
      </c>
      <c r="I266" s="228">
        <f t="shared" si="165"/>
        <v>1908.5715700000017</v>
      </c>
      <c r="J266" s="228">
        <f t="shared" si="165"/>
        <v>4241.3870289999968</v>
      </c>
      <c r="K266" s="228">
        <f t="shared" si="165"/>
        <v>5415.3491500000055</v>
      </c>
      <c r="L266" s="228">
        <f t="shared" si="165"/>
        <v>6923.0980000000036</v>
      </c>
      <c r="M266" s="228">
        <f t="shared" si="165"/>
        <v>6718.4779999999992</v>
      </c>
      <c r="N266" s="228">
        <f t="shared" si="165"/>
        <v>0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-1000</v>
      </c>
      <c r="F267" s="228">
        <f>F195</f>
        <v>-2000</v>
      </c>
      <c r="G267" s="228">
        <f>G195</f>
        <v>0</v>
      </c>
      <c r="H267" s="228">
        <f t="shared" ref="H267:N267" si="166">H195</f>
        <v>-4000</v>
      </c>
      <c r="I267" s="228">
        <f t="shared" si="166"/>
        <v>-5000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3460.601099999999</v>
      </c>
      <c r="F268" s="251">
        <f>SUM(F266:F267)</f>
        <v>-1151.2136499999983</v>
      </c>
      <c r="G268" s="251">
        <f>SUM(G266:G267)</f>
        <v>3483.7117099999964</v>
      </c>
      <c r="H268" s="251">
        <f t="shared" ref="H268:N268" si="167">SUM(H266:H267)</f>
        <v>-2495.0434899999955</v>
      </c>
      <c r="I268" s="251">
        <f t="shared" si="167"/>
        <v>-3091.4284299999981</v>
      </c>
      <c r="J268" s="251">
        <f t="shared" si="167"/>
        <v>4241.3870289999968</v>
      </c>
      <c r="K268" s="251">
        <f t="shared" si="167"/>
        <v>5415.3491500000055</v>
      </c>
      <c r="L268" s="251">
        <f t="shared" si="167"/>
        <v>6923.0980000000036</v>
      </c>
      <c r="M268" s="251">
        <f t="shared" si="167"/>
        <v>6718.4779999999992</v>
      </c>
      <c r="N268" s="251">
        <f t="shared" si="167"/>
        <v>0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2662.2364799999996</v>
      </c>
      <c r="F273" s="259">
        <f>+F186</f>
        <v>-2492.7006600000022</v>
      </c>
      <c r="G273" s="259">
        <f>+G186</f>
        <v>128.61701000000176</v>
      </c>
      <c r="H273" s="259">
        <f t="shared" ref="H273:N273" si="170">+H186</f>
        <v>-2810.3239499999981</v>
      </c>
      <c r="I273" s="259">
        <f t="shared" si="170"/>
        <v>-2646.5468899999978</v>
      </c>
      <c r="J273" s="259">
        <f t="shared" si="170"/>
        <v>4748.9103399999949</v>
      </c>
      <c r="K273" s="259">
        <f t="shared" si="170"/>
        <v>5285.537940000002</v>
      </c>
      <c r="L273" s="259">
        <f t="shared" si="170"/>
        <v>6477.2586600000041</v>
      </c>
      <c r="M273" s="259">
        <f t="shared" si="170"/>
        <v>6630.0400000000009</v>
      </c>
      <c r="N273" s="259">
        <f t="shared" si="170"/>
        <v>-68442.747000000003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-3662.23648</v>
      </c>
      <c r="F274" s="259">
        <f t="shared" si="171"/>
        <v>492.70066000000003</v>
      </c>
      <c r="G274" s="259">
        <f t="shared" si="171"/>
        <v>-3128.6170099999999</v>
      </c>
      <c r="H274" s="259">
        <f t="shared" ref="H274:N274" si="172">-H194</f>
        <v>-1189.67605</v>
      </c>
      <c r="I274" s="259">
        <f t="shared" si="172"/>
        <v>-2353.4531099999999</v>
      </c>
      <c r="J274" s="259">
        <f t="shared" si="172"/>
        <v>-4748.9103400000004</v>
      </c>
      <c r="K274" s="259">
        <f t="shared" si="172"/>
        <v>-5285.5379400000002</v>
      </c>
      <c r="L274" s="259">
        <f t="shared" si="172"/>
        <v>-6477.259</v>
      </c>
      <c r="M274" s="259">
        <f t="shared" si="172"/>
        <v>-6630.0389999999998</v>
      </c>
      <c r="N274" s="259">
        <f t="shared" si="172"/>
        <v>0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1000</v>
      </c>
      <c r="F275" s="259">
        <f t="shared" si="171"/>
        <v>2000</v>
      </c>
      <c r="G275" s="259">
        <f t="shared" si="171"/>
        <v>0</v>
      </c>
      <c r="H275" s="259">
        <f t="shared" ref="H275:N275" si="173">-H195</f>
        <v>4000</v>
      </c>
      <c r="I275" s="259">
        <f t="shared" si="173"/>
        <v>5000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0</v>
      </c>
      <c r="F276" s="259">
        <f t="shared" ref="F276:G276" si="174">SUM(F273:F275)</f>
        <v>-2.2737367544323206E-12</v>
      </c>
      <c r="G276" s="259">
        <f t="shared" si="174"/>
        <v>-2999.9999999999982</v>
      </c>
      <c r="H276" s="259">
        <f t="shared" ref="H276:N276" si="175">SUM(H273:H275)</f>
        <v>0</v>
      </c>
      <c r="I276" s="259">
        <f t="shared" si="175"/>
        <v>0</v>
      </c>
      <c r="J276" s="259">
        <f t="shared" si="175"/>
        <v>-5.4569682106375694E-12</v>
      </c>
      <c r="K276" s="259">
        <f t="shared" si="175"/>
        <v>1.8189894035458565E-12</v>
      </c>
      <c r="L276" s="259">
        <f t="shared" si="175"/>
        <v>-3.3999999595835106E-4</v>
      </c>
      <c r="M276" s="259">
        <f t="shared" si="175"/>
        <v>1.0000000011132215E-3</v>
      </c>
      <c r="N276" s="259">
        <f t="shared" si="175"/>
        <v>-68442.747000000003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0</v>
      </c>
      <c r="F277" s="251">
        <f t="shared" ref="F277:G277" si="176">+F276</f>
        <v>-2.2737367544323206E-12</v>
      </c>
      <c r="G277" s="251">
        <f t="shared" si="176"/>
        <v>-2999.9999999999982</v>
      </c>
      <c r="H277" s="251">
        <f t="shared" ref="H277:N277" si="177">+H276</f>
        <v>0</v>
      </c>
      <c r="I277" s="251">
        <f t="shared" si="177"/>
        <v>0</v>
      </c>
      <c r="J277" s="251">
        <f t="shared" si="177"/>
        <v>-5.4569682106375694E-12</v>
      </c>
      <c r="K277" s="251">
        <f t="shared" si="177"/>
        <v>1.8189894035458565E-12</v>
      </c>
      <c r="L277" s="251">
        <f t="shared" si="177"/>
        <v>-3.3999999595835106E-4</v>
      </c>
      <c r="M277" s="251">
        <f t="shared" si="177"/>
        <v>1.0000000011132215E-3</v>
      </c>
      <c r="N277" s="251">
        <f t="shared" si="177"/>
        <v>-68442.747000000003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59.528930000000003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-6.4556699999999996</v>
      </c>
      <c r="J281" s="228">
        <f t="shared" si="180"/>
        <v>-6.4556699999999996</v>
      </c>
      <c r="K281" s="228">
        <f t="shared" si="180"/>
        <v>-4.9659000000000004</v>
      </c>
      <c r="L281" s="228">
        <f t="shared" si="180"/>
        <v>4.6909999999999998</v>
      </c>
      <c r="M281" s="228">
        <f t="shared" si="180"/>
        <v>4.1829999999999998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4.9659000000000004</v>
      </c>
      <c r="K282" s="228">
        <f t="shared" si="181"/>
        <v>4.9659000000000004</v>
      </c>
      <c r="L282" s="228">
        <f t="shared" si="181"/>
        <v>4.6909999999999998</v>
      </c>
      <c r="M282" s="228">
        <f t="shared" si="181"/>
        <v>4.1820000000000004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53.073260000000005</v>
      </c>
      <c r="J283" s="261">
        <f t="shared" si="183"/>
        <v>-1.4897699999999992</v>
      </c>
      <c r="K283" s="261">
        <f t="shared" si="183"/>
        <v>0</v>
      </c>
      <c r="L283" s="261">
        <f t="shared" si="183"/>
        <v>9.3819999999999997</v>
      </c>
      <c r="M283" s="261">
        <f t="shared" si="183"/>
        <v>8.3650000000000002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error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3460.601099999999</v>
      </c>
      <c r="F291" s="228">
        <f t="shared" si="188"/>
        <v>-1151.2136499999983</v>
      </c>
      <c r="G291" s="228">
        <f t="shared" si="188"/>
        <v>3483.7117099999964</v>
      </c>
      <c r="H291" s="228">
        <f t="shared" si="188"/>
        <v>-2495.0434899999955</v>
      </c>
      <c r="I291" s="228">
        <f t="shared" si="188"/>
        <v>-3091.4284299999981</v>
      </c>
      <c r="J291" s="228">
        <f t="shared" si="188"/>
        <v>4241.3870289999968</v>
      </c>
      <c r="K291" s="228">
        <f t="shared" si="188"/>
        <v>5415.3491500000055</v>
      </c>
      <c r="L291" s="228">
        <f t="shared" si="188"/>
        <v>6923.0980000000036</v>
      </c>
      <c r="M291" s="228">
        <f t="shared" si="188"/>
        <v>6718.4779999999992</v>
      </c>
      <c r="N291" s="228">
        <f t="shared" si="188"/>
        <v>0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0</v>
      </c>
      <c r="F292" s="228">
        <f t="shared" si="189"/>
        <v>-2.2737367544323206E-12</v>
      </c>
      <c r="G292" s="228">
        <f t="shared" si="189"/>
        <v>-2999.9999999999982</v>
      </c>
      <c r="H292" s="228">
        <f t="shared" si="189"/>
        <v>0</v>
      </c>
      <c r="I292" s="228">
        <f t="shared" si="189"/>
        <v>0</v>
      </c>
      <c r="J292" s="228">
        <f t="shared" si="189"/>
        <v>-5.4569682106375694E-12</v>
      </c>
      <c r="K292" s="228">
        <f t="shared" si="189"/>
        <v>1.8189894035458565E-12</v>
      </c>
      <c r="L292" s="228">
        <f t="shared" si="189"/>
        <v>-3.3999999595835106E-4</v>
      </c>
      <c r="M292" s="228">
        <f t="shared" si="189"/>
        <v>1.0000000011132215E-3</v>
      </c>
      <c r="N292" s="228">
        <f t="shared" si="189"/>
        <v>-68442.747000000003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53.073260000000005</v>
      </c>
      <c r="J293" s="228">
        <f t="shared" si="190"/>
        <v>-1.4897699999999992</v>
      </c>
      <c r="K293" s="228">
        <f t="shared" si="190"/>
        <v>0</v>
      </c>
      <c r="L293" s="228">
        <f t="shared" si="190"/>
        <v>9.3819999999999997</v>
      </c>
      <c r="M293" s="228">
        <f t="shared" si="190"/>
        <v>8.3650000000000002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3460.601099999999</v>
      </c>
      <c r="F295" s="233">
        <f t="shared" ref="F295:G295" si="193">SUM(F291:F294)</f>
        <v>-1151.2136500000006</v>
      </c>
      <c r="G295" s="233">
        <f t="shared" si="193"/>
        <v>483.71170999999822</v>
      </c>
      <c r="H295" s="233">
        <f t="shared" ref="H295:N295" si="194">SUM(H291:H294)</f>
        <v>-2495.0434899999955</v>
      </c>
      <c r="I295" s="233">
        <f t="shared" si="194"/>
        <v>-3038.355169999998</v>
      </c>
      <c r="J295" s="233">
        <f t="shared" si="194"/>
        <v>4239.8972589999912</v>
      </c>
      <c r="K295" s="233">
        <f t="shared" si="194"/>
        <v>5415.3491500000073</v>
      </c>
      <c r="L295" s="233">
        <f t="shared" si="194"/>
        <v>6932.4796600000072</v>
      </c>
      <c r="M295" s="233">
        <f t="shared" si="194"/>
        <v>6726.8440000000001</v>
      </c>
      <c r="N295" s="233">
        <f t="shared" si="194"/>
        <v>-68442.747000000003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3460.601099999999</v>
      </c>
      <c r="F298" s="228">
        <f t="shared" ref="F298:G298" si="196">F295</f>
        <v>-1151.2136500000006</v>
      </c>
      <c r="G298" s="228">
        <f t="shared" si="196"/>
        <v>483.71170999999822</v>
      </c>
      <c r="H298" s="228">
        <f t="shared" ref="H298:N298" si="197">H295</f>
        <v>-2495.0434899999955</v>
      </c>
      <c r="I298" s="228">
        <f t="shared" si="197"/>
        <v>-3038.355169999998</v>
      </c>
      <c r="J298" s="228">
        <f t="shared" si="197"/>
        <v>4239.8972589999912</v>
      </c>
      <c r="K298" s="228">
        <f t="shared" si="197"/>
        <v>5415.3491500000073</v>
      </c>
      <c r="L298" s="228">
        <f t="shared" si="197"/>
        <v>6932.4796600000072</v>
      </c>
      <c r="M298" s="228">
        <f t="shared" si="197"/>
        <v>6726.8440000000001</v>
      </c>
      <c r="N298" s="228">
        <f t="shared" si="197"/>
        <v>-68442.747000000003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4.9659000000000004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-798.34461999999996</v>
      </c>
      <c r="F300" s="228">
        <f t="shared" si="199"/>
        <v>-181.87361999999999</v>
      </c>
      <c r="G300" s="228">
        <f t="shared" si="199"/>
        <v>-438.77292999999997</v>
      </c>
      <c r="H300" s="228">
        <f t="shared" si="199"/>
        <v>-62.606389999999998</v>
      </c>
      <c r="I300" s="228">
        <f t="shared" si="199"/>
        <v>-197.53767999999999</v>
      </c>
      <c r="J300" s="228">
        <f t="shared" si="199"/>
        <v>-114.17238999999999</v>
      </c>
      <c r="K300" s="228">
        <f t="shared" si="199"/>
        <v>-134.77710999999999</v>
      </c>
      <c r="L300" s="228">
        <f t="shared" si="199"/>
        <v>-450.53</v>
      </c>
      <c r="M300" s="228">
        <f t="shared" si="199"/>
        <v>-92.620999999999995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1.48977</v>
      </c>
      <c r="J303" s="228">
        <f t="shared" si="202"/>
        <v>1.48977</v>
      </c>
      <c r="K303" s="228">
        <f t="shared" si="202"/>
        <v>1.48977</v>
      </c>
      <c r="L303" s="228">
        <f t="shared" si="202"/>
        <v>0</v>
      </c>
      <c r="M303" s="228">
        <f t="shared" si="202"/>
        <v>-1.046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-17.85868</v>
      </c>
      <c r="J304" s="228">
        <f t="shared" si="203"/>
        <v>0</v>
      </c>
      <c r="K304" s="228">
        <f t="shared" si="203"/>
        <v>2.8357299999999999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-0.02</v>
      </c>
      <c r="F305" s="233">
        <f t="shared" si="204"/>
        <v>-1159.61339</v>
      </c>
      <c r="G305" s="233">
        <f t="shared" si="204"/>
        <v>83.678229999999999</v>
      </c>
      <c r="H305" s="233">
        <f t="shared" si="204"/>
        <v>-252.67407</v>
      </c>
      <c r="I305" s="233">
        <f t="shared" si="204"/>
        <v>637.45331999999996</v>
      </c>
      <c r="J305" s="233">
        <f t="shared" si="204"/>
        <v>616.72979999999995</v>
      </c>
      <c r="K305" s="233">
        <f t="shared" si="204"/>
        <v>0</v>
      </c>
      <c r="L305" s="233">
        <f t="shared" si="204"/>
        <v>0</v>
      </c>
      <c r="M305" s="233">
        <f t="shared" si="204"/>
        <v>0</v>
      </c>
      <c r="N305" s="233">
        <f t="shared" si="204"/>
        <v>0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-0.02</v>
      </c>
      <c r="F306" s="228">
        <f t="shared" si="205"/>
        <v>-14.528740000000001</v>
      </c>
      <c r="G306" s="228">
        <f t="shared" si="205"/>
        <v>-1.92605</v>
      </c>
      <c r="H306" s="228">
        <f t="shared" si="205"/>
        <v>0</v>
      </c>
      <c r="I306" s="228">
        <f t="shared" si="205"/>
        <v>0</v>
      </c>
      <c r="J306" s="228">
        <f t="shared" si="205"/>
        <v>0</v>
      </c>
      <c r="K306" s="228">
        <f t="shared" si="205"/>
        <v>0</v>
      </c>
      <c r="L306" s="228">
        <f t="shared" si="205"/>
        <v>0</v>
      </c>
      <c r="M306" s="228">
        <f t="shared" si="205"/>
        <v>0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-1145.08465</v>
      </c>
      <c r="G307" s="228">
        <f t="shared" si="206"/>
        <v>85.604280000000003</v>
      </c>
      <c r="H307" s="228">
        <f t="shared" si="206"/>
        <v>-252.67407</v>
      </c>
      <c r="I307" s="228">
        <f t="shared" si="206"/>
        <v>637.45331999999996</v>
      </c>
      <c r="J307" s="228">
        <f t="shared" si="206"/>
        <v>616.72979999999995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0</v>
      </c>
      <c r="H308" s="228">
        <f t="shared" si="207"/>
        <v>0</v>
      </c>
      <c r="I308" s="228">
        <f t="shared" si="207"/>
        <v>0</v>
      </c>
      <c r="J308" s="228">
        <f t="shared" si="207"/>
        <v>0</v>
      </c>
      <c r="K308" s="228">
        <f t="shared" si="207"/>
        <v>0</v>
      </c>
      <c r="L308" s="228">
        <f t="shared" si="207"/>
        <v>0</v>
      </c>
      <c r="M308" s="228">
        <f t="shared" si="207"/>
        <v>0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2662.2364799999991</v>
      </c>
      <c r="F319" s="233">
        <f t="shared" si="218"/>
        <v>-2492.7006600000004</v>
      </c>
      <c r="G319" s="233">
        <f t="shared" si="218"/>
        <v>128.61700999999823</v>
      </c>
      <c r="H319" s="233">
        <f t="shared" si="218"/>
        <v>-2810.3239499999954</v>
      </c>
      <c r="I319" s="233">
        <f t="shared" si="218"/>
        <v>-2609.8425399999974</v>
      </c>
      <c r="J319" s="233">
        <f t="shared" si="218"/>
        <v>4743.9444389999917</v>
      </c>
      <c r="K319" s="233">
        <f t="shared" si="218"/>
        <v>5284.8975400000072</v>
      </c>
      <c r="L319" s="233">
        <f t="shared" si="218"/>
        <v>6481.9496600000075</v>
      </c>
      <c r="M319" s="233">
        <f t="shared" si="218"/>
        <v>6633.1769999999997</v>
      </c>
      <c r="N319" s="233">
        <f t="shared" si="218"/>
        <v>-68442.747000000003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131.66886999999997</v>
      </c>
      <c r="F322" s="228">
        <f t="shared" si="220"/>
        <v>368.69156000000009</v>
      </c>
      <c r="G322" s="228">
        <f t="shared" si="220"/>
        <v>-75.949690000000032</v>
      </c>
      <c r="H322" s="228">
        <f t="shared" si="220"/>
        <v>-284.36739</v>
      </c>
      <c r="I322" s="228">
        <f t="shared" si="220"/>
        <v>602.77038000000005</v>
      </c>
      <c r="J322" s="228">
        <f t="shared" si="220"/>
        <v>102.95605999999998</v>
      </c>
      <c r="K322" s="228">
        <f t="shared" si="220"/>
        <v>128.27972</v>
      </c>
      <c r="L322" s="228">
        <f t="shared" si="220"/>
        <v>-152.80657999999994</v>
      </c>
      <c r="M322" s="228">
        <f t="shared" si="220"/>
        <v>45.856999999999971</v>
      </c>
      <c r="N322" s="228">
        <f t="shared" si="220"/>
        <v>-1367.7570000000001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-108.32359999999994</v>
      </c>
      <c r="F323" s="228">
        <f t="shared" si="221"/>
        <v>-424.10865000000001</v>
      </c>
      <c r="G323" s="228">
        <f t="shared" si="221"/>
        <v>0</v>
      </c>
      <c r="H323" s="228">
        <f t="shared" si="221"/>
        <v>531.82820900000002</v>
      </c>
      <c r="I323" s="228">
        <f t="shared" si="221"/>
        <v>-531.82820900000002</v>
      </c>
      <c r="J323" s="228">
        <f t="shared" si="221"/>
        <v>0</v>
      </c>
      <c r="K323" s="228">
        <f t="shared" si="221"/>
        <v>0</v>
      </c>
      <c r="L323" s="228">
        <f t="shared" si="221"/>
        <v>114.83799999999999</v>
      </c>
      <c r="M323" s="228">
        <f t="shared" si="221"/>
        <v>90.239000000000004</v>
      </c>
      <c r="N323" s="228">
        <f t="shared" si="221"/>
        <v>-205.077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23.345270000000028</v>
      </c>
      <c r="F327" s="233">
        <f>SUM(F322:F326)</f>
        <v>-55.417089999999916</v>
      </c>
      <c r="G327" s="233">
        <f>SUM(G322:G326)</f>
        <v>-75.949690000000032</v>
      </c>
      <c r="H327" s="233">
        <f t="shared" ref="H327:N327" si="225">SUM(H322:H326)</f>
        <v>247.46081900000001</v>
      </c>
      <c r="I327" s="233">
        <f t="shared" si="225"/>
        <v>70.94217100000003</v>
      </c>
      <c r="J327" s="233">
        <f t="shared" si="225"/>
        <v>102.95605999999998</v>
      </c>
      <c r="K327" s="233">
        <f t="shared" si="225"/>
        <v>128.27972</v>
      </c>
      <c r="L327" s="233">
        <f t="shared" si="225"/>
        <v>-37.968579999999946</v>
      </c>
      <c r="M327" s="233">
        <f t="shared" si="225"/>
        <v>136.09599999999998</v>
      </c>
      <c r="N327" s="233">
        <f t="shared" si="225"/>
        <v>-1572.8340000000001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595.90933000000086</v>
      </c>
      <c r="F338" s="233">
        <f t="shared" ref="F338:G338" si="231">SUM(F339:F342)</f>
        <v>-3768.5161099999987</v>
      </c>
      <c r="G338" s="233">
        <f t="shared" si="231"/>
        <v>5755.1947599999994</v>
      </c>
      <c r="H338" s="233">
        <f t="shared" ref="H338:N338" si="232">SUM(H339:H342)</f>
        <v>-4309.0218099999975</v>
      </c>
      <c r="I338" s="233">
        <f t="shared" si="232"/>
        <v>-4580.4106500000016</v>
      </c>
      <c r="J338" s="233">
        <f t="shared" si="232"/>
        <v>-4291.42821</v>
      </c>
      <c r="K338" s="233">
        <f t="shared" si="232"/>
        <v>-2918.512220000001</v>
      </c>
      <c r="L338" s="233">
        <f t="shared" si="232"/>
        <v>-3620.3009999999972</v>
      </c>
      <c r="M338" s="233">
        <f t="shared" si="232"/>
        <v>-5378.5290000000014</v>
      </c>
      <c r="N338" s="233">
        <f t="shared" si="232"/>
        <v>-28318.013999999999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6.0442999999999998</v>
      </c>
      <c r="F339" s="228">
        <f t="shared" si="233"/>
        <v>-4.2254500000000021</v>
      </c>
      <c r="G339" s="228">
        <f t="shared" si="233"/>
        <v>28.869000000000007</v>
      </c>
      <c r="H339" s="228">
        <f t="shared" si="233"/>
        <v>-36.057000000000009</v>
      </c>
      <c r="I339" s="228">
        <f t="shared" si="233"/>
        <v>-21.982429999999997</v>
      </c>
      <c r="J339" s="228">
        <f t="shared" si="233"/>
        <v>-1.472999999999999</v>
      </c>
      <c r="K339" s="228">
        <f t="shared" si="233"/>
        <v>9.1979999999999968</v>
      </c>
      <c r="L339" s="228">
        <f t="shared" si="233"/>
        <v>-5.1369999999999969</v>
      </c>
      <c r="M339" s="228">
        <f t="shared" si="233"/>
        <v>7.5310000000000024</v>
      </c>
      <c r="N339" s="228">
        <f t="shared" si="233"/>
        <v>-37.386000000000003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589.86503000000084</v>
      </c>
      <c r="F340" s="228">
        <f t="shared" si="234"/>
        <v>-3764.2906599999988</v>
      </c>
      <c r="G340" s="228">
        <f t="shared" si="234"/>
        <v>5726.3257599999997</v>
      </c>
      <c r="H340" s="228">
        <f t="shared" si="234"/>
        <v>-4272.9648099999977</v>
      </c>
      <c r="I340" s="228">
        <f t="shared" si="234"/>
        <v>-4558.4282200000016</v>
      </c>
      <c r="J340" s="228">
        <f t="shared" si="234"/>
        <v>-4289.9552100000001</v>
      </c>
      <c r="K340" s="228">
        <f t="shared" si="234"/>
        <v>-2927.7102200000008</v>
      </c>
      <c r="L340" s="228">
        <f t="shared" si="234"/>
        <v>-3615.163999999997</v>
      </c>
      <c r="M340" s="228">
        <f t="shared" si="234"/>
        <v>-5386.0600000000013</v>
      </c>
      <c r="N340" s="228">
        <f t="shared" si="234"/>
        <v>-28280.628000000001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</v>
      </c>
      <c r="M341" s="228">
        <f t="shared" si="235"/>
        <v>0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3519.7035799999999</v>
      </c>
      <c r="F343" s="233">
        <f>SUM(F344:F345)</f>
        <v>5709.91363</v>
      </c>
      <c r="G343" s="233">
        <f>SUM(G344:G345)</f>
        <v>4918.5865999999996</v>
      </c>
      <c r="H343" s="233">
        <f t="shared" ref="H343:N343" si="237">SUM(H344:H345)</f>
        <v>5745.0857400000004</v>
      </c>
      <c r="I343" s="233">
        <f t="shared" si="237"/>
        <v>5632.4648299999999</v>
      </c>
      <c r="J343" s="233">
        <f t="shared" si="237"/>
        <v>5393.2237400000004</v>
      </c>
      <c r="K343" s="233">
        <f t="shared" si="237"/>
        <v>5088.2179400000005</v>
      </c>
      <c r="L343" s="233">
        <f t="shared" si="237"/>
        <v>4858.8729999999996</v>
      </c>
      <c r="M343" s="233">
        <f t="shared" si="237"/>
        <v>6840.4139999999998</v>
      </c>
      <c r="N343" s="233">
        <f t="shared" si="237"/>
        <v>0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4194.1347299999998</v>
      </c>
      <c r="F344" s="228">
        <f t="shared" si="238"/>
        <v>5373.8424999999997</v>
      </c>
      <c r="G344" s="228">
        <f t="shared" si="238"/>
        <v>5319.0369199999996</v>
      </c>
      <c r="H344" s="228">
        <f t="shared" si="238"/>
        <v>5745.0857400000004</v>
      </c>
      <c r="I344" s="228">
        <f t="shared" si="238"/>
        <v>5632.4648299999999</v>
      </c>
      <c r="J344" s="228">
        <f t="shared" si="238"/>
        <v>5393.2237400000004</v>
      </c>
      <c r="K344" s="228">
        <f t="shared" si="238"/>
        <v>5088.2179400000005</v>
      </c>
      <c r="L344" s="228">
        <f t="shared" si="238"/>
        <v>4796.45</v>
      </c>
      <c r="M344" s="228">
        <f t="shared" si="238"/>
        <v>4080.29</v>
      </c>
      <c r="N344" s="228">
        <f t="shared" si="238"/>
        <v>0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-674.43115</v>
      </c>
      <c r="F345" s="228">
        <f t="shared" si="239"/>
        <v>336.07112999999998</v>
      </c>
      <c r="G345" s="228">
        <f t="shared" si="239"/>
        <v>-400.45031999999998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62.423000000000002</v>
      </c>
      <c r="M345" s="228">
        <f t="shared" si="239"/>
        <v>2760.1239999999998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4115.6129100000007</v>
      </c>
      <c r="F346" s="233">
        <f>+F338+F343</f>
        <v>1941.3975200000014</v>
      </c>
      <c r="G346" s="233">
        <f>+G338+G343</f>
        <v>10673.781359999999</v>
      </c>
      <c r="H346" s="233">
        <f t="shared" ref="H346:N346" si="240">+H338+H343</f>
        <v>1436.063930000003</v>
      </c>
      <c r="I346" s="233">
        <f t="shared" si="240"/>
        <v>1052.0541799999983</v>
      </c>
      <c r="J346" s="233">
        <f t="shared" si="240"/>
        <v>1101.7955300000003</v>
      </c>
      <c r="K346" s="233">
        <f t="shared" si="240"/>
        <v>2169.7057199999995</v>
      </c>
      <c r="L346" s="233">
        <f t="shared" si="240"/>
        <v>1238.5720000000024</v>
      </c>
      <c r="M346" s="233">
        <f t="shared" si="240"/>
        <v>1461.8849999999984</v>
      </c>
      <c r="N346" s="233">
        <f t="shared" si="240"/>
        <v>-28318.013999999999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4115.6129100000007</v>
      </c>
      <c r="F349" s="228">
        <f t="shared" ref="F349:G349" si="241">+F346</f>
        <v>1941.3975200000014</v>
      </c>
      <c r="G349" s="228">
        <f t="shared" si="241"/>
        <v>10673.781359999999</v>
      </c>
      <c r="H349" s="228">
        <f t="shared" ref="H349:N349" si="242">+H346</f>
        <v>1436.063930000003</v>
      </c>
      <c r="I349" s="228">
        <f t="shared" si="242"/>
        <v>1052.0541799999983</v>
      </c>
      <c r="J349" s="228">
        <f t="shared" si="242"/>
        <v>1101.7955300000003</v>
      </c>
      <c r="K349" s="228">
        <f t="shared" si="242"/>
        <v>2169.7057199999995</v>
      </c>
      <c r="L349" s="228">
        <f t="shared" si="242"/>
        <v>1238.5720000000024</v>
      </c>
      <c r="M349" s="228">
        <f t="shared" si="242"/>
        <v>1461.8849999999984</v>
      </c>
      <c r="N349" s="228">
        <f t="shared" si="242"/>
        <v>-28318.013999999999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-4.8316999999999997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4115.6129100000007</v>
      </c>
      <c r="F351" s="233">
        <f t="shared" ref="F351:G351" si="244">F349+F350</f>
        <v>1941.3975200000014</v>
      </c>
      <c r="G351" s="233">
        <f t="shared" si="244"/>
        <v>10673.781359999999</v>
      </c>
      <c r="H351" s="233">
        <f t="shared" ref="H351:N351" si="245">H349+H350</f>
        <v>1436.063930000003</v>
      </c>
      <c r="I351" s="233">
        <f t="shared" si="245"/>
        <v>1047.2224799999983</v>
      </c>
      <c r="J351" s="233">
        <f t="shared" si="245"/>
        <v>1101.7955300000003</v>
      </c>
      <c r="K351" s="233">
        <f t="shared" si="245"/>
        <v>2169.7057199999995</v>
      </c>
      <c r="L351" s="233">
        <f t="shared" si="245"/>
        <v>1238.5720000000024</v>
      </c>
      <c r="M351" s="233">
        <f t="shared" si="245"/>
        <v>1461.8849999999984</v>
      </c>
      <c r="N351" s="233">
        <f t="shared" si="245"/>
        <v>-28318.013999999999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4115.6129100000007</v>
      </c>
      <c r="F353" s="228">
        <f t="shared" ref="F353:G353" si="246">+F351</f>
        <v>1941.3975200000014</v>
      </c>
      <c r="G353" s="228">
        <f t="shared" si="246"/>
        <v>10673.781359999999</v>
      </c>
      <c r="H353" s="228">
        <f t="shared" ref="H353:N353" si="247">+H351</f>
        <v>1436.063930000003</v>
      </c>
      <c r="I353" s="228">
        <f t="shared" si="247"/>
        <v>1047.2224799999983</v>
      </c>
      <c r="J353" s="228">
        <f t="shared" si="247"/>
        <v>1101.7955300000003</v>
      </c>
      <c r="K353" s="228">
        <f t="shared" si="247"/>
        <v>2169.7057199999995</v>
      </c>
      <c r="L353" s="228">
        <f t="shared" si="247"/>
        <v>1238.5720000000024</v>
      </c>
      <c r="M353" s="228">
        <f t="shared" si="247"/>
        <v>1461.8849999999984</v>
      </c>
      <c r="N353" s="228">
        <f t="shared" si="247"/>
        <v>-28318.013999999999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-798.34461999999996</v>
      </c>
      <c r="F354" s="228">
        <f t="shared" si="248"/>
        <v>-181.87361999999999</v>
      </c>
      <c r="G354" s="228">
        <f t="shared" si="248"/>
        <v>-438.77292999999997</v>
      </c>
      <c r="H354" s="228">
        <f t="shared" si="248"/>
        <v>-62.606389999999998</v>
      </c>
      <c r="I354" s="228">
        <f t="shared" si="248"/>
        <v>-197.53767999999999</v>
      </c>
      <c r="J354" s="228">
        <f t="shared" si="248"/>
        <v>-114.17238999999999</v>
      </c>
      <c r="K354" s="228">
        <f t="shared" si="248"/>
        <v>-134.77710999999999</v>
      </c>
      <c r="L354" s="228">
        <f t="shared" si="248"/>
        <v>-450.53</v>
      </c>
      <c r="M354" s="228">
        <f t="shared" si="248"/>
        <v>-92.620999999999995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3317.2682900000009</v>
      </c>
      <c r="F355" s="233">
        <f t="shared" ref="F355:G355" si="249">F353+F354</f>
        <v>1759.5239000000013</v>
      </c>
      <c r="G355" s="233">
        <f t="shared" si="249"/>
        <v>10235.00843</v>
      </c>
      <c r="H355" s="233">
        <f t="shared" ref="H355:N355" si="250">H353+H354</f>
        <v>1373.4575400000031</v>
      </c>
      <c r="I355" s="233">
        <f t="shared" si="250"/>
        <v>849.68479999999829</v>
      </c>
      <c r="J355" s="233">
        <f t="shared" si="250"/>
        <v>987.62314000000038</v>
      </c>
      <c r="K355" s="233">
        <f t="shared" si="250"/>
        <v>2034.9286099999995</v>
      </c>
      <c r="L355" s="233">
        <f t="shared" si="250"/>
        <v>788.04200000000242</v>
      </c>
      <c r="M355" s="233">
        <f t="shared" si="250"/>
        <v>1369.2639999999983</v>
      </c>
      <c r="N355" s="233">
        <f t="shared" si="250"/>
        <v>-28318.013999999999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2662.2364799999991</v>
      </c>
      <c r="F363" s="228">
        <f t="shared" si="256"/>
        <v>-2492.7006600000004</v>
      </c>
      <c r="G363" s="228">
        <f t="shared" si="256"/>
        <v>128.61700999999823</v>
      </c>
      <c r="H363" s="228">
        <f t="shared" si="256"/>
        <v>-2810.3239499999954</v>
      </c>
      <c r="I363" s="228">
        <f t="shared" si="256"/>
        <v>-2609.8425399999974</v>
      </c>
      <c r="J363" s="228">
        <f t="shared" si="256"/>
        <v>4743.9444389999917</v>
      </c>
      <c r="K363" s="228">
        <f t="shared" si="256"/>
        <v>5284.8975400000072</v>
      </c>
      <c r="L363" s="228">
        <f t="shared" si="256"/>
        <v>6481.9496600000075</v>
      </c>
      <c r="M363" s="228">
        <f t="shared" si="256"/>
        <v>6633.1769999999997</v>
      </c>
      <c r="N363" s="228">
        <f t="shared" si="256"/>
        <v>-68442.747000000003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-23.345270000000028</v>
      </c>
      <c r="F364" s="228">
        <f t="shared" si="257"/>
        <v>55.417089999999916</v>
      </c>
      <c r="G364" s="228">
        <f t="shared" si="257"/>
        <v>75.949690000000032</v>
      </c>
      <c r="H364" s="228">
        <f t="shared" si="257"/>
        <v>-247.46081900000001</v>
      </c>
      <c r="I364" s="228">
        <f t="shared" si="257"/>
        <v>-70.94217100000003</v>
      </c>
      <c r="J364" s="228">
        <f t="shared" si="257"/>
        <v>-102.95605999999998</v>
      </c>
      <c r="K364" s="228">
        <f t="shared" si="257"/>
        <v>-128.27972</v>
      </c>
      <c r="L364" s="228">
        <f t="shared" si="257"/>
        <v>37.968579999999946</v>
      </c>
      <c r="M364" s="228">
        <f t="shared" si="257"/>
        <v>-136.09599999999998</v>
      </c>
      <c r="N364" s="228">
        <f t="shared" si="257"/>
        <v>1572.8340000000001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-4115.6129100000007</v>
      </c>
      <c r="F365" s="228">
        <f t="shared" si="258"/>
        <v>-1941.3975200000014</v>
      </c>
      <c r="G365" s="228">
        <f t="shared" si="258"/>
        <v>-10673.781359999999</v>
      </c>
      <c r="H365" s="228">
        <f t="shared" si="258"/>
        <v>-1436.063930000003</v>
      </c>
      <c r="I365" s="228">
        <f t="shared" si="258"/>
        <v>-1052.0541799999983</v>
      </c>
      <c r="J365" s="228">
        <f t="shared" si="258"/>
        <v>-1101.7955300000003</v>
      </c>
      <c r="K365" s="228">
        <f t="shared" si="258"/>
        <v>-2169.7057199999995</v>
      </c>
      <c r="L365" s="228">
        <f t="shared" si="258"/>
        <v>-1238.5720000000024</v>
      </c>
      <c r="M365" s="228">
        <f t="shared" si="258"/>
        <v>-1461.8849999999984</v>
      </c>
      <c r="N365" s="228">
        <f t="shared" si="258"/>
        <v>28318.013999999999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3519.7035799999999</v>
      </c>
      <c r="F366" s="228">
        <f t="shared" si="259"/>
        <v>5709.91363</v>
      </c>
      <c r="G366" s="228">
        <f t="shared" si="259"/>
        <v>4918.5865999999996</v>
      </c>
      <c r="H366" s="228">
        <f t="shared" si="259"/>
        <v>5745.0857400000004</v>
      </c>
      <c r="I366" s="228">
        <f t="shared" si="259"/>
        <v>5632.4648299999999</v>
      </c>
      <c r="J366" s="228">
        <f t="shared" si="259"/>
        <v>5393.2237400000004</v>
      </c>
      <c r="K366" s="228">
        <f t="shared" si="259"/>
        <v>5088.2179400000005</v>
      </c>
      <c r="L366" s="228">
        <f t="shared" si="259"/>
        <v>4858.8729999999996</v>
      </c>
      <c r="M366" s="228">
        <f t="shared" si="259"/>
        <v>6840.4139999999998</v>
      </c>
      <c r="N366" s="228">
        <f t="shared" si="259"/>
        <v>0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2042.981879999998</v>
      </c>
      <c r="F368" s="233">
        <f t="shared" ref="F368:N368" si="261">SUM(F363:F367)</f>
        <v>1331.2325399999982</v>
      </c>
      <c r="G368" s="233">
        <f t="shared" si="261"/>
        <v>-5550.6280600000018</v>
      </c>
      <c r="H368" s="233">
        <f t="shared" si="261"/>
        <v>1251.2370410000021</v>
      </c>
      <c r="I368" s="233">
        <f t="shared" si="261"/>
        <v>1899.6259390000041</v>
      </c>
      <c r="J368" s="233">
        <f t="shared" si="261"/>
        <v>8932.4165889999913</v>
      </c>
      <c r="K368" s="233">
        <f t="shared" si="261"/>
        <v>8075.1300400000073</v>
      </c>
      <c r="L368" s="233">
        <f t="shared" si="261"/>
        <v>10140.219240000004</v>
      </c>
      <c r="M368" s="233">
        <f t="shared" si="261"/>
        <v>11875.61</v>
      </c>
      <c r="N368" s="233">
        <f t="shared" si="261"/>
        <v>-38551.899000000005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0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4.0999999964697054E-4</v>
      </c>
      <c r="M373" s="228">
        <f t="shared" si="264"/>
        <v>0</v>
      </c>
      <c r="N373" s="228">
        <f t="shared" si="264"/>
        <v>-6735.9009999999998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0</v>
      </c>
      <c r="F374" s="228">
        <f t="shared" si="265"/>
        <v>0</v>
      </c>
      <c r="G374" s="228">
        <f t="shared" si="265"/>
        <v>-10.90137</v>
      </c>
      <c r="H374" s="228">
        <f t="shared" si="265"/>
        <v>0</v>
      </c>
      <c r="I374" s="228">
        <f t="shared" si="265"/>
        <v>0.79595000000000038</v>
      </c>
      <c r="J374" s="228">
        <f t="shared" si="265"/>
        <v>0</v>
      </c>
      <c r="K374" s="228">
        <f t="shared" si="265"/>
        <v>-3.4017299999999997</v>
      </c>
      <c r="L374" s="228">
        <f t="shared" si="265"/>
        <v>1.4000000000002899E-4</v>
      </c>
      <c r="M374" s="228">
        <f t="shared" si="265"/>
        <v>0</v>
      </c>
      <c r="N374" s="228">
        <f t="shared" si="265"/>
        <v>-4.0860000000000003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26476.869739999998</v>
      </c>
      <c r="F375" s="228">
        <f t="shared" si="266"/>
        <v>777.55615000000034</v>
      </c>
      <c r="G375" s="228">
        <f t="shared" si="266"/>
        <v>-2556.0218599999971</v>
      </c>
      <c r="H375" s="228">
        <f t="shared" si="266"/>
        <v>-2522.9224500000018</v>
      </c>
      <c r="I375" s="228">
        <f t="shared" si="266"/>
        <v>-3070.3451199999981</v>
      </c>
      <c r="J375" s="228">
        <f t="shared" si="266"/>
        <v>-1966.3170000000027</v>
      </c>
      <c r="K375" s="228">
        <f t="shared" si="266"/>
        <v>-4700.835189999998</v>
      </c>
      <c r="L375" s="228">
        <f t="shared" si="266"/>
        <v>6288.3777300000002</v>
      </c>
      <c r="M375" s="228">
        <f t="shared" si="266"/>
        <v>12033.84</v>
      </c>
      <c r="N375" s="228">
        <f t="shared" si="266"/>
        <v>-30760.202000000001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0</v>
      </c>
      <c r="F376" s="228">
        <f t="shared" si="267"/>
        <v>39.279170000000001</v>
      </c>
      <c r="G376" s="228">
        <f t="shared" si="267"/>
        <v>-2.2067300000000003</v>
      </c>
      <c r="H376" s="228">
        <f t="shared" si="267"/>
        <v>4.6318100000000015</v>
      </c>
      <c r="I376" s="228">
        <f t="shared" si="267"/>
        <v>0.59999999999999432</v>
      </c>
      <c r="J376" s="228">
        <f t="shared" si="267"/>
        <v>-0.75126999999999811</v>
      </c>
      <c r="K376" s="228">
        <f t="shared" si="267"/>
        <v>-34.203149999999994</v>
      </c>
      <c r="L376" s="228">
        <f t="shared" si="267"/>
        <v>0.55022999999999911</v>
      </c>
      <c r="M376" s="228">
        <f t="shared" si="267"/>
        <v>0.75900000000000034</v>
      </c>
      <c r="N376" s="228">
        <f t="shared" si="267"/>
        <v>-27.3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36.48502000000002</v>
      </c>
      <c r="F377" s="228">
        <f t="shared" si="268"/>
        <v>-170.05078</v>
      </c>
      <c r="G377" s="228">
        <f t="shared" si="268"/>
        <v>14.886899999999997</v>
      </c>
      <c r="H377" s="228">
        <f t="shared" si="268"/>
        <v>80.429059999999993</v>
      </c>
      <c r="I377" s="228">
        <f t="shared" si="268"/>
        <v>-222.98284000000001</v>
      </c>
      <c r="J377" s="228">
        <f t="shared" si="268"/>
        <v>101.01492000000002</v>
      </c>
      <c r="K377" s="228">
        <f t="shared" si="268"/>
        <v>-79.403880000000015</v>
      </c>
      <c r="L377" s="228">
        <f t="shared" si="268"/>
        <v>-34.83229</v>
      </c>
      <c r="M377" s="228">
        <f t="shared" si="268"/>
        <v>305.964</v>
      </c>
      <c r="N377" s="228">
        <f t="shared" si="268"/>
        <v>-379.84399999999999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26513.354759999998</v>
      </c>
      <c r="F378" s="233">
        <f>SUM(F373:F377)</f>
        <v>646.78454000000033</v>
      </c>
      <c r="G378" s="233">
        <f>SUM(G373:G377)</f>
        <v>-2554.2430599999971</v>
      </c>
      <c r="H378" s="233">
        <f t="shared" ref="H378:N378" si="269">SUM(H373:H377)</f>
        <v>-2437.861580000002</v>
      </c>
      <c r="I378" s="233">
        <f t="shared" si="269"/>
        <v>-3291.9320099999982</v>
      </c>
      <c r="J378" s="233">
        <f t="shared" si="269"/>
        <v>-1866.0533500000026</v>
      </c>
      <c r="K378" s="233">
        <f t="shared" si="269"/>
        <v>-4817.8439499999977</v>
      </c>
      <c r="L378" s="233">
        <f t="shared" si="269"/>
        <v>6254.0962199999994</v>
      </c>
      <c r="M378" s="233">
        <f t="shared" si="269"/>
        <v>12340.563</v>
      </c>
      <c r="N378" s="233">
        <f t="shared" si="269"/>
        <v>-37907.332999999999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2929.0659000000001</v>
      </c>
      <c r="F379" s="228">
        <f t="shared" si="270"/>
        <v>-118.46590000000015</v>
      </c>
      <c r="G379" s="228">
        <f t="shared" si="270"/>
        <v>2842.0549999999998</v>
      </c>
      <c r="H379" s="228">
        <f t="shared" si="270"/>
        <v>-952.5928100000001</v>
      </c>
      <c r="I379" s="228">
        <f t="shared" si="270"/>
        <v>-1239.3015899999996</v>
      </c>
      <c r="J379" s="228">
        <f t="shared" si="270"/>
        <v>-937.85568999999987</v>
      </c>
      <c r="K379" s="228">
        <f t="shared" si="270"/>
        <v>-951.36972000000014</v>
      </c>
      <c r="L379" s="228">
        <f t="shared" si="270"/>
        <v>-592.13719000000003</v>
      </c>
      <c r="M379" s="228">
        <f t="shared" si="270"/>
        <v>465.29699999999991</v>
      </c>
      <c r="N379" s="228">
        <f t="shared" si="270"/>
        <v>-1444.6949999999999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41.60472</v>
      </c>
      <c r="F381" s="228">
        <f t="shared" si="272"/>
        <v>-17.170940000000002</v>
      </c>
      <c r="G381" s="228">
        <f t="shared" si="272"/>
        <v>34.419249999999998</v>
      </c>
      <c r="H381" s="228">
        <f t="shared" si="272"/>
        <v>-18.919249999999998</v>
      </c>
      <c r="I381" s="228">
        <f t="shared" si="272"/>
        <v>-35.5809</v>
      </c>
      <c r="J381" s="228">
        <f t="shared" si="272"/>
        <v>4.6608000000000009</v>
      </c>
      <c r="K381" s="228">
        <f t="shared" si="272"/>
        <v>13.01868</v>
      </c>
      <c r="L381" s="228">
        <f t="shared" si="272"/>
        <v>6.3076399999999992</v>
      </c>
      <c r="M381" s="228">
        <f t="shared" si="272"/>
        <v>-28.34</v>
      </c>
      <c r="N381" s="228">
        <f t="shared" si="272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-28938.65681</v>
      </c>
      <c r="F382" s="228">
        <f t="shared" si="273"/>
        <v>-38.354990000000271</v>
      </c>
      <c r="G382" s="228">
        <f t="shared" si="273"/>
        <v>740.89649000000009</v>
      </c>
      <c r="H382" s="228">
        <f t="shared" si="273"/>
        <v>717.49773000000005</v>
      </c>
      <c r="I382" s="228">
        <f t="shared" si="273"/>
        <v>600.6215600000005</v>
      </c>
      <c r="J382" s="228">
        <f t="shared" si="273"/>
        <v>-1725.7366800000004</v>
      </c>
      <c r="K382" s="228">
        <f t="shared" si="273"/>
        <v>460.49746000000005</v>
      </c>
      <c r="L382" s="228">
        <f t="shared" si="273"/>
        <v>1693.8693199999998</v>
      </c>
      <c r="M382" s="228">
        <f t="shared" si="273"/>
        <v>-69.341999999999643</v>
      </c>
      <c r="N382" s="228">
        <f t="shared" si="273"/>
        <v>-5268.7510000000002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84.888069999999999</v>
      </c>
      <c r="F383" s="228">
        <f t="shared" si="274"/>
        <v>0.48783000000000243</v>
      </c>
      <c r="G383" s="228">
        <f t="shared" si="274"/>
        <v>-12.721710000000002</v>
      </c>
      <c r="H383" s="228">
        <f t="shared" si="274"/>
        <v>-79.450069999999997</v>
      </c>
      <c r="I383" s="228">
        <f t="shared" si="274"/>
        <v>0</v>
      </c>
      <c r="J383" s="228">
        <f t="shared" si="274"/>
        <v>0</v>
      </c>
      <c r="K383" s="228">
        <f t="shared" si="274"/>
        <v>0</v>
      </c>
      <c r="L383" s="228">
        <f t="shared" si="274"/>
        <v>0</v>
      </c>
      <c r="M383" s="228">
        <f t="shared" si="274"/>
        <v>10.816000000000001</v>
      </c>
      <c r="N383" s="228">
        <f t="shared" si="274"/>
        <v>-10.816000000000001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-25883.098119999999</v>
      </c>
      <c r="F384" s="233">
        <f t="shared" ref="F384:G384" si="275">SUM(F379:F383)</f>
        <v>-173.50400000000042</v>
      </c>
      <c r="G384" s="233">
        <f t="shared" si="275"/>
        <v>3604.64903</v>
      </c>
      <c r="H384" s="233">
        <f t="shared" ref="H384:N384" si="276">SUM(H379:H383)</f>
        <v>-333.46440000000007</v>
      </c>
      <c r="I384" s="233">
        <f t="shared" si="276"/>
        <v>-674.26092999999901</v>
      </c>
      <c r="J384" s="233">
        <f t="shared" si="276"/>
        <v>-2658.9315700000002</v>
      </c>
      <c r="K384" s="233">
        <f t="shared" si="276"/>
        <v>-477.85358000000008</v>
      </c>
      <c r="L384" s="233">
        <f t="shared" si="276"/>
        <v>1108.0397699999999</v>
      </c>
      <c r="M384" s="233">
        <f t="shared" si="276"/>
        <v>378.43100000000027</v>
      </c>
      <c r="N384" s="233">
        <f t="shared" si="276"/>
        <v>-6724.2619999999997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630.25663999999961</v>
      </c>
      <c r="F385" s="233">
        <f>+F378+F384</f>
        <v>473.28053999999992</v>
      </c>
      <c r="G385" s="233">
        <f>+G378+G384</f>
        <v>1050.405970000003</v>
      </c>
      <c r="H385" s="233">
        <f t="shared" ref="H385:N385" si="277">+H378+H384</f>
        <v>-2771.3259800000023</v>
      </c>
      <c r="I385" s="233">
        <f t="shared" si="277"/>
        <v>-3966.1929399999972</v>
      </c>
      <c r="J385" s="233">
        <f t="shared" si="277"/>
        <v>-4524.9849200000026</v>
      </c>
      <c r="K385" s="233">
        <f t="shared" si="277"/>
        <v>-5295.6975299999976</v>
      </c>
      <c r="L385" s="233">
        <f t="shared" si="277"/>
        <v>7362.1359899999989</v>
      </c>
      <c r="M385" s="233">
        <f t="shared" si="277"/>
        <v>12718.994000000001</v>
      </c>
      <c r="N385" s="233">
        <f t="shared" si="277"/>
        <v>-44631.595000000001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-33.128840999999994</v>
      </c>
      <c r="F388" s="228">
        <f t="shared" si="279"/>
        <v>33974.436970999996</v>
      </c>
      <c r="G388" s="228">
        <f t="shared" si="279"/>
        <v>5217.2636899999998</v>
      </c>
      <c r="H388" s="228">
        <f t="shared" si="279"/>
        <v>-6423.6101199999976</v>
      </c>
      <c r="I388" s="228">
        <f t="shared" si="279"/>
        <v>-8032.2202300000026</v>
      </c>
      <c r="J388" s="228">
        <f t="shared" si="279"/>
        <v>-8555.2706799999978</v>
      </c>
      <c r="K388" s="228">
        <f t="shared" si="279"/>
        <v>-14724.095880000001</v>
      </c>
      <c r="L388" s="228">
        <f t="shared" si="279"/>
        <v>-1583.6192999999998</v>
      </c>
      <c r="M388" s="228">
        <f t="shared" si="279"/>
        <v>0</v>
      </c>
      <c r="N388" s="228">
        <f t="shared" si="279"/>
        <v>-5.4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-0.22738999999999976</v>
      </c>
      <c r="F392" s="228">
        <f t="shared" si="283"/>
        <v>263.93098099999997</v>
      </c>
      <c r="G392" s="228">
        <f t="shared" si="283"/>
        <v>673.48190999999997</v>
      </c>
      <c r="H392" s="228">
        <f t="shared" si="283"/>
        <v>2219.4629299999997</v>
      </c>
      <c r="I392" s="228">
        <f t="shared" si="283"/>
        <v>2743.9716800000001</v>
      </c>
      <c r="J392" s="228">
        <f t="shared" si="283"/>
        <v>-4946.2633900000001</v>
      </c>
      <c r="K392" s="228">
        <f t="shared" si="283"/>
        <v>-399.05254000000002</v>
      </c>
      <c r="L392" s="228">
        <f t="shared" si="283"/>
        <v>-367.78205999999994</v>
      </c>
      <c r="M392" s="228">
        <f t="shared" si="283"/>
        <v>-220.65100000000001</v>
      </c>
      <c r="N392" s="228">
        <f t="shared" si="283"/>
        <v>0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-1402.6753700000045</v>
      </c>
      <c r="F393" s="228">
        <f t="shared" si="284"/>
        <v>-35628.508699999998</v>
      </c>
      <c r="G393" s="228">
        <f t="shared" si="284"/>
        <v>0</v>
      </c>
      <c r="H393" s="228">
        <f t="shared" si="284"/>
        <v>0</v>
      </c>
      <c r="I393" s="228">
        <f t="shared" si="284"/>
        <v>0</v>
      </c>
      <c r="J393" s="228">
        <f t="shared" si="284"/>
        <v>0</v>
      </c>
      <c r="K393" s="228">
        <f t="shared" si="284"/>
        <v>0</v>
      </c>
      <c r="L393" s="228">
        <f t="shared" si="284"/>
        <v>502.23099999999999</v>
      </c>
      <c r="M393" s="228">
        <f t="shared" si="284"/>
        <v>961.27600000000007</v>
      </c>
      <c r="N393" s="228">
        <f t="shared" si="284"/>
        <v>-1463.5070000000001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-1436.0316010000045</v>
      </c>
      <c r="F395" s="233">
        <f t="shared" si="286"/>
        <v>-1390.1407480000053</v>
      </c>
      <c r="G395" s="233">
        <f t="shared" si="286"/>
        <v>5890.7456000000002</v>
      </c>
      <c r="H395" s="233">
        <f t="shared" si="286"/>
        <v>-4204.1471899999979</v>
      </c>
      <c r="I395" s="233">
        <f t="shared" si="286"/>
        <v>-5288.2485500000021</v>
      </c>
      <c r="J395" s="233">
        <f t="shared" si="286"/>
        <v>-13501.534069999998</v>
      </c>
      <c r="K395" s="233">
        <f t="shared" si="286"/>
        <v>-15123.148420000001</v>
      </c>
      <c r="L395" s="233">
        <f t="shared" si="286"/>
        <v>-1449.1703599999998</v>
      </c>
      <c r="M395" s="233">
        <f t="shared" si="286"/>
        <v>740.625</v>
      </c>
      <c r="N395" s="233">
        <f t="shared" si="286"/>
        <v>-1468.9070000000002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23.366600000000005</v>
      </c>
      <c r="F396" s="228">
        <f t="shared" si="287"/>
        <v>0</v>
      </c>
      <c r="G396" s="228">
        <f t="shared" si="287"/>
        <v>0</v>
      </c>
      <c r="H396" s="228">
        <f t="shared" si="287"/>
        <v>106.52692000000002</v>
      </c>
      <c r="I396" s="228">
        <f t="shared" si="287"/>
        <v>0</v>
      </c>
      <c r="J396" s="228">
        <f t="shared" si="287"/>
        <v>23.394149999999968</v>
      </c>
      <c r="K396" s="228">
        <f t="shared" si="287"/>
        <v>0</v>
      </c>
      <c r="L396" s="228">
        <f t="shared" si="287"/>
        <v>51.596249999999998</v>
      </c>
      <c r="M396" s="228">
        <f t="shared" si="287"/>
        <v>0</v>
      </c>
      <c r="N396" s="228">
        <f t="shared" si="287"/>
        <v>-359.28699999999998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0</v>
      </c>
      <c r="F397" s="228">
        <f t="shared" si="288"/>
        <v>0</v>
      </c>
      <c r="G397" s="228">
        <f t="shared" si="288"/>
        <v>0</v>
      </c>
      <c r="H397" s="228">
        <f t="shared" si="288"/>
        <v>0</v>
      </c>
      <c r="I397" s="228">
        <f t="shared" si="288"/>
        <v>16.368919999999999</v>
      </c>
      <c r="J397" s="228">
        <f t="shared" si="288"/>
        <v>-1.48977</v>
      </c>
      <c r="K397" s="228">
        <f t="shared" si="288"/>
        <v>-4.3254999999999999</v>
      </c>
      <c r="L397" s="228">
        <f t="shared" si="288"/>
        <v>-1.3136499999999991</v>
      </c>
      <c r="M397" s="228">
        <f t="shared" si="288"/>
        <v>-1.0449999999999999</v>
      </c>
      <c r="N397" s="228">
        <f t="shared" si="288"/>
        <v>-8.1950000000000003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-10.871620000000348</v>
      </c>
      <c r="F401" s="228">
        <f t="shared" si="292"/>
        <v>542.18875000000025</v>
      </c>
      <c r="G401" s="228">
        <f t="shared" si="292"/>
        <v>710.28843000000006</v>
      </c>
      <c r="H401" s="228">
        <f t="shared" si="292"/>
        <v>75.868629999999939</v>
      </c>
      <c r="I401" s="228">
        <f t="shared" si="292"/>
        <v>-593.9392499999999</v>
      </c>
      <c r="J401" s="228">
        <f t="shared" si="292"/>
        <v>22.228180000000066</v>
      </c>
      <c r="K401" s="228">
        <f t="shared" si="292"/>
        <v>1756.6463499999995</v>
      </c>
      <c r="L401" s="228">
        <f t="shared" si="292"/>
        <v>-1371.1274399999993</v>
      </c>
      <c r="M401" s="228">
        <f t="shared" si="292"/>
        <v>110.07799999999952</v>
      </c>
      <c r="N401" s="228">
        <f t="shared" si="292"/>
        <v>-4218.723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10.81138</v>
      </c>
      <c r="F402" s="228">
        <f t="shared" si="293"/>
        <v>-10</v>
      </c>
      <c r="G402" s="228">
        <f t="shared" si="293"/>
        <v>0</v>
      </c>
      <c r="H402" s="228">
        <f t="shared" si="293"/>
        <v>-0.81137999999999999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23.306359999999657</v>
      </c>
      <c r="F403" s="233">
        <f t="shared" ref="F403:N403" si="294">SUM(F396:F402)</f>
        <v>532.18875000000025</v>
      </c>
      <c r="G403" s="233">
        <f t="shared" si="294"/>
        <v>710.28843000000006</v>
      </c>
      <c r="H403" s="233">
        <f t="shared" si="294"/>
        <v>181.58416999999994</v>
      </c>
      <c r="I403" s="233">
        <f t="shared" si="294"/>
        <v>-577.5703299999999</v>
      </c>
      <c r="J403" s="233">
        <f t="shared" si="294"/>
        <v>44.132560000000034</v>
      </c>
      <c r="K403" s="233">
        <f t="shared" si="294"/>
        <v>1752.3208499999996</v>
      </c>
      <c r="L403" s="233">
        <f t="shared" si="294"/>
        <v>-1320.8448399999993</v>
      </c>
      <c r="M403" s="233">
        <f t="shared" si="294"/>
        <v>109.03299999999952</v>
      </c>
      <c r="N403" s="233">
        <f t="shared" si="294"/>
        <v>-4586.2049999999999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-1412.7252410000049</v>
      </c>
      <c r="F404" s="233">
        <f t="shared" si="295"/>
        <v>-857.95199800000501</v>
      </c>
      <c r="G404" s="233">
        <f t="shared" si="295"/>
        <v>6601.0340300000007</v>
      </c>
      <c r="H404" s="233">
        <f t="shared" si="295"/>
        <v>-4022.5630199999978</v>
      </c>
      <c r="I404" s="233">
        <f t="shared" si="295"/>
        <v>-5865.8188800000016</v>
      </c>
      <c r="J404" s="233">
        <f t="shared" si="295"/>
        <v>-13457.401509999998</v>
      </c>
      <c r="K404" s="233">
        <f t="shared" si="295"/>
        <v>-13370.827570000001</v>
      </c>
      <c r="L404" s="233">
        <f t="shared" si="295"/>
        <v>-2770.0151999999989</v>
      </c>
      <c r="M404" s="233">
        <f t="shared" si="295"/>
        <v>849.65799999999956</v>
      </c>
      <c r="N404" s="233">
        <f t="shared" si="295"/>
        <v>-6055.1120000000001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2042.9818810000045</v>
      </c>
      <c r="F406" s="218">
        <f t="shared" si="296"/>
        <v>1331.232538000005</v>
      </c>
      <c r="G406" s="218">
        <f t="shared" si="296"/>
        <v>-5550.6280599999973</v>
      </c>
      <c r="H406" s="218">
        <f t="shared" si="296"/>
        <v>1251.2370399999954</v>
      </c>
      <c r="I406" s="218">
        <f t="shared" si="296"/>
        <v>1899.6259400000044</v>
      </c>
      <c r="J406" s="218">
        <f t="shared" si="296"/>
        <v>8932.4165899999953</v>
      </c>
      <c r="K406" s="218">
        <f t="shared" si="296"/>
        <v>8075.1300400000036</v>
      </c>
      <c r="L406" s="218">
        <f t="shared" si="296"/>
        <v>10132.151189999997</v>
      </c>
      <c r="M406" s="218">
        <f t="shared" si="296"/>
        <v>11869.336000000001</v>
      </c>
      <c r="N406" s="218">
        <f t="shared" si="296"/>
        <v>-38576.483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1.0000064776249928E-6</v>
      </c>
      <c r="F408" s="220">
        <f t="shared" si="297"/>
        <v>-1.9999931737402221E-6</v>
      </c>
      <c r="G408" s="221">
        <f t="shared" si="297"/>
        <v>0</v>
      </c>
      <c r="H408" s="221">
        <f t="shared" si="297"/>
        <v>-1.0000067049986683E-6</v>
      </c>
      <c r="I408" s="221">
        <f t="shared" si="297"/>
        <v>1.0000003385357559E-6</v>
      </c>
      <c r="J408" s="221">
        <f t="shared" si="297"/>
        <v>1.000003976514563E-6</v>
      </c>
      <c r="K408" s="221">
        <f t="shared" si="297"/>
        <v>0</v>
      </c>
      <c r="L408" s="221">
        <f t="shared" si="297"/>
        <v>-8.0680500000071333</v>
      </c>
      <c r="M408" s="221">
        <f t="shared" si="297"/>
        <v>-6.2739999999994325</v>
      </c>
      <c r="N408" s="221">
        <f t="shared" si="297"/>
        <v>-24.583999999995285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9.9999306257814169E-7</v>
      </c>
      <c r="C5" s="379">
        <f>+Data!E149</f>
        <v>1.9999861251562834E-6</v>
      </c>
      <c r="D5" s="379">
        <f>+Data!F149</f>
        <v>0</v>
      </c>
      <c r="E5" s="379">
        <f>+Data!G149</f>
        <v>0</v>
      </c>
      <c r="F5" s="379">
        <f>+Data!H149</f>
        <v>-1.0000076144933701E-6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2.8990143619012088E-12</v>
      </c>
      <c r="E6" s="379">
        <f>+Data!G150</f>
        <v>-5.9117155615240335E-12</v>
      </c>
      <c r="F6" s="379">
        <f>+Data!H150</f>
        <v>4.5474735088646412E-12</v>
      </c>
      <c r="G6" s="379">
        <f>+Data!I150</f>
        <v>0</v>
      </c>
      <c r="H6" s="379">
        <f>+Data!J150</f>
        <v>-1.0000012480304576E-6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8.0680500000000031</v>
      </c>
      <c r="K7" s="380">
        <f>+Data!M180</f>
        <v>6.2740000000000009</v>
      </c>
      <c r="L7" s="380">
        <f>+Data!N180</f>
        <v>24.584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1.0000064776249928E-6</v>
      </c>
      <c r="D10" s="380">
        <f>+Data!F408</f>
        <v>-1.9999931737402221E-6</v>
      </c>
      <c r="E10" s="380">
        <f>+Data!G408</f>
        <v>0</v>
      </c>
      <c r="F10" s="380">
        <f>+Data!H408</f>
        <v>-1.0000067049986683E-6</v>
      </c>
      <c r="G10" s="380">
        <f>+Data!I408</f>
        <v>1.0000003385357559E-6</v>
      </c>
      <c r="H10" s="380">
        <f>+Data!J408</f>
        <v>1.000003976514563E-6</v>
      </c>
      <c r="I10" s="380">
        <f>+Data!K408</f>
        <v>0</v>
      </c>
      <c r="J10" s="380">
        <f>+Data!L408</f>
        <v>-8.0680500000071333</v>
      </c>
      <c r="K10" s="380">
        <f>+Data!M408</f>
        <v>-6.2739999999994325</v>
      </c>
      <c r="L10" s="380">
        <f>+Data!N408</f>
        <v>-24.583999999995285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1.0000073871196946E-6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-1.0000103429774754E-6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-1.9999927758362901E-6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1.9999899905087659E-6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-5.9685589803848416E-13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3.1832314562052488E-12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0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-1.0000085239880718E-6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1.0000107977248263E-6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1.0000021575251594E-6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-1.0000153451983351E-6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1.000003976514563E-6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-1.0000057955039665E-6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0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-8.0680500000053144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8.0680500000089523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-6.2739999999994325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6.2740000000012515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-24.583999999995285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24.583999999995285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25366.168849999998</v>
      </c>
      <c r="AC5" s="48"/>
      <c r="AD5" s="47"/>
      <c r="AE5" s="48"/>
      <c r="AF5" s="43"/>
      <c r="AG5" s="49">
        <f t="shared" ref="AG5:AG31" si="0">SUM(E5:AF5)</f>
        <v>25366.168849999998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11831.65566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23.345270000000028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11855.00093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4115.6129100000007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4115.6129100000007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11831.65566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11831.65566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25366.168849999998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25366.168849999998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10014.809609999998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10014.809609999998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5566.4317499999997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5566.4317499999997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2400.7335400000002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2400.7335400000002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307.27956999999998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307.27956999999998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1740.3647499999988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1740.3647499999988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1740.3647499999988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1028.0464199999999</v>
      </c>
      <c r="AC16" s="297"/>
      <c r="AD16" s="47"/>
      <c r="AE16" s="48"/>
      <c r="AF16" s="43"/>
      <c r="AG16" s="49">
        <f t="shared" si="0"/>
        <v>2768.4111699999985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1516.6397099999986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1516.6397099999986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4460.601099999998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0</v>
      </c>
      <c r="AE18" s="300"/>
      <c r="AF18" s="59"/>
      <c r="AG18" s="49">
        <f t="shared" si="0"/>
        <v>4460.601099999998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3460.601099999998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3460.601099999998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3460.601099999998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-798.34461999999996</v>
      </c>
      <c r="AE20" s="304">
        <f>+Data!E303</f>
        <v>0</v>
      </c>
      <c r="AF20" s="63"/>
      <c r="AG20" s="49">
        <f t="shared" si="0"/>
        <v>2662.2564799999982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2662.2364799999982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2662.2364799999982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23.345270000000028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23.345270000000028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3519.7035799999999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595.90933000000086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4115.6129100000007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2042.9818799999971</v>
      </c>
      <c r="V25" s="43"/>
      <c r="W25" s="43"/>
      <c r="X25" s="43"/>
      <c r="Y25" s="48"/>
      <c r="Z25" s="293">
        <f>Data!E403</f>
        <v>23.306359999999657</v>
      </c>
      <c r="AA25" s="305">
        <f>Data!E395</f>
        <v>-1436.0316010000045</v>
      </c>
      <c r="AB25" s="54"/>
      <c r="AC25" s="43"/>
      <c r="AD25" s="54"/>
      <c r="AE25" s="43"/>
      <c r="AF25" s="43"/>
      <c r="AG25" s="49">
        <f t="shared" si="0"/>
        <v>630.25663899999222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-25883.098119999999</v>
      </c>
      <c r="Z26" s="58"/>
      <c r="AA26" s="306"/>
      <c r="AB26" s="54"/>
      <c r="AC26" s="43"/>
      <c r="AD26" s="54"/>
      <c r="AE26" s="43"/>
      <c r="AF26" s="43"/>
      <c r="AG26" s="49">
        <f t="shared" si="0"/>
        <v>-25883.098119999999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26513.354759999998</v>
      </c>
      <c r="Z27" s="308"/>
      <c r="AA27" s="311"/>
      <c r="AB27" s="312"/>
      <c r="AC27" s="313"/>
      <c r="AD27" s="54"/>
      <c r="AE27" s="43"/>
      <c r="AF27" s="43"/>
      <c r="AG27" s="49">
        <f t="shared" si="0"/>
        <v>26513.354759999998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11855.00093</v>
      </c>
      <c r="G28" s="64"/>
      <c r="H28" s="64"/>
      <c r="I28" s="65"/>
      <c r="J28" s="65"/>
      <c r="K28" s="315">
        <f>-Data!E245</f>
        <v>5566.4317499999997</v>
      </c>
      <c r="L28" s="64"/>
      <c r="M28" s="315">
        <f>-Data!E247</f>
        <v>0</v>
      </c>
      <c r="N28" s="64"/>
      <c r="O28" s="64"/>
      <c r="P28" s="316">
        <f>-(Data!E256+Data!E83)</f>
        <v>1251.7714599999999</v>
      </c>
      <c r="Q28" s="314">
        <f>-(Data!E261)</f>
        <v>-14.895490000000001</v>
      </c>
      <c r="R28" s="314">
        <f>-Data!E267</f>
        <v>1000</v>
      </c>
      <c r="S28" s="64"/>
      <c r="T28" s="314">
        <f>-Data!E306</f>
        <v>0.02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6735.8866199999975</v>
      </c>
      <c r="AG28" s="49">
        <f t="shared" si="0"/>
        <v>26394.215269999997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2400.7335400000002</v>
      </c>
      <c r="M29" s="44"/>
      <c r="N29" s="293">
        <f>-Data!E248</f>
        <v>307.27956999999998</v>
      </c>
      <c r="O29" s="48"/>
      <c r="P29" s="320">
        <f>(Data!E81+Data!E83)</f>
        <v>0</v>
      </c>
      <c r="Q29" s="321">
        <f>-Data!E262</f>
        <v>-2929.0659000000001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221.05278999999973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4115.6129100000007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-4913.9575300000006</v>
      </c>
      <c r="AG30" s="49">
        <f t="shared" si="0"/>
        <v>-798.34461999999985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-25906.404479999997</v>
      </c>
      <c r="AA32" s="317">
        <f>+Y27-AA25</f>
        <v>27949.386361000004</v>
      </c>
      <c r="AB32" s="66"/>
      <c r="AC32" s="43"/>
      <c r="AD32" s="43"/>
      <c r="AE32" s="43"/>
      <c r="AF32" s="43"/>
      <c r="AG32" s="43">
        <f>SUM(E32:AE32)</f>
        <v>2042.981881000007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25366.168849999998</v>
      </c>
      <c r="F33" s="46">
        <f t="shared" si="1"/>
        <v>11855.00093</v>
      </c>
      <c r="G33" s="46">
        <f t="shared" si="1"/>
        <v>4115.6129100000007</v>
      </c>
      <c r="H33" s="68">
        <f t="shared" si="1"/>
        <v>11831.65566</v>
      </c>
      <c r="I33" s="68">
        <f t="shared" si="1"/>
        <v>25366.168850000002</v>
      </c>
      <c r="J33" s="68">
        <f t="shared" si="1"/>
        <v>10014.809609999998</v>
      </c>
      <c r="K33" s="68">
        <f t="shared" si="1"/>
        <v>5566.4317499999997</v>
      </c>
      <c r="L33" s="68">
        <f t="shared" si="1"/>
        <v>2400.7335400000002</v>
      </c>
      <c r="M33" s="68">
        <f t="shared" si="1"/>
        <v>0</v>
      </c>
      <c r="N33" s="68">
        <f t="shared" si="1"/>
        <v>307.27956999999998</v>
      </c>
      <c r="O33" s="68">
        <f t="shared" si="1"/>
        <v>1740.3647499999988</v>
      </c>
      <c r="P33" s="68">
        <f t="shared" si="1"/>
        <v>2768.4111699999985</v>
      </c>
      <c r="Q33" s="68">
        <f t="shared" si="1"/>
        <v>1516.6397099999981</v>
      </c>
      <c r="R33" s="68">
        <f t="shared" si="1"/>
        <v>4460.601099999998</v>
      </c>
      <c r="S33" s="68">
        <f t="shared" si="1"/>
        <v>3460.601099999998</v>
      </c>
      <c r="T33" s="68">
        <f t="shared" si="1"/>
        <v>2662.2564799999982</v>
      </c>
      <c r="U33" s="68">
        <f t="shared" si="1"/>
        <v>2662.2364799999978</v>
      </c>
      <c r="V33" s="68">
        <f t="shared" si="1"/>
        <v>23.345270000000028</v>
      </c>
      <c r="W33" s="68">
        <f t="shared" si="1"/>
        <v>4115.6129100000007</v>
      </c>
      <c r="X33" s="400">
        <f t="shared" si="1"/>
        <v>0</v>
      </c>
      <c r="Y33" s="68">
        <f t="shared" si="1"/>
        <v>630.25663999999961</v>
      </c>
      <c r="Z33" s="69">
        <f t="shared" ref="Z33:AF33" si="2">SUM(Z5:Z32)</f>
        <v>-25883.098119999999</v>
      </c>
      <c r="AA33" s="69">
        <f t="shared" si="2"/>
        <v>26513.354759999998</v>
      </c>
      <c r="AB33" s="69">
        <f t="shared" si="2"/>
        <v>26394.215269999997</v>
      </c>
      <c r="AC33" s="69">
        <f t="shared" si="2"/>
        <v>0</v>
      </c>
      <c r="AD33" s="69">
        <f t="shared" si="2"/>
        <v>-798.34461999999996</v>
      </c>
      <c r="AE33" s="69">
        <f t="shared" si="2"/>
        <v>0</v>
      </c>
      <c r="AF33" s="69">
        <f t="shared" si="2"/>
        <v>2042.9818799999966</v>
      </c>
      <c r="AG33" s="43">
        <f>SUM(E33:AE33)</f>
        <v>147090.31456999999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1.0000073871196946E-6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-1.0000103429774754E-6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34023.420460000001</v>
      </c>
      <c r="AC5" s="48"/>
      <c r="AD5" s="47"/>
      <c r="AE5" s="48"/>
      <c r="AF5" s="43"/>
      <c r="AG5" s="49">
        <f t="shared" ref="AG5:AG31" si="0">SUM(E5:AF5)</f>
        <v>34023.420460000001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15678.75057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-55.417089999999916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15623.333480000001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1941.3975200000014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1941.3975200000014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15678.75057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15678.75057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34023.420460000001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34023.420460000001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12634.756260000002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12634.756260000002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7350.6323000000002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7350.6323000000002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3190.7907599999999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3190.7907599999999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423.28321999999997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423.28321999999997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1670.0499800000016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1670.0499800000016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1670.0499800000016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988.64166999999998</v>
      </c>
      <c r="AC16" s="297"/>
      <c r="AD16" s="47"/>
      <c r="AE16" s="48"/>
      <c r="AF16" s="43"/>
      <c r="AG16" s="49">
        <f t="shared" si="0"/>
        <v>2658.6916500000016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967.2522500000016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967.2522500000016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848.78635000000156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-2.2737367544323206E-12</v>
      </c>
      <c r="AE18" s="300"/>
      <c r="AF18" s="59"/>
      <c r="AG18" s="49">
        <f t="shared" si="0"/>
        <v>848.78634999999929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-1151.2136500000006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-1151.2136500000006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-1151.2136500000006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-1326.9582700000001</v>
      </c>
      <c r="AE20" s="304">
        <f>+Data!F303</f>
        <v>0</v>
      </c>
      <c r="AF20" s="63"/>
      <c r="AG20" s="49">
        <f t="shared" si="0"/>
        <v>-2478.1719200000007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-2492.7006600000009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-2492.7006600000009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-55.417089999999916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-55.417089999999916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5709.91363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-3768.5161099999987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1941.3975200000014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1331.2325399999977</v>
      </c>
      <c r="V25" s="43"/>
      <c r="W25" s="43"/>
      <c r="X25" s="43"/>
      <c r="Y25" s="48"/>
      <c r="Z25" s="293">
        <f>Data!F403</f>
        <v>532.18875000000025</v>
      </c>
      <c r="AA25" s="305">
        <f>Data!F395</f>
        <v>-1390.1407480000053</v>
      </c>
      <c r="AB25" s="54"/>
      <c r="AC25" s="43"/>
      <c r="AD25" s="54"/>
      <c r="AE25" s="43"/>
      <c r="AF25" s="43"/>
      <c r="AG25" s="49">
        <f t="shared" si="0"/>
        <v>473.28054199999269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-173.50400000000042</v>
      </c>
      <c r="Z26" s="58"/>
      <c r="AA26" s="306"/>
      <c r="AB26" s="54"/>
      <c r="AC26" s="43"/>
      <c r="AD26" s="54"/>
      <c r="AE26" s="43"/>
      <c r="AF26" s="43"/>
      <c r="AG26" s="49">
        <f t="shared" si="0"/>
        <v>-173.50400000000042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646.78454000000033</v>
      </c>
      <c r="Z27" s="308"/>
      <c r="AA27" s="311"/>
      <c r="AB27" s="312"/>
      <c r="AC27" s="313"/>
      <c r="AD27" s="54"/>
      <c r="AE27" s="43"/>
      <c r="AF27" s="43"/>
      <c r="AG27" s="49">
        <f t="shared" si="0"/>
        <v>646.78454000000033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15623.333479999999</v>
      </c>
      <c r="G28" s="64"/>
      <c r="H28" s="64"/>
      <c r="I28" s="65"/>
      <c r="J28" s="65"/>
      <c r="K28" s="315">
        <f>-Data!F245</f>
        <v>7350.6323000000002</v>
      </c>
      <c r="L28" s="64"/>
      <c r="M28" s="315">
        <f>-Data!F247</f>
        <v>0</v>
      </c>
      <c r="N28" s="64"/>
      <c r="O28" s="64"/>
      <c r="P28" s="316">
        <f>-(Data!F256+Data!F83)</f>
        <v>1691.4394</v>
      </c>
      <c r="Q28" s="314">
        <f>-(Data!F261)</f>
        <v>0</v>
      </c>
      <c r="R28" s="314">
        <f>-Data!F267</f>
        <v>2000</v>
      </c>
      <c r="S28" s="64"/>
      <c r="T28" s="314">
        <f>-Data!F306</f>
        <v>14.528740000000001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8332.1282099999989</v>
      </c>
      <c r="AG28" s="49">
        <f t="shared" si="0"/>
        <v>35012.062129999998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3190.7907599999999</v>
      </c>
      <c r="M29" s="44"/>
      <c r="N29" s="293">
        <f>-Data!F248</f>
        <v>423.28321999999997</v>
      </c>
      <c r="O29" s="48"/>
      <c r="P29" s="320">
        <f>(Data!F81+Data!F83)</f>
        <v>0</v>
      </c>
      <c r="Q29" s="321">
        <f>-Data!F262</f>
        <v>118.4659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-3732.5398799999998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1941.3975200000014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-3268.3557900000037</v>
      </c>
      <c r="AG30" s="49">
        <f t="shared" si="0"/>
        <v>-1326.9582700000024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-705.69275000000061</v>
      </c>
      <c r="AA32" s="317">
        <f>+Y27-AA25</f>
        <v>2036.9252880000056</v>
      </c>
      <c r="AB32" s="66"/>
      <c r="AC32" s="43"/>
      <c r="AD32" s="43"/>
      <c r="AE32" s="43"/>
      <c r="AF32" s="43"/>
      <c r="AG32" s="43">
        <f>SUM(E32:AE32)</f>
        <v>1331.232538000005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34023.420460000001</v>
      </c>
      <c r="F33" s="46">
        <f t="shared" si="1"/>
        <v>15623.333479999999</v>
      </c>
      <c r="G33" s="46">
        <f t="shared" si="1"/>
        <v>1941.3975200000014</v>
      </c>
      <c r="H33" s="68">
        <f t="shared" si="1"/>
        <v>15678.75057</v>
      </c>
      <c r="I33" s="68">
        <f t="shared" si="1"/>
        <v>34023.420460000001</v>
      </c>
      <c r="J33" s="68">
        <f t="shared" si="1"/>
        <v>12634.756260000002</v>
      </c>
      <c r="K33" s="68">
        <f t="shared" si="1"/>
        <v>7350.6323000000002</v>
      </c>
      <c r="L33" s="68">
        <f t="shared" si="1"/>
        <v>3190.7907599999999</v>
      </c>
      <c r="M33" s="68">
        <f t="shared" si="1"/>
        <v>0</v>
      </c>
      <c r="N33" s="68">
        <f t="shared" si="1"/>
        <v>423.28321999999997</v>
      </c>
      <c r="O33" s="68">
        <f t="shared" si="1"/>
        <v>1670.0499800000016</v>
      </c>
      <c r="P33" s="68">
        <f t="shared" si="1"/>
        <v>2658.6916500000016</v>
      </c>
      <c r="Q33" s="68">
        <f t="shared" si="1"/>
        <v>967.2522500000016</v>
      </c>
      <c r="R33" s="68">
        <f t="shared" si="1"/>
        <v>848.7863499999994</v>
      </c>
      <c r="S33" s="68">
        <f t="shared" si="1"/>
        <v>-1151.2136500000006</v>
      </c>
      <c r="T33" s="68">
        <f t="shared" si="1"/>
        <v>-2478.1719200000007</v>
      </c>
      <c r="U33" s="68">
        <f t="shared" si="1"/>
        <v>-2492.7006600000009</v>
      </c>
      <c r="V33" s="68">
        <f t="shared" si="1"/>
        <v>-55.417089999999916</v>
      </c>
      <c r="W33" s="68">
        <f t="shared" si="1"/>
        <v>1941.3975200000014</v>
      </c>
      <c r="X33" s="400">
        <f t="shared" si="1"/>
        <v>0</v>
      </c>
      <c r="Y33" s="68">
        <f t="shared" si="1"/>
        <v>473.28053999999992</v>
      </c>
      <c r="Z33" s="69">
        <f t="shared" ref="Z33:AF33" si="2">SUM(Z5:Z32)</f>
        <v>-173.50400000000036</v>
      </c>
      <c r="AA33" s="69">
        <f t="shared" si="2"/>
        <v>646.78454000000033</v>
      </c>
      <c r="AB33" s="69">
        <f t="shared" si="2"/>
        <v>35012.062129999998</v>
      </c>
      <c r="AC33" s="69">
        <f t="shared" si="2"/>
        <v>0</v>
      </c>
      <c r="AD33" s="69">
        <f t="shared" si="2"/>
        <v>-1326.9582700000024</v>
      </c>
      <c r="AE33" s="69">
        <f t="shared" si="2"/>
        <v>0</v>
      </c>
      <c r="AF33" s="69">
        <f t="shared" si="2"/>
        <v>1331.232539999995</v>
      </c>
      <c r="AG33" s="43">
        <f>SUM(E33:AE33)</f>
        <v>161430.12439999997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-1.9999927758362901E-6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1.9999899905087659E-6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34509.160919999995</v>
      </c>
      <c r="AC5" s="48"/>
      <c r="AD5" s="47"/>
      <c r="AE5" s="48"/>
      <c r="AF5" s="43"/>
      <c r="AG5" s="49">
        <f t="shared" ref="AG5:AG31" si="0">SUM(E5:AF5)</f>
        <v>34509.160919999995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16816.71717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-75.949690000000032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16740.767479999999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10673.781359999999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10673.781359999999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16816.71717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16816.71717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34509.160919999995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34509.160919999995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12773.857149999996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12773.857149999996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7760.2037700000001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7760.2037700000001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3222.2886199999998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3222.2886199999998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424.56272000000001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424.56272000000001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1366.8020399999969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1366.8020399999969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1366.8020399999969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980.21734000000004</v>
      </c>
      <c r="AC16" s="297"/>
      <c r="AD16" s="47"/>
      <c r="AE16" s="48"/>
      <c r="AF16" s="43"/>
      <c r="AG16" s="49">
        <f t="shared" si="0"/>
        <v>2347.019379999997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641.65670999999702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641.65670999999702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3483.7117099999969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-2999.9999999999982</v>
      </c>
      <c r="AE18" s="300"/>
      <c r="AF18" s="59"/>
      <c r="AG18" s="49">
        <f t="shared" si="0"/>
        <v>483.71170999999867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483.71170999999867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483.71170999999867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483.71170999999867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0</v>
      </c>
      <c r="AC20" s="48"/>
      <c r="AD20" s="303">
        <f>+Data!G299+Data!G300+Data!G301+Data!G302+Data!G307+Data!G310+Data!G311+Data!G312+Data!G313+Data!G314</f>
        <v>-353.16864999999996</v>
      </c>
      <c r="AE20" s="304">
        <f>+Data!G303</f>
        <v>0</v>
      </c>
      <c r="AF20" s="63"/>
      <c r="AG20" s="49">
        <f t="shared" si="0"/>
        <v>130.54305999999872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128.61700999999871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128.61700999999871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-75.949690000000032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-75.949690000000032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4918.5865999999996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5755.1947599999994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10673.781359999999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-5550.6280600000009</v>
      </c>
      <c r="V25" s="43"/>
      <c r="W25" s="43"/>
      <c r="X25" s="43"/>
      <c r="Y25" s="48"/>
      <c r="Z25" s="293">
        <f>Data!G403</f>
        <v>710.28843000000006</v>
      </c>
      <c r="AA25" s="305">
        <f>Data!G395</f>
        <v>5890.7456000000002</v>
      </c>
      <c r="AB25" s="54"/>
      <c r="AC25" s="43"/>
      <c r="AD25" s="54"/>
      <c r="AE25" s="43"/>
      <c r="AF25" s="43"/>
      <c r="AG25" s="49">
        <f t="shared" si="0"/>
        <v>1050.4059699999998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3604.64903</v>
      </c>
      <c r="Z26" s="58"/>
      <c r="AA26" s="306"/>
      <c r="AB26" s="54"/>
      <c r="AC26" s="43"/>
      <c r="AD26" s="54"/>
      <c r="AE26" s="43"/>
      <c r="AF26" s="43"/>
      <c r="AG26" s="49">
        <f t="shared" si="0"/>
        <v>3604.64903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-2554.2430599999971</v>
      </c>
      <c r="Z27" s="308"/>
      <c r="AA27" s="311"/>
      <c r="AB27" s="312"/>
      <c r="AC27" s="313"/>
      <c r="AD27" s="54"/>
      <c r="AE27" s="43"/>
      <c r="AF27" s="43"/>
      <c r="AG27" s="49">
        <f t="shared" si="0"/>
        <v>-2554.2430599999971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16740.767479999999</v>
      </c>
      <c r="G28" s="64"/>
      <c r="H28" s="64"/>
      <c r="I28" s="65"/>
      <c r="J28" s="65"/>
      <c r="K28" s="315">
        <f>-Data!G245</f>
        <v>7760.2037700000001</v>
      </c>
      <c r="L28" s="64"/>
      <c r="M28" s="315">
        <f>-Data!G247</f>
        <v>0</v>
      </c>
      <c r="N28" s="64"/>
      <c r="O28" s="64"/>
      <c r="P28" s="316">
        <f>-(Data!G256+Data!G83)</f>
        <v>1705.36267</v>
      </c>
      <c r="Q28" s="314">
        <f>-(Data!G261)</f>
        <v>0</v>
      </c>
      <c r="R28" s="314">
        <f>-Data!G267</f>
        <v>0</v>
      </c>
      <c r="S28" s="64"/>
      <c r="T28" s="314">
        <f>-Data!G306</f>
        <v>1.92605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9281.1182900000022</v>
      </c>
      <c r="AG28" s="49">
        <f t="shared" si="0"/>
        <v>35489.378259999998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3222.2886199999998</v>
      </c>
      <c r="M29" s="44"/>
      <c r="N29" s="293">
        <f>-Data!G248</f>
        <v>424.56272000000001</v>
      </c>
      <c r="O29" s="48"/>
      <c r="P29" s="320">
        <f>(Data!G81+Data!G83)</f>
        <v>0</v>
      </c>
      <c r="Q29" s="321">
        <f>-Data!G262</f>
        <v>-2842.0549999999998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-804.79633999999987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10673.781359999999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-14026.950009999997</v>
      </c>
      <c r="AG30" s="49">
        <f t="shared" si="0"/>
        <v>-3353.1686499999978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2894.3606</v>
      </c>
      <c r="AA32" s="317">
        <f>+Y27-AA25</f>
        <v>-8444.9886599999973</v>
      </c>
      <c r="AB32" s="66"/>
      <c r="AC32" s="43"/>
      <c r="AD32" s="43"/>
      <c r="AE32" s="43"/>
      <c r="AF32" s="43"/>
      <c r="AG32" s="43">
        <f>SUM(E32:AE32)</f>
        <v>-5550.6280599999973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34509.160919999995</v>
      </c>
      <c r="F33" s="46">
        <f t="shared" si="1"/>
        <v>16740.767479999999</v>
      </c>
      <c r="G33" s="46">
        <f t="shared" si="1"/>
        <v>10673.781359999999</v>
      </c>
      <c r="H33" s="68">
        <f t="shared" si="1"/>
        <v>16816.71717</v>
      </c>
      <c r="I33" s="68">
        <f t="shared" si="1"/>
        <v>34509.160919999995</v>
      </c>
      <c r="J33" s="68">
        <f t="shared" si="1"/>
        <v>12773.857149999996</v>
      </c>
      <c r="K33" s="68">
        <f t="shared" si="1"/>
        <v>7760.2037700000001</v>
      </c>
      <c r="L33" s="68">
        <f t="shared" si="1"/>
        <v>3222.2886199999998</v>
      </c>
      <c r="M33" s="68">
        <f t="shared" si="1"/>
        <v>0</v>
      </c>
      <c r="N33" s="68">
        <f t="shared" si="1"/>
        <v>424.56272000000001</v>
      </c>
      <c r="O33" s="68">
        <f t="shared" si="1"/>
        <v>1366.8020399999969</v>
      </c>
      <c r="P33" s="68">
        <f t="shared" si="1"/>
        <v>2347.019379999997</v>
      </c>
      <c r="Q33" s="68">
        <f t="shared" si="1"/>
        <v>641.65670999999702</v>
      </c>
      <c r="R33" s="68">
        <f t="shared" si="1"/>
        <v>483.71170999999867</v>
      </c>
      <c r="S33" s="68">
        <f t="shared" si="1"/>
        <v>483.71170999999867</v>
      </c>
      <c r="T33" s="68">
        <f t="shared" si="1"/>
        <v>130.54305999999872</v>
      </c>
      <c r="U33" s="68">
        <f t="shared" si="1"/>
        <v>128.61700999999812</v>
      </c>
      <c r="V33" s="68">
        <f t="shared" si="1"/>
        <v>-75.949690000000032</v>
      </c>
      <c r="W33" s="68">
        <f t="shared" si="1"/>
        <v>10673.781359999999</v>
      </c>
      <c r="X33" s="400">
        <f t="shared" si="1"/>
        <v>0</v>
      </c>
      <c r="Y33" s="68">
        <f t="shared" si="1"/>
        <v>1050.405970000003</v>
      </c>
      <c r="Z33" s="69">
        <f t="shared" ref="Z33:AF33" si="2">SUM(Z5:Z32)</f>
        <v>3604.64903</v>
      </c>
      <c r="AA33" s="69">
        <f t="shared" si="2"/>
        <v>-2554.2430599999971</v>
      </c>
      <c r="AB33" s="69">
        <f t="shared" si="2"/>
        <v>35489.378259999998</v>
      </c>
      <c r="AC33" s="69">
        <f t="shared" si="2"/>
        <v>0</v>
      </c>
      <c r="AD33" s="69">
        <f t="shared" si="2"/>
        <v>-3353.1686499999983</v>
      </c>
      <c r="AE33" s="69">
        <f t="shared" si="2"/>
        <v>0</v>
      </c>
      <c r="AF33" s="69">
        <f t="shared" si="2"/>
        <v>-5550.6280599999955</v>
      </c>
      <c r="AG33" s="43">
        <f>SUM(E33:AE33)</f>
        <v>187847.41494999992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-5.9685589803848416E-13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3.1832314562052488E-12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41909.193380000004</v>
      </c>
      <c r="AC5" s="48"/>
      <c r="AD5" s="47"/>
      <c r="AE5" s="48"/>
      <c r="AF5" s="43"/>
      <c r="AG5" s="49">
        <f t="shared" ref="AG5:AG31" si="0">SUM(E5:AF5)</f>
        <v>41909.193380000004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18618.449679999998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247.46081900000001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18865.910498999998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1436.063930000003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1436.063930000003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18618.449679999998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18618.449679999998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41909.193380000004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41909.193380000004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17545.657960000004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17545.657960000004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9876.9569599999995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9876.9569599999995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3899.8800700000002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3899.8800700000002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443.47266999999999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443.47266999999999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3325.3482600000061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3325.3482600000061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3325.3482600000061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866.54787999999996</v>
      </c>
      <c r="AC16" s="297"/>
      <c r="AD16" s="47"/>
      <c r="AE16" s="48"/>
      <c r="AF16" s="43"/>
      <c r="AG16" s="49">
        <f t="shared" si="0"/>
        <v>4191.8961400000062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2457.5493200000064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2457.5493200000064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1504.9565100000063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0</v>
      </c>
      <c r="AE18" s="300"/>
      <c r="AF18" s="59"/>
      <c r="AG18" s="49">
        <f t="shared" si="0"/>
        <v>1504.9565100000063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-2495.0434899999937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-2495.0434899999937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-2495.0434899999937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0</v>
      </c>
      <c r="AC20" s="48"/>
      <c r="AD20" s="303">
        <f>+Data!H299+Data!H300+Data!H301+Data!H302+Data!H307+Data!H310+Data!H311+Data!H312+Data!H313+Data!H314</f>
        <v>-315.28046000000001</v>
      </c>
      <c r="AE20" s="304">
        <f>+Data!H303</f>
        <v>0</v>
      </c>
      <c r="AF20" s="63"/>
      <c r="AG20" s="49">
        <f t="shared" si="0"/>
        <v>-2810.3239499999936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-2810.3239499999936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-2810.3239499999936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247.46081900000001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247.46081900000001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5745.0857400000004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-4309.0218099999975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1436.063930000003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1251.237041000004</v>
      </c>
      <c r="V25" s="43"/>
      <c r="W25" s="43"/>
      <c r="X25" s="43"/>
      <c r="Y25" s="48"/>
      <c r="Z25" s="293">
        <f>Data!H403</f>
        <v>181.58416999999994</v>
      </c>
      <c r="AA25" s="305">
        <f>Data!H395</f>
        <v>-4204.1471899999979</v>
      </c>
      <c r="AB25" s="54"/>
      <c r="AC25" s="43"/>
      <c r="AD25" s="54"/>
      <c r="AE25" s="43"/>
      <c r="AF25" s="43"/>
      <c r="AG25" s="49">
        <f t="shared" si="0"/>
        <v>-2771.3259789999938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-333.46440000000007</v>
      </c>
      <c r="Z26" s="58"/>
      <c r="AA26" s="306"/>
      <c r="AB26" s="54"/>
      <c r="AC26" s="43"/>
      <c r="AD26" s="54"/>
      <c r="AE26" s="43"/>
      <c r="AF26" s="43"/>
      <c r="AG26" s="49">
        <f t="shared" si="0"/>
        <v>-333.46440000000007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-2437.861580000002</v>
      </c>
      <c r="Z27" s="308"/>
      <c r="AA27" s="311"/>
      <c r="AB27" s="312"/>
      <c r="AC27" s="313"/>
      <c r="AD27" s="54"/>
      <c r="AE27" s="43"/>
      <c r="AF27" s="43"/>
      <c r="AG27" s="49">
        <f t="shared" si="0"/>
        <v>-2437.861580000002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18865.910498999998</v>
      </c>
      <c r="G28" s="64"/>
      <c r="H28" s="64"/>
      <c r="I28" s="65"/>
      <c r="J28" s="65"/>
      <c r="K28" s="315">
        <f>-Data!H245</f>
        <v>9876.9569599999995</v>
      </c>
      <c r="L28" s="64"/>
      <c r="M28" s="315">
        <f>-Data!H247</f>
        <v>0</v>
      </c>
      <c r="N28" s="64"/>
      <c r="O28" s="64"/>
      <c r="P28" s="316">
        <f>-(Data!H256+Data!H83)</f>
        <v>1734.34682</v>
      </c>
      <c r="Q28" s="314">
        <f>-(Data!H261)</f>
        <v>0</v>
      </c>
      <c r="R28" s="314">
        <f>-Data!H267</f>
        <v>4000</v>
      </c>
      <c r="S28" s="64"/>
      <c r="T28" s="314">
        <f>-Data!H306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8298.52698100001</v>
      </c>
      <c r="AG28" s="49">
        <f t="shared" si="0"/>
        <v>42775.741260000003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3899.8800700000002</v>
      </c>
      <c r="M29" s="44"/>
      <c r="N29" s="293">
        <f>-Data!H248</f>
        <v>443.47266999999999</v>
      </c>
      <c r="O29" s="48"/>
      <c r="P29" s="320">
        <f>(Data!H81+Data!H83)</f>
        <v>0</v>
      </c>
      <c r="Q29" s="321">
        <f>-Data!H262</f>
        <v>952.59280999999999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-5295.9455500000004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1436.063930000003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-1751.3443900000029</v>
      </c>
      <c r="AG30" s="49">
        <f t="shared" si="0"/>
        <v>-315.28045999999995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-515.04857000000004</v>
      </c>
      <c r="AA32" s="317">
        <f>+Y27-AA25</f>
        <v>1766.2856099999958</v>
      </c>
      <c r="AB32" s="66"/>
      <c r="AC32" s="43"/>
      <c r="AD32" s="43"/>
      <c r="AE32" s="43"/>
      <c r="AF32" s="43"/>
      <c r="AG32" s="43">
        <f>SUM(E32:AE32)</f>
        <v>1251.2370399999959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41909.193380000004</v>
      </c>
      <c r="F33" s="46">
        <f t="shared" si="1"/>
        <v>18865.910498999998</v>
      </c>
      <c r="G33" s="46">
        <f t="shared" si="1"/>
        <v>1436.063930000003</v>
      </c>
      <c r="H33" s="68">
        <f t="shared" si="1"/>
        <v>18618.449679999998</v>
      </c>
      <c r="I33" s="68">
        <f t="shared" si="1"/>
        <v>41909.193380000004</v>
      </c>
      <c r="J33" s="68">
        <f t="shared" si="1"/>
        <v>17545.657960000004</v>
      </c>
      <c r="K33" s="68">
        <f t="shared" si="1"/>
        <v>9876.9569599999995</v>
      </c>
      <c r="L33" s="68">
        <f t="shared" si="1"/>
        <v>3899.8800700000002</v>
      </c>
      <c r="M33" s="68">
        <f t="shared" si="1"/>
        <v>0</v>
      </c>
      <c r="N33" s="68">
        <f t="shared" si="1"/>
        <v>443.47266999999999</v>
      </c>
      <c r="O33" s="68">
        <f t="shared" si="1"/>
        <v>3325.3482600000061</v>
      </c>
      <c r="P33" s="68">
        <f t="shared" si="1"/>
        <v>4191.8961400000062</v>
      </c>
      <c r="Q33" s="68">
        <f t="shared" si="1"/>
        <v>2457.5493200000064</v>
      </c>
      <c r="R33" s="68">
        <f t="shared" si="1"/>
        <v>1504.9565100000063</v>
      </c>
      <c r="S33" s="68">
        <f t="shared" si="1"/>
        <v>-2495.0434899999937</v>
      </c>
      <c r="T33" s="68">
        <f t="shared" si="1"/>
        <v>-2810.3239499999936</v>
      </c>
      <c r="U33" s="68">
        <f t="shared" si="1"/>
        <v>-2810.3239499999936</v>
      </c>
      <c r="V33" s="68">
        <f t="shared" si="1"/>
        <v>247.46081900000001</v>
      </c>
      <c r="W33" s="68">
        <f t="shared" si="1"/>
        <v>1436.063930000003</v>
      </c>
      <c r="X33" s="400">
        <f t="shared" si="1"/>
        <v>0</v>
      </c>
      <c r="Y33" s="68">
        <f t="shared" si="1"/>
        <v>-2771.3259800000023</v>
      </c>
      <c r="Z33" s="69">
        <f t="shared" ref="Z33:AF33" si="2">SUM(Z5:Z32)</f>
        <v>-333.46440000000007</v>
      </c>
      <c r="AA33" s="69">
        <f t="shared" si="2"/>
        <v>-2437.861580000002</v>
      </c>
      <c r="AB33" s="69">
        <f t="shared" si="2"/>
        <v>42775.741260000003</v>
      </c>
      <c r="AC33" s="69">
        <f t="shared" si="2"/>
        <v>0</v>
      </c>
      <c r="AD33" s="69">
        <f t="shared" si="2"/>
        <v>-315.28046000000001</v>
      </c>
      <c r="AE33" s="69">
        <f t="shared" si="2"/>
        <v>0</v>
      </c>
      <c r="AF33" s="69">
        <f t="shared" si="2"/>
        <v>1251.2370410000067</v>
      </c>
      <c r="AG33" s="43">
        <f>SUM(E33:AE33)</f>
        <v>196470.17095800012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-1.0000085239880718E-6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1.0000107977248263E-6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4.8316999999999997</v>
      </c>
      <c r="X5" s="289"/>
      <c r="Y5" s="46"/>
      <c r="Z5" s="46"/>
      <c r="AA5" s="290"/>
      <c r="AB5" s="291">
        <f>Data!I208+Data!I209+Data!I211+Data!I80</f>
        <v>42333.273959999999</v>
      </c>
      <c r="AC5" s="48"/>
      <c r="AD5" s="47"/>
      <c r="AE5" s="48"/>
      <c r="AF5" s="43"/>
      <c r="AG5" s="49">
        <f t="shared" ref="AG5:AG31" si="0">SUM(E5:AF5)</f>
        <v>42338.105660000001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19209.797589999998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70.94217100000003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19280.739760999997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1047.2224799999983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1047.2224799999983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19209.797589999998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19209.797589999998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42338.105660000001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42338.105660000001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17495.843240000002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17495.843240000002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9324.7795900000001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9324.7795900000001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3827.4577800000002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3827.4577800000002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566.41291999999999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566.41291999999999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3777.1929500000006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3777.1929500000006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3777.1929500000006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591.73009000000002</v>
      </c>
      <c r="AC16" s="297"/>
      <c r="AD16" s="47"/>
      <c r="AE16" s="48"/>
      <c r="AF16" s="43"/>
      <c r="AG16" s="49">
        <f t="shared" si="0"/>
        <v>4368.9230400000006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2815.9225300000007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2815.9225300000007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1908.5715700000007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0</v>
      </c>
      <c r="AE18" s="300"/>
      <c r="AF18" s="59"/>
      <c r="AG18" s="49">
        <f t="shared" si="0"/>
        <v>1908.5715700000007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-3091.428429999999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53.073260000000005</v>
      </c>
      <c r="AF19" s="48"/>
      <c r="AG19" s="49">
        <f t="shared" si="0"/>
        <v>-3038.3551699999989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-3038.3551699999989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0</v>
      </c>
      <c r="AC20" s="48"/>
      <c r="AD20" s="303">
        <f>+Data!I299+Data!I300+Data!I301+Data!I302+Data!I307+Data!I310+Data!I311+Data!I312+Data!I313+Data!I314</f>
        <v>444.88153999999997</v>
      </c>
      <c r="AE20" s="304">
        <f>+Data!I303</f>
        <v>1.48977</v>
      </c>
      <c r="AF20" s="63"/>
      <c r="AG20" s="49">
        <f t="shared" si="0"/>
        <v>-2591.9838599999989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-2609.8425399999987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-2609.8425399999987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70.94217100000003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70.94217100000003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5632.4648299999999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-4580.4106500000016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1052.0541799999983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1899.6259390000027</v>
      </c>
      <c r="V25" s="43"/>
      <c r="W25" s="43"/>
      <c r="X25" s="43"/>
      <c r="Y25" s="48"/>
      <c r="Z25" s="293">
        <f>Data!I403</f>
        <v>-577.5703299999999</v>
      </c>
      <c r="AA25" s="305">
        <f>Data!I395</f>
        <v>-5288.2485500000021</v>
      </c>
      <c r="AB25" s="54"/>
      <c r="AC25" s="43"/>
      <c r="AD25" s="54"/>
      <c r="AE25" s="43"/>
      <c r="AF25" s="43"/>
      <c r="AG25" s="49">
        <f t="shared" si="0"/>
        <v>-3966.1929409999993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-674.26092999999901</v>
      </c>
      <c r="Z26" s="58"/>
      <c r="AA26" s="306"/>
      <c r="AB26" s="54"/>
      <c r="AC26" s="43"/>
      <c r="AD26" s="54"/>
      <c r="AE26" s="43"/>
      <c r="AF26" s="43"/>
      <c r="AG26" s="49">
        <f t="shared" si="0"/>
        <v>-674.26092999999901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-3291.9320099999982</v>
      </c>
      <c r="Z27" s="308"/>
      <c r="AA27" s="311"/>
      <c r="AB27" s="312"/>
      <c r="AC27" s="313"/>
      <c r="AD27" s="54"/>
      <c r="AE27" s="43"/>
      <c r="AF27" s="43"/>
      <c r="AG27" s="49">
        <f t="shared" si="0"/>
        <v>-3291.9320099999982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19280.739761000001</v>
      </c>
      <c r="G28" s="64"/>
      <c r="H28" s="64"/>
      <c r="I28" s="65"/>
      <c r="J28" s="65"/>
      <c r="K28" s="315">
        <f>-Data!I245</f>
        <v>9324.7795900000001</v>
      </c>
      <c r="L28" s="64"/>
      <c r="M28" s="315">
        <f>-Data!I247</f>
        <v>0</v>
      </c>
      <c r="N28" s="64"/>
      <c r="O28" s="64"/>
      <c r="P28" s="316">
        <f>-(Data!I256+Data!I83)</f>
        <v>1553.0005100000001</v>
      </c>
      <c r="Q28" s="314">
        <f>-(Data!I261)</f>
        <v>0</v>
      </c>
      <c r="R28" s="314">
        <f>-Data!I267</f>
        <v>5000</v>
      </c>
      <c r="S28" s="64"/>
      <c r="T28" s="314">
        <f>-Data!I306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7766.484188999988</v>
      </c>
      <c r="AG28" s="49">
        <f t="shared" si="0"/>
        <v>42925.004049999996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3827.4577800000002</v>
      </c>
      <c r="M29" s="44"/>
      <c r="N29" s="293">
        <f>-Data!I248</f>
        <v>566.41291999999999</v>
      </c>
      <c r="O29" s="48"/>
      <c r="P29" s="320">
        <f>(Data!I81+Data!I83)</f>
        <v>0</v>
      </c>
      <c r="Q29" s="321">
        <f>-Data!I262</f>
        <v>907.35095999999999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-5301.2216600000002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1047.2224799999983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-602.34093999999834</v>
      </c>
      <c r="AG30" s="49">
        <f t="shared" si="0"/>
        <v>444.88153999999997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17.85868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36.704350000000005</v>
      </c>
      <c r="AG31" s="49">
        <f t="shared" si="0"/>
        <v>54.563030000000005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-96.690599999999108</v>
      </c>
      <c r="AA32" s="317">
        <f>+Y27-AA25</f>
        <v>1996.3165400000039</v>
      </c>
      <c r="AB32" s="66"/>
      <c r="AC32" s="43"/>
      <c r="AD32" s="43"/>
      <c r="AE32" s="43"/>
      <c r="AF32" s="43"/>
      <c r="AG32" s="43">
        <f>SUM(E32:AE32)</f>
        <v>1899.6259400000049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42338.105660000001</v>
      </c>
      <c r="F33" s="46">
        <f t="shared" si="1"/>
        <v>19280.739761000001</v>
      </c>
      <c r="G33" s="46">
        <f t="shared" si="1"/>
        <v>1047.2224799999983</v>
      </c>
      <c r="H33" s="68">
        <f t="shared" si="1"/>
        <v>19209.797589999998</v>
      </c>
      <c r="I33" s="68">
        <f t="shared" si="1"/>
        <v>42338.105660000001</v>
      </c>
      <c r="J33" s="68">
        <f t="shared" si="1"/>
        <v>17495.843240000002</v>
      </c>
      <c r="K33" s="68">
        <f t="shared" si="1"/>
        <v>9324.7795900000001</v>
      </c>
      <c r="L33" s="68">
        <f t="shared" si="1"/>
        <v>3827.4577800000002</v>
      </c>
      <c r="M33" s="68">
        <f t="shared" si="1"/>
        <v>0</v>
      </c>
      <c r="N33" s="68">
        <f t="shared" si="1"/>
        <v>566.41291999999999</v>
      </c>
      <c r="O33" s="68">
        <f t="shared" si="1"/>
        <v>3777.1929500000006</v>
      </c>
      <c r="P33" s="68">
        <f t="shared" si="1"/>
        <v>4368.9230400000006</v>
      </c>
      <c r="Q33" s="68">
        <f t="shared" si="1"/>
        <v>2815.9225300000007</v>
      </c>
      <c r="R33" s="68">
        <f t="shared" si="1"/>
        <v>1908.571570000001</v>
      </c>
      <c r="S33" s="68">
        <f t="shared" si="1"/>
        <v>-3038.3551699999989</v>
      </c>
      <c r="T33" s="68">
        <f t="shared" si="1"/>
        <v>-2591.9838599999989</v>
      </c>
      <c r="U33" s="68">
        <f t="shared" si="1"/>
        <v>-2609.8425399999992</v>
      </c>
      <c r="V33" s="68">
        <f t="shared" si="1"/>
        <v>70.94217100000003</v>
      </c>
      <c r="W33" s="68">
        <f t="shared" si="1"/>
        <v>1052.0541799999983</v>
      </c>
      <c r="X33" s="400">
        <f t="shared" si="1"/>
        <v>0</v>
      </c>
      <c r="Y33" s="68">
        <f t="shared" si="1"/>
        <v>-3966.1929399999972</v>
      </c>
      <c r="Z33" s="69">
        <f t="shared" ref="Z33:AF33" si="2">SUM(Z5:Z32)</f>
        <v>-674.26092999999901</v>
      </c>
      <c r="AA33" s="69">
        <f t="shared" si="2"/>
        <v>-3291.9320099999982</v>
      </c>
      <c r="AB33" s="69">
        <f t="shared" si="2"/>
        <v>42925.004049999996</v>
      </c>
      <c r="AC33" s="69">
        <f t="shared" si="2"/>
        <v>0</v>
      </c>
      <c r="AD33" s="69">
        <f t="shared" si="2"/>
        <v>444.88153999999997</v>
      </c>
      <c r="AE33" s="69">
        <f t="shared" si="2"/>
        <v>54.563030000000005</v>
      </c>
      <c r="AF33" s="69">
        <f t="shared" si="2"/>
        <v>1899.6259389999896</v>
      </c>
      <c r="AG33" s="43">
        <f>SUM(E33:AE33)</f>
        <v>196673.952292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1.0000021575251594E-6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-1.0000153451983351E-6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44638.6175</v>
      </c>
      <c r="AC5" s="48"/>
      <c r="AD5" s="47"/>
      <c r="AE5" s="48"/>
      <c r="AF5" s="43"/>
      <c r="AG5" s="49">
        <f t="shared" ref="AG5:AG31" si="0">SUM(E5:AF5)</f>
        <v>44638.6175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20278.052920000002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102.95605999999998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20381.008980000002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1101.7955300000003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1101.7955300000003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20278.052920000002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20278.052920000002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44638.6175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44638.6175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18967.340839999997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18967.340839999997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9010.4195199999995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9010.4195199999995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3911.30341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3911.30341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509.99923000000001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509.99923000000001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5535.6186799999978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5535.6186799999978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5535.6186799999978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535.589699</v>
      </c>
      <c r="AC16" s="297"/>
      <c r="AD16" s="47"/>
      <c r="AE16" s="48"/>
      <c r="AF16" s="43"/>
      <c r="AG16" s="49">
        <f t="shared" si="0"/>
        <v>6071.2083789999979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4739.8147789999975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4739.8147789999975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4241.3870289999977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-5.4569682106375694E-12</v>
      </c>
      <c r="AE18" s="300"/>
      <c r="AF18" s="59"/>
      <c r="AG18" s="49">
        <f t="shared" si="0"/>
        <v>4241.3870289999923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4241.3870289999923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-1.4897699999999992</v>
      </c>
      <c r="AF19" s="48"/>
      <c r="AG19" s="49">
        <f t="shared" si="0"/>
        <v>4239.8972589999921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4239.8972589999921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0</v>
      </c>
      <c r="AC20" s="48"/>
      <c r="AD20" s="303">
        <f>+Data!J299+Data!J300+Data!J301+Data!J302+Data!J307+Data!J310+Data!J311+Data!J312+Data!J313+Data!J314</f>
        <v>502.55740999999995</v>
      </c>
      <c r="AE20" s="304">
        <f>+Data!J303</f>
        <v>1.48977</v>
      </c>
      <c r="AF20" s="63"/>
      <c r="AG20" s="49">
        <f t="shared" si="0"/>
        <v>4743.9444389999926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4743.9444389999917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4743.9444389999917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102.95605999999998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102.95605999999998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5393.2237400000004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-4291.42821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1101.7955300000003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8932.4165889999913</v>
      </c>
      <c r="V25" s="43"/>
      <c r="W25" s="43"/>
      <c r="X25" s="43"/>
      <c r="Y25" s="48"/>
      <c r="Z25" s="293">
        <f>Data!J403</f>
        <v>44.132560000000034</v>
      </c>
      <c r="AA25" s="305">
        <f>Data!J395</f>
        <v>-13501.534069999998</v>
      </c>
      <c r="AB25" s="54"/>
      <c r="AC25" s="43"/>
      <c r="AD25" s="54"/>
      <c r="AE25" s="43"/>
      <c r="AF25" s="43"/>
      <c r="AG25" s="49">
        <f t="shared" si="0"/>
        <v>-4524.9849210000066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-2658.9315700000002</v>
      </c>
      <c r="Z26" s="58"/>
      <c r="AA26" s="306"/>
      <c r="AB26" s="54"/>
      <c r="AC26" s="43"/>
      <c r="AD26" s="54"/>
      <c r="AE26" s="43"/>
      <c r="AF26" s="43"/>
      <c r="AG26" s="49">
        <f t="shared" si="0"/>
        <v>-2658.9315700000002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-1866.0533500000026</v>
      </c>
      <c r="Z27" s="308"/>
      <c r="AA27" s="311"/>
      <c r="AB27" s="312"/>
      <c r="AC27" s="313"/>
      <c r="AD27" s="54"/>
      <c r="AE27" s="43"/>
      <c r="AF27" s="43"/>
      <c r="AG27" s="49">
        <f t="shared" si="0"/>
        <v>-1866.0533500000026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20381.008980000002</v>
      </c>
      <c r="G28" s="64"/>
      <c r="H28" s="64"/>
      <c r="I28" s="65"/>
      <c r="J28" s="65"/>
      <c r="K28" s="315">
        <f>-Data!J245</f>
        <v>9010.4195199999995</v>
      </c>
      <c r="L28" s="64"/>
      <c r="M28" s="315">
        <f>-Data!J247</f>
        <v>0</v>
      </c>
      <c r="N28" s="64"/>
      <c r="O28" s="64"/>
      <c r="P28" s="316">
        <f>-(Data!J256+Data!J83)</f>
        <v>1331.3936000000001</v>
      </c>
      <c r="Q28" s="314">
        <f>-(Data!J261)</f>
        <v>0</v>
      </c>
      <c r="R28" s="314">
        <f>-Data!J267</f>
        <v>0</v>
      </c>
      <c r="S28" s="64"/>
      <c r="T28" s="314">
        <f>-Data!J306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14451.385098999996</v>
      </c>
      <c r="AG28" s="49">
        <f t="shared" si="0"/>
        <v>45174.207198999997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3911.30341</v>
      </c>
      <c r="M29" s="44"/>
      <c r="N29" s="293">
        <f>-Data!J248</f>
        <v>509.99923000000001</v>
      </c>
      <c r="O29" s="48"/>
      <c r="P29" s="320">
        <f>(Data!J81+Data!J83)</f>
        <v>0</v>
      </c>
      <c r="Q29" s="321">
        <f>-Data!J262</f>
        <v>498.42775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-4919.7303899999997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1101.7955300000003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-599.23812000000589</v>
      </c>
      <c r="AG30" s="49">
        <f t="shared" si="0"/>
        <v>502.55740999999443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-2703.0641300000002</v>
      </c>
      <c r="AA32" s="317">
        <f>+Y27-AA25</f>
        <v>11635.480719999996</v>
      </c>
      <c r="AB32" s="66"/>
      <c r="AC32" s="43"/>
      <c r="AD32" s="43"/>
      <c r="AE32" s="43"/>
      <c r="AF32" s="43"/>
      <c r="AG32" s="43">
        <f>SUM(E32:AE32)</f>
        <v>8932.4165899999953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44638.6175</v>
      </c>
      <c r="F33" s="46">
        <f t="shared" si="1"/>
        <v>20381.008980000002</v>
      </c>
      <c r="G33" s="46">
        <f t="shared" si="1"/>
        <v>1101.7955300000003</v>
      </c>
      <c r="H33" s="68">
        <f t="shared" si="1"/>
        <v>20278.052920000002</v>
      </c>
      <c r="I33" s="68">
        <f t="shared" si="1"/>
        <v>44638.6175</v>
      </c>
      <c r="J33" s="68">
        <f t="shared" si="1"/>
        <v>18967.340839999997</v>
      </c>
      <c r="K33" s="68">
        <f t="shared" si="1"/>
        <v>9010.4195199999995</v>
      </c>
      <c r="L33" s="68">
        <f t="shared" si="1"/>
        <v>3911.30341</v>
      </c>
      <c r="M33" s="68">
        <f t="shared" si="1"/>
        <v>0</v>
      </c>
      <c r="N33" s="68">
        <f t="shared" si="1"/>
        <v>509.99923000000001</v>
      </c>
      <c r="O33" s="68">
        <f t="shared" si="1"/>
        <v>5535.6186799999978</v>
      </c>
      <c r="P33" s="68">
        <f t="shared" si="1"/>
        <v>6071.2083789999979</v>
      </c>
      <c r="Q33" s="68">
        <f t="shared" si="1"/>
        <v>4739.8147789999975</v>
      </c>
      <c r="R33" s="68">
        <f t="shared" si="1"/>
        <v>4241.3870289999923</v>
      </c>
      <c r="S33" s="68">
        <f t="shared" si="1"/>
        <v>4239.8972589999921</v>
      </c>
      <c r="T33" s="68">
        <f t="shared" si="1"/>
        <v>4743.9444389999917</v>
      </c>
      <c r="U33" s="68">
        <f t="shared" si="1"/>
        <v>4743.9444389999917</v>
      </c>
      <c r="V33" s="68">
        <f t="shared" si="1"/>
        <v>102.95605999999998</v>
      </c>
      <c r="W33" s="68">
        <f t="shared" si="1"/>
        <v>1101.7955300000003</v>
      </c>
      <c r="X33" s="400">
        <f t="shared" si="1"/>
        <v>0</v>
      </c>
      <c r="Y33" s="68">
        <f t="shared" si="1"/>
        <v>-4524.9849200000026</v>
      </c>
      <c r="Z33" s="69">
        <f t="shared" ref="Z33:AF33" si="2">SUM(Z5:Z32)</f>
        <v>-2658.9315700000002</v>
      </c>
      <c r="AA33" s="69">
        <f t="shared" si="2"/>
        <v>-1866.053350000002</v>
      </c>
      <c r="AB33" s="69">
        <f t="shared" si="2"/>
        <v>45174.207198999997</v>
      </c>
      <c r="AC33" s="69">
        <f t="shared" si="2"/>
        <v>0</v>
      </c>
      <c r="AD33" s="69">
        <f t="shared" si="2"/>
        <v>502.55740999999449</v>
      </c>
      <c r="AE33" s="69">
        <f t="shared" si="2"/>
        <v>0</v>
      </c>
      <c r="AF33" s="69">
        <f t="shared" si="2"/>
        <v>8932.4165889999895</v>
      </c>
      <c r="AG33" s="43">
        <f>SUM(E33:AE33)</f>
        <v>235584.51679299996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1.000003976514563E-6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-1.0000057955039665E-6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2020-06-17T08:11:45Z</dcterms:modified>
</cp:coreProperties>
</file>