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V33" i="35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5" i="35" l="1"/>
  <c r="S24" i="29" s="1"/>
  <c r="V33" i="36"/>
  <c r="V35" i="36" s="1"/>
  <c r="S25" i="29" s="1"/>
  <c r="V33" i="34"/>
  <c r="V35" i="34" s="1"/>
  <c r="S23" i="29" s="1"/>
  <c r="AA32" i="38"/>
  <c r="AA33" i="38" s="1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M368" i="1" l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D35" i="30" s="1"/>
  <c r="AA19" i="29" s="1"/>
  <c r="AF33" i="30"/>
  <c r="AF35" i="30" s="1"/>
  <c r="AC19" i="29" s="1"/>
  <c r="R33" i="30"/>
  <c r="AG19" i="30"/>
  <c r="S20" i="30"/>
  <c r="AG27" i="31"/>
  <c r="AA32" i="31"/>
  <c r="Y33" i="3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<sst xmlns="http://schemas.openxmlformats.org/spreadsheetml/2006/main" count="2634" uniqueCount="652">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</sst>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B1" workbookViewId="0">
      <selection activeCell="C6" sqref="C6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3">
        <v>0</v>
      </c>
      <c r="E2" s="332">
        <v>156214.53766999999</v>
      </c>
      <c r="F2" s="332">
        <v>175872.07959000001</v>
      </c>
      <c r="G2" s="332">
        <v>163722.81585000001</v>
      </c>
      <c r="H2" s="332">
        <v>178894.54844000001</v>
      </c>
      <c r="I2" s="332">
        <v>202900.40090000001</v>
      </c>
      <c r="J2" s="332">
        <v>213765.1427</v>
      </c>
      <c r="K2" s="332">
        <v>235364.595</v>
      </c>
      <c r="L2" s="332">
        <v>256912.70499999999</v>
      </c>
      <c r="M2" s="332">
        <v>266588.32400000002</v>
      </c>
      <c r="N2" s="332">
        <v>214264.712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2">
        <v>20.626560000000001</v>
      </c>
      <c r="F3" s="332">
        <v>10.42048</v>
      </c>
      <c r="G3" s="332">
        <v>10.03065</v>
      </c>
      <c r="H3" s="332">
        <v>6.5847300000000004</v>
      </c>
      <c r="I3" s="332">
        <v>3.1388099999999999</v>
      </c>
      <c r="J3" s="332">
        <v>1.0228900000000001</v>
      </c>
      <c r="K3" s="332">
        <v>0.112</v>
      </c>
      <c r="L3" s="333">
        <v>0</v>
      </c>
      <c r="M3" s="333">
        <v>0</v>
      </c>
      <c r="N3" s="333">
        <v>0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3">
        <v>0</v>
      </c>
      <c r="E4" s="332">
        <v>92978.048259999996</v>
      </c>
      <c r="F4" s="332">
        <v>84235.435289999994</v>
      </c>
      <c r="G4" s="332">
        <v>79833.880189999996</v>
      </c>
      <c r="H4" s="332">
        <v>75235.191690000007</v>
      </c>
      <c r="I4" s="332">
        <v>93351.769530000005</v>
      </c>
      <c r="J4" s="332">
        <v>91990.596120000002</v>
      </c>
      <c r="K4" s="332">
        <v>88504.154999999999</v>
      </c>
      <c r="L4" s="332">
        <v>85472.116999999998</v>
      </c>
      <c r="M4" s="332">
        <v>81461.607000000004</v>
      </c>
      <c r="N4" s="332">
        <v>77755.876999999993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2">
        <v>48701.756739999997</v>
      </c>
      <c r="F6" s="332">
        <v>77203.145520000005</v>
      </c>
      <c r="G6" s="332">
        <v>77203.145520000005</v>
      </c>
      <c r="H6" s="332">
        <v>99039.862519999995</v>
      </c>
      <c r="I6" s="332">
        <v>100132.12377999999</v>
      </c>
      <c r="J6" s="332">
        <v>103726.63064</v>
      </c>
      <c r="K6" s="332">
        <v>127011.257</v>
      </c>
      <c r="L6" s="332">
        <v>152111.25700000001</v>
      </c>
      <c r="M6" s="332">
        <v>167202.038</v>
      </c>
      <c r="N6" s="332">
        <v>130414.64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3">
        <v>0</v>
      </c>
      <c r="E7" s="332">
        <v>14269.20026</v>
      </c>
      <c r="F7" s="332">
        <v>14019.46413</v>
      </c>
      <c r="G7" s="332">
        <v>6395.0709399999996</v>
      </c>
      <c r="H7" s="332">
        <v>4457.1469500000003</v>
      </c>
      <c r="I7" s="332">
        <v>8462.8861190000007</v>
      </c>
      <c r="J7" s="332">
        <v>16450.7019</v>
      </c>
      <c r="K7" s="332">
        <v>18724.580000000002</v>
      </c>
      <c r="L7" s="332">
        <v>18318.475999999999</v>
      </c>
      <c r="M7" s="332">
        <v>17018.511999999999</v>
      </c>
      <c r="N7" s="332">
        <v>5296.6270000000004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2">
        <v>244.90584999999999</v>
      </c>
      <c r="F8" s="332">
        <v>403.61417</v>
      </c>
      <c r="G8" s="332">
        <v>280.68855000000002</v>
      </c>
      <c r="H8" s="332">
        <v>155.76255</v>
      </c>
      <c r="I8" s="332">
        <v>950.48266000000001</v>
      </c>
      <c r="J8" s="332">
        <v>1596.1911500000001</v>
      </c>
      <c r="K8" s="332">
        <v>1124.491</v>
      </c>
      <c r="L8" s="332">
        <v>1010.855</v>
      </c>
      <c r="M8" s="332">
        <v>906.16700000000003</v>
      </c>
      <c r="N8" s="332">
        <v>797.56799999999998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3">
        <v>0</v>
      </c>
      <c r="E10" s="332">
        <v>150932.17535999999</v>
      </c>
      <c r="F10" s="332">
        <v>170706.40122999999</v>
      </c>
      <c r="G10" s="332">
        <v>204802.44157</v>
      </c>
      <c r="H10" s="332">
        <v>154837.15080999999</v>
      </c>
      <c r="I10" s="332">
        <v>168953.75333000001</v>
      </c>
      <c r="J10" s="332">
        <v>188300.87656</v>
      </c>
      <c r="K10" s="332">
        <v>198914.071</v>
      </c>
      <c r="L10" s="332">
        <v>174255.75099999999</v>
      </c>
      <c r="M10" s="332">
        <v>203295.64600000001</v>
      </c>
      <c r="N10" s="332">
        <v>275028.37699999998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3">
        <v>0</v>
      </c>
      <c r="E12" s="332">
        <v>1865.51631</v>
      </c>
      <c r="F12" s="332">
        <v>1299.9820199999999</v>
      </c>
      <c r="G12" s="332">
        <v>1416.1240499999999</v>
      </c>
      <c r="H12" s="332">
        <v>1581.64886</v>
      </c>
      <c r="I12" s="332">
        <v>1149.78061</v>
      </c>
      <c r="J12" s="332">
        <v>1147.1129800000001</v>
      </c>
      <c r="K12" s="332">
        <v>849.97400000000005</v>
      </c>
      <c r="L12" s="332">
        <v>809.83399999999995</v>
      </c>
      <c r="M12" s="332">
        <v>795.32</v>
      </c>
      <c r="N12" s="332">
        <v>600.39400000000001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3">
        <v>0</v>
      </c>
      <c r="E13" s="332">
        <v>42.81165</v>
      </c>
      <c r="F13" s="332">
        <v>39.101619999999997</v>
      </c>
      <c r="G13" s="332">
        <v>33.973289999999999</v>
      </c>
      <c r="H13" s="332">
        <v>26.483599999999999</v>
      </c>
      <c r="I13" s="332">
        <v>19.935479999999998</v>
      </c>
      <c r="J13" s="332">
        <v>16.763500000000001</v>
      </c>
      <c r="K13" s="332">
        <v>12.769</v>
      </c>
      <c r="L13" s="332">
        <v>15.927</v>
      </c>
      <c r="M13" s="332">
        <v>12.061999999999999</v>
      </c>
      <c r="N13" s="332">
        <v>4.7110000000000003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2">
        <v>1299.6245799999999</v>
      </c>
      <c r="F14" s="332">
        <v>1260.8804</v>
      </c>
      <c r="G14" s="332">
        <v>1382.15076</v>
      </c>
      <c r="H14" s="332">
        <v>913.13864999999998</v>
      </c>
      <c r="I14" s="332">
        <v>881.39193999999998</v>
      </c>
      <c r="J14" s="332">
        <v>889.08318999999995</v>
      </c>
      <c r="K14" s="332">
        <v>739.649</v>
      </c>
      <c r="L14" s="332">
        <v>706.60699999999997</v>
      </c>
      <c r="M14" s="332">
        <v>749.48500000000001</v>
      </c>
      <c r="N14" s="332">
        <v>562.96299999999997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2">
        <v>523.08007999999995</v>
      </c>
      <c r="F18" s="333">
        <v>0</v>
      </c>
      <c r="G18" s="333">
        <v>0</v>
      </c>
      <c r="H18" s="332">
        <v>642.02661000000001</v>
      </c>
      <c r="I18" s="332">
        <v>248.45319000000001</v>
      </c>
      <c r="J18" s="332">
        <v>241.26629</v>
      </c>
      <c r="K18" s="332">
        <v>97.555999999999997</v>
      </c>
      <c r="L18" s="332">
        <v>87.3</v>
      </c>
      <c r="M18" s="332">
        <v>33.773000000000003</v>
      </c>
      <c r="N18" s="332">
        <v>32.72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3">
        <v>0</v>
      </c>
      <c r="E19" s="332">
        <v>12972.87255</v>
      </c>
      <c r="F19" s="332">
        <v>13091.853999999999</v>
      </c>
      <c r="G19" s="332">
        <v>10724.896290000001</v>
      </c>
      <c r="H19" s="332">
        <v>10713.18671</v>
      </c>
      <c r="I19" s="332">
        <v>10782.090260000001</v>
      </c>
      <c r="J19" s="332">
        <v>85654.786049999995</v>
      </c>
      <c r="K19" s="332">
        <v>10483.709999999999</v>
      </c>
      <c r="L19" s="332">
        <v>12215.856</v>
      </c>
      <c r="M19" s="332">
        <v>9602.7919999999995</v>
      </c>
      <c r="N19" s="332">
        <v>10690.092000000001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2">
        <v>5124.8925399999998</v>
      </c>
      <c r="F20" s="332">
        <v>7440.4678199999998</v>
      </c>
      <c r="G20" s="332">
        <v>4792.5781200000001</v>
      </c>
      <c r="H20" s="332">
        <v>2654.0522999999998</v>
      </c>
      <c r="I20" s="332">
        <v>9398.1347100000003</v>
      </c>
      <c r="J20" s="332">
        <v>181.01736</v>
      </c>
      <c r="K20" s="332">
        <v>80985.558999999994</v>
      </c>
      <c r="L20" s="332">
        <v>49357.754000000001</v>
      </c>
      <c r="M20" s="332">
        <v>59225.531000000003</v>
      </c>
      <c r="N20" s="332">
        <v>157157.486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3">
        <v>0</v>
      </c>
      <c r="E21" s="332">
        <v>33501.852489999997</v>
      </c>
      <c r="F21" s="332">
        <v>130384.36018</v>
      </c>
      <c r="G21" s="332">
        <v>183445.46283999999</v>
      </c>
      <c r="H21" s="332">
        <v>137955.47711000001</v>
      </c>
      <c r="I21" s="332">
        <v>144254.77306000001</v>
      </c>
      <c r="J21" s="332">
        <v>97543.089439999996</v>
      </c>
      <c r="K21" s="332">
        <v>93923.341</v>
      </c>
      <c r="L21" s="332">
        <v>91929.396999999997</v>
      </c>
      <c r="M21" s="332">
        <v>84679.698000000004</v>
      </c>
      <c r="N21" s="332">
        <v>57990.201000000001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2">
        <v>8.7232500000000002</v>
      </c>
      <c r="F22" s="332">
        <v>8.0072399999999995</v>
      </c>
      <c r="G22" s="332">
        <v>9.9261900000000001</v>
      </c>
      <c r="H22" s="332">
        <v>102.44540000000001</v>
      </c>
      <c r="I22" s="332">
        <v>68.940380000000005</v>
      </c>
      <c r="J22" s="332">
        <v>58.523949999999999</v>
      </c>
      <c r="K22" s="332">
        <v>15.69</v>
      </c>
      <c r="L22" s="332">
        <v>232.62</v>
      </c>
      <c r="M22" s="332">
        <v>203.43199999999999</v>
      </c>
      <c r="N22" s="332">
        <v>182.61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3">
        <v>0</v>
      </c>
      <c r="E23" s="332">
        <v>97458.318220000001</v>
      </c>
      <c r="F23" s="332">
        <v>18481.72997</v>
      </c>
      <c r="G23" s="332">
        <v>4413.4540800000004</v>
      </c>
      <c r="H23" s="332">
        <v>1830.34043</v>
      </c>
      <c r="I23" s="332">
        <v>3300.03431</v>
      </c>
      <c r="J23" s="332">
        <v>3716.3467799999999</v>
      </c>
      <c r="K23" s="332">
        <v>12655.797</v>
      </c>
      <c r="L23" s="332">
        <v>19710.29</v>
      </c>
      <c r="M23" s="332">
        <v>48788.873</v>
      </c>
      <c r="N23" s="332">
        <v>48407.593999999997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3">
        <v>0</v>
      </c>
      <c r="E24" s="332">
        <v>307146.71302999998</v>
      </c>
      <c r="F24" s="332">
        <v>346578.48082</v>
      </c>
      <c r="G24" s="332">
        <v>368525.25741999998</v>
      </c>
      <c r="H24" s="332">
        <v>333731.69925000001</v>
      </c>
      <c r="I24" s="332">
        <v>371854.15422999999</v>
      </c>
      <c r="J24" s="332">
        <v>402066.01925999997</v>
      </c>
      <c r="K24" s="332">
        <v>434278.66600000003</v>
      </c>
      <c r="L24" s="332">
        <v>431168.45600000001</v>
      </c>
      <c r="M24" s="332">
        <v>469883.97</v>
      </c>
      <c r="N24" s="332">
        <v>489293.08899999998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3">
        <v>0</v>
      </c>
      <c r="E25" s="332">
        <v>270767.87091</v>
      </c>
      <c r="F25" s="332">
        <v>286702.46421000001</v>
      </c>
      <c r="G25" s="332">
        <v>307302.33509000001</v>
      </c>
      <c r="H25" s="332">
        <v>291891.91525999998</v>
      </c>
      <c r="I25" s="332">
        <v>317981.66464999999</v>
      </c>
      <c r="J25" s="332">
        <v>345610.88770999998</v>
      </c>
      <c r="K25" s="332">
        <v>371168.52799999999</v>
      </c>
      <c r="L25" s="332">
        <v>396960.446</v>
      </c>
      <c r="M25" s="332">
        <v>434093.799</v>
      </c>
      <c r="N25" s="332">
        <v>461181.158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3">
        <v>0</v>
      </c>
      <c r="E26" s="332">
        <v>267439.40987999999</v>
      </c>
      <c r="F26" s="332">
        <v>283589.24255999998</v>
      </c>
      <c r="G26" s="332">
        <v>304393.61494</v>
      </c>
      <c r="H26" s="332">
        <v>289290.88053999998</v>
      </c>
      <c r="I26" s="332">
        <v>315519.68046</v>
      </c>
      <c r="J26" s="332">
        <v>343130.29911000002</v>
      </c>
      <c r="K26" s="332">
        <v>368625.50799999997</v>
      </c>
      <c r="L26" s="332">
        <v>394772.08799999999</v>
      </c>
      <c r="M26" s="332">
        <v>432027.13900000002</v>
      </c>
      <c r="N26" s="332">
        <v>459365.54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3">
        <v>0</v>
      </c>
      <c r="E27" s="332">
        <v>134797.98947900001</v>
      </c>
      <c r="F27" s="332">
        <v>134797.98947900001</v>
      </c>
      <c r="G27" s="332">
        <v>134797.98947900001</v>
      </c>
      <c r="H27" s="332">
        <v>134797.98947900001</v>
      </c>
      <c r="I27" s="332">
        <v>134797.98947900001</v>
      </c>
      <c r="J27" s="332">
        <v>134797.98947900001</v>
      </c>
      <c r="K27" s="332">
        <v>134797.989</v>
      </c>
      <c r="L27" s="332">
        <v>134797.989</v>
      </c>
      <c r="M27" s="332">
        <v>134797.989</v>
      </c>
      <c r="N27" s="332">
        <v>134797.989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3">
        <v>0</v>
      </c>
      <c r="E29" s="332">
        <v>112608.98987999999</v>
      </c>
      <c r="F29" s="332">
        <v>132641.4204</v>
      </c>
      <c r="G29" s="332">
        <v>148791.25307999999</v>
      </c>
      <c r="H29" s="332">
        <v>134606.327789</v>
      </c>
      <c r="I29" s="332">
        <v>154420.66373</v>
      </c>
      <c r="J29" s="332">
        <v>180721.69098000001</v>
      </c>
      <c r="K29" s="332">
        <v>208332.31099999999</v>
      </c>
      <c r="L29" s="332">
        <v>233827.51800000001</v>
      </c>
      <c r="M29" s="332">
        <v>259974.09899999999</v>
      </c>
      <c r="N29" s="332">
        <v>297229.15000000002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2">
        <v>-251.68975</v>
      </c>
      <c r="F31" s="333">
        <v>0</v>
      </c>
      <c r="G31" s="333">
        <v>0</v>
      </c>
      <c r="H31" s="333">
        <v>0</v>
      </c>
      <c r="I31" s="333">
        <v>0</v>
      </c>
      <c r="J31" s="333">
        <v>0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2">
        <v>-251.68975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3">
        <v>0</v>
      </c>
      <c r="E35" s="332">
        <v>20284.120269999999</v>
      </c>
      <c r="F35" s="332">
        <v>16149.83268</v>
      </c>
      <c r="G35" s="332">
        <v>20804.372380000001</v>
      </c>
      <c r="H35" s="332">
        <v>19886.563269999999</v>
      </c>
      <c r="I35" s="332">
        <v>26301.027249999999</v>
      </c>
      <c r="J35" s="332">
        <v>27610.61865</v>
      </c>
      <c r="K35" s="332">
        <v>25495.207999999999</v>
      </c>
      <c r="L35" s="332">
        <v>26146.580999999998</v>
      </c>
      <c r="M35" s="332">
        <v>37255.050999999999</v>
      </c>
      <c r="N35" s="332">
        <v>27338.401000000002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2">
        <v>-103.184</v>
      </c>
      <c r="I38" s="332">
        <v>-63.338999999999999</v>
      </c>
      <c r="J38" s="332">
        <v>-53.036999999999999</v>
      </c>
      <c r="K38" s="332">
        <v>181.471</v>
      </c>
      <c r="L38" s="332">
        <v>-1.113</v>
      </c>
      <c r="M38" s="332">
        <v>49.265999999999998</v>
      </c>
      <c r="N38" s="332">
        <v>-32.545000000000002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2">
        <v>3328.4610299999999</v>
      </c>
      <c r="F39" s="332">
        <v>3113.22165</v>
      </c>
      <c r="G39" s="332">
        <v>2908.7201500000001</v>
      </c>
      <c r="H39" s="332">
        <v>2704.2187199999998</v>
      </c>
      <c r="I39" s="332">
        <v>2525.3231900000001</v>
      </c>
      <c r="J39" s="332">
        <v>2533.6255999999998</v>
      </c>
      <c r="K39" s="332">
        <v>2361.549</v>
      </c>
      <c r="L39" s="332">
        <v>2189.471</v>
      </c>
      <c r="M39" s="332">
        <v>2017.394</v>
      </c>
      <c r="N39" s="332">
        <v>1848.163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3">
        <v>0</v>
      </c>
      <c r="E40" s="332">
        <v>20662.872009999999</v>
      </c>
      <c r="F40" s="332">
        <v>34471.936609999997</v>
      </c>
      <c r="G40" s="332">
        <v>22159.971290000001</v>
      </c>
      <c r="H40" s="332">
        <v>12275.969719999999</v>
      </c>
      <c r="I40" s="332">
        <v>8236.4098400000003</v>
      </c>
      <c r="J40" s="332">
        <v>3869.7231999999999</v>
      </c>
      <c r="K40" s="332">
        <v>2890.4740000000002</v>
      </c>
      <c r="L40" s="332">
        <v>2845.0390000000002</v>
      </c>
      <c r="M40" s="332">
        <v>2827.6030000000001</v>
      </c>
      <c r="N40" s="332">
        <v>2696.7170000000001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2">
        <v>780.98351000000002</v>
      </c>
      <c r="F41" s="332">
        <v>948.53468999999996</v>
      </c>
      <c r="G41" s="332">
        <v>1116.3546899999999</v>
      </c>
      <c r="H41" s="332">
        <v>140.03918999999999</v>
      </c>
      <c r="I41" s="332">
        <v>140.84607</v>
      </c>
      <c r="J41" s="332">
        <v>148.38595000000001</v>
      </c>
      <c r="K41" s="332">
        <v>111.07599999999999</v>
      </c>
      <c r="L41" s="332">
        <v>112.85299999999999</v>
      </c>
      <c r="M41" s="332">
        <v>115.367</v>
      </c>
      <c r="N41" s="332">
        <v>90.921000000000006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3">
        <v>0</v>
      </c>
      <c r="E42" s="332">
        <v>18455.404770000001</v>
      </c>
      <c r="F42" s="332">
        <v>20393.104609999999</v>
      </c>
      <c r="G42" s="332">
        <v>10758.216700000001</v>
      </c>
      <c r="H42" s="332">
        <v>4799.7335899999998</v>
      </c>
      <c r="I42" s="332">
        <v>3849.8199300000001</v>
      </c>
      <c r="J42" s="332">
        <v>2864.69526</v>
      </c>
      <c r="K42" s="332">
        <v>1890.8679999999999</v>
      </c>
      <c r="L42" s="332">
        <v>1964.356</v>
      </c>
      <c r="M42" s="332">
        <v>1985.9659999999999</v>
      </c>
      <c r="N42" s="332">
        <v>1964.961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2">
        <v>11796.05946</v>
      </c>
      <c r="G43" s="332">
        <v>9038.8055000000004</v>
      </c>
      <c r="H43" s="332">
        <v>6157.4751100000003</v>
      </c>
      <c r="I43" s="332">
        <v>3146.4848499999998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2">
        <v>1426.4837299999999</v>
      </c>
      <c r="F44" s="332">
        <v>1334.23785</v>
      </c>
      <c r="G44" s="332">
        <v>1246.5944</v>
      </c>
      <c r="H44" s="332">
        <v>1178.72183</v>
      </c>
      <c r="I44" s="332">
        <v>1099.25899</v>
      </c>
      <c r="J44" s="332">
        <v>856.64198999999996</v>
      </c>
      <c r="K44" s="332">
        <v>888.53</v>
      </c>
      <c r="L44" s="332">
        <v>767.83</v>
      </c>
      <c r="M44" s="332">
        <v>726.27</v>
      </c>
      <c r="N44" s="332">
        <v>640.83500000000004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3">
        <v>0</v>
      </c>
      <c r="E48" s="332">
        <v>15715.97011</v>
      </c>
      <c r="F48" s="332">
        <v>25404.080000000002</v>
      </c>
      <c r="G48" s="332">
        <v>39062.95104</v>
      </c>
      <c r="H48" s="332">
        <v>29563.814269999999</v>
      </c>
      <c r="I48" s="332">
        <v>45636.079740000001</v>
      </c>
      <c r="J48" s="332">
        <v>52585.408349999998</v>
      </c>
      <c r="K48" s="332">
        <v>60219.663999999997</v>
      </c>
      <c r="L48" s="332">
        <v>31362.971000000001</v>
      </c>
      <c r="M48" s="332">
        <v>32962.567999999999</v>
      </c>
      <c r="N48" s="332">
        <v>25415.214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2">
        <v>35.012860000000003</v>
      </c>
      <c r="G50" s="332">
        <v>3.99383</v>
      </c>
      <c r="H50" s="332">
        <v>9.5852000000000004</v>
      </c>
      <c r="I50" s="333">
        <v>0</v>
      </c>
      <c r="J50" s="333">
        <v>0</v>
      </c>
      <c r="K50" s="333">
        <v>0</v>
      </c>
      <c r="L50" s="332">
        <v>10</v>
      </c>
      <c r="M50" s="332">
        <v>10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3">
        <v>0</v>
      </c>
      <c r="E51" s="332">
        <v>2011.4772499999999</v>
      </c>
      <c r="F51" s="332">
        <v>687.84694000000002</v>
      </c>
      <c r="G51" s="332">
        <v>10583.18231</v>
      </c>
      <c r="H51" s="332">
        <v>7187.5770700000003</v>
      </c>
      <c r="I51" s="332">
        <v>22175.47034</v>
      </c>
      <c r="J51" s="332">
        <v>2349.4303100000002</v>
      </c>
      <c r="K51" s="332">
        <v>1727.539</v>
      </c>
      <c r="L51" s="332">
        <v>667.85</v>
      </c>
      <c r="M51" s="332">
        <v>490.54700000000003</v>
      </c>
      <c r="N51" s="332">
        <v>809.00800000000004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3">
        <v>0</v>
      </c>
      <c r="E52" s="333">
        <v>0</v>
      </c>
      <c r="F52" s="332">
        <v>2638.52054</v>
      </c>
      <c r="G52" s="332">
        <v>6045.3306599999996</v>
      </c>
      <c r="H52" s="332">
        <v>2881.3303900000001</v>
      </c>
      <c r="I52" s="332">
        <v>3010.99026</v>
      </c>
      <c r="J52" s="332">
        <v>40489.791620000004</v>
      </c>
      <c r="K52" s="332">
        <v>47168.086000000003</v>
      </c>
      <c r="L52" s="332">
        <v>18041.727999999999</v>
      </c>
      <c r="M52" s="332">
        <v>21110.51</v>
      </c>
      <c r="N52" s="332">
        <v>10394.826999999999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3">
        <v>0</v>
      </c>
      <c r="E53" s="332">
        <v>13704.49286</v>
      </c>
      <c r="F53" s="332">
        <v>22042.699659999998</v>
      </c>
      <c r="G53" s="332">
        <v>22430.444240000001</v>
      </c>
      <c r="H53" s="332">
        <v>19485.321609999999</v>
      </c>
      <c r="I53" s="332">
        <v>20449.619139999999</v>
      </c>
      <c r="J53" s="332">
        <v>9746.18642</v>
      </c>
      <c r="K53" s="332">
        <v>11324.039000000001</v>
      </c>
      <c r="L53" s="332">
        <v>12643.393</v>
      </c>
      <c r="M53" s="332">
        <v>11351.511</v>
      </c>
      <c r="N53" s="332">
        <v>14211.379000000001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3">
        <v>0</v>
      </c>
      <c r="E56" s="332">
        <v>307146.71302999998</v>
      </c>
      <c r="F56" s="332">
        <v>346578.48082</v>
      </c>
      <c r="G56" s="332">
        <v>368525.25741999998</v>
      </c>
      <c r="H56" s="332">
        <v>333731.69925000001</v>
      </c>
      <c r="I56" s="332">
        <v>371854.15422999999</v>
      </c>
      <c r="J56" s="332">
        <v>402066.01925999997</v>
      </c>
      <c r="K56" s="332">
        <v>434278.66600000003</v>
      </c>
      <c r="L56" s="332">
        <v>431168.45600000001</v>
      </c>
      <c r="M56" s="332">
        <v>469883.97</v>
      </c>
      <c r="N56" s="332">
        <v>489293.08899999998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3">
        <v>0</v>
      </c>
      <c r="E57" s="332">
        <v>63159.050040000002</v>
      </c>
      <c r="F57" s="332">
        <v>64441.756560000002</v>
      </c>
      <c r="G57" s="332">
        <v>69092.471529999995</v>
      </c>
      <c r="H57" s="332">
        <v>65307.587910000002</v>
      </c>
      <c r="I57" s="332">
        <v>69055.528149999998</v>
      </c>
      <c r="J57" s="332">
        <v>70774.986009999993</v>
      </c>
      <c r="K57" s="332">
        <v>73199.292000000001</v>
      </c>
      <c r="L57" s="332">
        <v>78518.258000000002</v>
      </c>
      <c r="M57" s="332">
        <v>84476.171000000002</v>
      </c>
      <c r="N57" s="332">
        <v>86785.811000000002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2">
        <v>2335.1891799999999</v>
      </c>
      <c r="F58" s="332">
        <v>2562.1288599999998</v>
      </c>
      <c r="G58" s="332">
        <v>2995.9035899999999</v>
      </c>
      <c r="H58" s="332">
        <v>430.48236000000003</v>
      </c>
      <c r="I58" s="332">
        <v>460.67822000000001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3">
        <v>0</v>
      </c>
      <c r="E59" s="332">
        <v>60823.860860000001</v>
      </c>
      <c r="F59" s="332">
        <v>61879.627699999997</v>
      </c>
      <c r="G59" s="332">
        <v>66096.567939999994</v>
      </c>
      <c r="H59" s="332">
        <v>64877.10555</v>
      </c>
      <c r="I59" s="332">
        <v>68594.849929999997</v>
      </c>
      <c r="J59" s="332">
        <v>70774.986009999993</v>
      </c>
      <c r="K59" s="332">
        <v>73199.292000000001</v>
      </c>
      <c r="L59" s="332">
        <v>78518.258000000002</v>
      </c>
      <c r="M59" s="332">
        <v>84476.171000000002</v>
      </c>
      <c r="N59" s="332">
        <v>86785.811000000002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3">
        <v>0</v>
      </c>
      <c r="E63" s="332">
        <v>-9045.1321700000008</v>
      </c>
      <c r="F63" s="332">
        <v>-9920.6388200000001</v>
      </c>
      <c r="G63" s="332">
        <v>-11749.74828</v>
      </c>
      <c r="H63" s="332">
        <v>-11320.52966</v>
      </c>
      <c r="I63" s="332">
        <v>-7543.6071400000001</v>
      </c>
      <c r="J63" s="332">
        <v>-7300.0807599999998</v>
      </c>
      <c r="K63" s="332">
        <v>-7669.3249999999998</v>
      </c>
      <c r="L63" s="332">
        <v>-8241.7250000000004</v>
      </c>
      <c r="M63" s="332">
        <v>-8698.5429999999997</v>
      </c>
      <c r="N63" s="332">
        <v>-8924.9969999999994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3">
        <v>0</v>
      </c>
      <c r="E64" s="332">
        <v>133.23522</v>
      </c>
      <c r="F64" s="332">
        <v>-9470.3042000000005</v>
      </c>
      <c r="G64" s="332">
        <v>-11141.58633</v>
      </c>
      <c r="H64" s="332">
        <v>-11320.52966</v>
      </c>
      <c r="I64" s="332">
        <v>-7543.6071400000001</v>
      </c>
      <c r="J64" s="332">
        <v>-7300.0807599999998</v>
      </c>
      <c r="K64" s="332">
        <v>-7443.2740000000003</v>
      </c>
      <c r="L64" s="332">
        <v>-8171.1750000000002</v>
      </c>
      <c r="M64" s="332">
        <v>-8694.9789999999994</v>
      </c>
      <c r="N64" s="332">
        <v>-8570.1949999999997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2">
        <v>-9178.3673899999994</v>
      </c>
      <c r="F65" s="332">
        <v>-450.33461999999997</v>
      </c>
      <c r="G65" s="332">
        <v>-608.16195000000005</v>
      </c>
      <c r="H65" s="333">
        <v>0</v>
      </c>
      <c r="I65" s="333">
        <v>0</v>
      </c>
      <c r="J65" s="333">
        <v>0</v>
      </c>
      <c r="K65" s="333">
        <v>0</v>
      </c>
      <c r="L65" s="333">
        <v>0</v>
      </c>
      <c r="M65" s="333">
        <v>0</v>
      </c>
      <c r="N65" s="333">
        <v>0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2">
        <v>-226.05099999999999</v>
      </c>
      <c r="L67" s="332">
        <v>-70.55</v>
      </c>
      <c r="M67" s="332">
        <v>-3.5640000000000001</v>
      </c>
      <c r="N67" s="332">
        <v>-354.80200000000002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3">
        <v>0</v>
      </c>
      <c r="E68" s="332">
        <v>5096.8641699999998</v>
      </c>
      <c r="F68" s="332">
        <v>5239.4020799999998</v>
      </c>
      <c r="G68" s="332">
        <v>5810.1727799999999</v>
      </c>
      <c r="H68" s="332">
        <v>5644.3668500000003</v>
      </c>
      <c r="I68" s="332">
        <v>367.19429000000002</v>
      </c>
      <c r="J68" s="332">
        <v>193.7569</v>
      </c>
      <c r="K68" s="332">
        <v>136.37</v>
      </c>
      <c r="L68" s="332">
        <v>145.98500000000001</v>
      </c>
      <c r="M68" s="332">
        <v>118.95099999999999</v>
      </c>
      <c r="N68" s="332">
        <v>113.82599999999999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3">
        <v>0</v>
      </c>
      <c r="E69" s="332">
        <v>5006.7768500000002</v>
      </c>
      <c r="F69" s="332">
        <v>5182.8823300000004</v>
      </c>
      <c r="G69" s="332">
        <v>5764.8167800000001</v>
      </c>
      <c r="H69" s="332">
        <v>5604.21713</v>
      </c>
      <c r="I69" s="332">
        <v>325.49428999999998</v>
      </c>
      <c r="J69" s="332">
        <v>162.1369</v>
      </c>
      <c r="K69" s="332">
        <v>119.38800000000001</v>
      </c>
      <c r="L69" s="332">
        <v>127.801</v>
      </c>
      <c r="M69" s="332">
        <v>102.119</v>
      </c>
      <c r="N69" s="332">
        <v>87.305999999999997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2">
        <v>90.087320000000005</v>
      </c>
      <c r="F70" s="332">
        <v>56.519750000000002</v>
      </c>
      <c r="G70" s="332">
        <v>45.356000000000002</v>
      </c>
      <c r="H70" s="332">
        <v>40.149720000000002</v>
      </c>
      <c r="I70" s="332">
        <v>41.7</v>
      </c>
      <c r="J70" s="332">
        <v>31.62</v>
      </c>
      <c r="K70" s="332">
        <v>16.981999999999999</v>
      </c>
      <c r="L70" s="332">
        <v>18.184000000000001</v>
      </c>
      <c r="M70" s="332">
        <v>16.832000000000001</v>
      </c>
      <c r="N70" s="332">
        <v>26.52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3">
        <v>0</v>
      </c>
      <c r="E71" s="332">
        <v>-17266.736830000002</v>
      </c>
      <c r="F71" s="332">
        <v>-17425.055410000001</v>
      </c>
      <c r="G71" s="332">
        <v>-17867.40076</v>
      </c>
      <c r="H71" s="332">
        <v>-16639.428550000001</v>
      </c>
      <c r="I71" s="332">
        <v>-16018.30399</v>
      </c>
      <c r="J71" s="332">
        <v>-15980.68873</v>
      </c>
      <c r="K71" s="332">
        <v>-15925.272999999999</v>
      </c>
      <c r="L71" s="332">
        <v>-16757.126</v>
      </c>
      <c r="M71" s="332">
        <v>-17628.767</v>
      </c>
      <c r="N71" s="332">
        <v>-18024.447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3">
        <v>0</v>
      </c>
      <c r="E72" s="332">
        <v>-12708.75806</v>
      </c>
      <c r="F72" s="332">
        <v>-12820.902480000001</v>
      </c>
      <c r="G72" s="332">
        <v>-13188.204820000001</v>
      </c>
      <c r="H72" s="332">
        <v>-12707.83878</v>
      </c>
      <c r="I72" s="332">
        <v>-11943.55515</v>
      </c>
      <c r="J72" s="332">
        <v>-11895.58318</v>
      </c>
      <c r="K72" s="332">
        <v>-11875.864</v>
      </c>
      <c r="L72" s="332">
        <v>-12312.867</v>
      </c>
      <c r="M72" s="332">
        <v>-12846.72</v>
      </c>
      <c r="N72" s="332">
        <v>-13275.718000000001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3">
        <v>0</v>
      </c>
      <c r="E73" s="332">
        <v>-4557.9787699999997</v>
      </c>
      <c r="F73" s="332">
        <v>-4604.1529300000002</v>
      </c>
      <c r="G73" s="332">
        <v>-4714.2088000000003</v>
      </c>
      <c r="H73" s="332">
        <v>-3931.58977</v>
      </c>
      <c r="I73" s="332">
        <v>-4074.7488400000002</v>
      </c>
      <c r="J73" s="332">
        <v>-4085.1055500000002</v>
      </c>
      <c r="K73" s="332">
        <v>-4094.259</v>
      </c>
      <c r="L73" s="332">
        <v>-4444.259</v>
      </c>
      <c r="M73" s="332">
        <v>-4782.0469999999996</v>
      </c>
      <c r="N73" s="332">
        <v>-4765.2349999999997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2">
        <v>35.012860000000003</v>
      </c>
      <c r="H74" s="333">
        <v>0</v>
      </c>
      <c r="I74" s="333">
        <v>0</v>
      </c>
      <c r="J74" s="333">
        <v>0</v>
      </c>
      <c r="K74" s="332">
        <v>44.85</v>
      </c>
      <c r="L74" s="333">
        <v>0</v>
      </c>
      <c r="M74" s="333">
        <v>0</v>
      </c>
      <c r="N74" s="332">
        <v>16.506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3">
        <v>0</v>
      </c>
      <c r="E75" s="332">
        <v>-14566.940549999999</v>
      </c>
      <c r="F75" s="332">
        <v>-14732.42022</v>
      </c>
      <c r="G75" s="332">
        <v>-14378.97171</v>
      </c>
      <c r="H75" s="332">
        <v>-14018.811170000001</v>
      </c>
      <c r="I75" s="332">
        <v>-14736.389639999999</v>
      </c>
      <c r="J75" s="332">
        <v>-14730.75347</v>
      </c>
      <c r="K75" s="332">
        <v>-15246.666999999999</v>
      </c>
      <c r="L75" s="332">
        <v>-16480.338</v>
      </c>
      <c r="M75" s="332">
        <v>-20617.559000000001</v>
      </c>
      <c r="N75" s="332">
        <v>-21841.525000000001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3">
        <v>0</v>
      </c>
      <c r="E76" s="332">
        <v>-13782.396839999999</v>
      </c>
      <c r="F76" s="332">
        <v>-13922.40517</v>
      </c>
      <c r="G76" s="332">
        <v>-13353.145339999999</v>
      </c>
      <c r="H76" s="332">
        <v>-14280.3923</v>
      </c>
      <c r="I76" s="332">
        <v>-13701.1576</v>
      </c>
      <c r="J76" s="332">
        <v>-13803.698759999999</v>
      </c>
      <c r="K76" s="332">
        <v>-14267.718999999999</v>
      </c>
      <c r="L76" s="332">
        <v>-15351.539000000001</v>
      </c>
      <c r="M76" s="332">
        <v>-19560.811000000002</v>
      </c>
      <c r="N76" s="332">
        <v>-21219.955999999998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3">
        <v>0</v>
      </c>
      <c r="E77" s="332">
        <v>-832.17556000000002</v>
      </c>
      <c r="F77" s="332">
        <v>-791.40623000000005</v>
      </c>
      <c r="G77" s="332">
        <v>-810.19854999999995</v>
      </c>
      <c r="H77" s="332">
        <v>-874.95786999999996</v>
      </c>
      <c r="I77" s="332">
        <v>-827.50166000000002</v>
      </c>
      <c r="J77" s="332">
        <v>-827.20637999999997</v>
      </c>
      <c r="K77" s="332">
        <v>-826.36500000000001</v>
      </c>
      <c r="L77" s="332">
        <v>-792.88</v>
      </c>
      <c r="M77" s="332">
        <v>-792.59100000000001</v>
      </c>
      <c r="N77" s="332">
        <v>-764.06899999999996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2">
        <v>47.63185</v>
      </c>
      <c r="F78" s="332">
        <v>-5.5539899999999998</v>
      </c>
      <c r="G78" s="332">
        <v>-45.833390000000001</v>
      </c>
      <c r="H78" s="332">
        <v>1136.539</v>
      </c>
      <c r="I78" s="332">
        <v>-200.88387</v>
      </c>
      <c r="J78" s="332">
        <v>-69.969290000000001</v>
      </c>
      <c r="K78" s="332">
        <v>-16.734000000000002</v>
      </c>
      <c r="L78" s="332">
        <v>-7.7539999999999996</v>
      </c>
      <c r="M78" s="332">
        <v>-263.60199999999998</v>
      </c>
      <c r="N78" s="332">
        <v>146.321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2">
        <v>-13.054830000000001</v>
      </c>
      <c r="G79" s="332">
        <v>-169.79443000000001</v>
      </c>
      <c r="H79" s="333">
        <v>0</v>
      </c>
      <c r="I79" s="332">
        <v>-6.8465100000000003</v>
      </c>
      <c r="J79" s="332">
        <v>-29.87904</v>
      </c>
      <c r="K79" s="332">
        <v>-135.84899999999999</v>
      </c>
      <c r="L79" s="332">
        <v>-328.16500000000002</v>
      </c>
      <c r="M79" s="332">
        <v>-0.55500000000000005</v>
      </c>
      <c r="N79" s="332">
        <v>-3.8210000000000002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3">
        <v>0</v>
      </c>
      <c r="E81" s="332">
        <v>-9873.9925399999993</v>
      </c>
      <c r="F81" s="332">
        <v>-9792.0983799999995</v>
      </c>
      <c r="G81" s="332">
        <v>-7135.3652499999998</v>
      </c>
      <c r="H81" s="332">
        <v>-4795.2038000000002</v>
      </c>
      <c r="I81" s="332">
        <v>-6987.1626900000001</v>
      </c>
      <c r="J81" s="332">
        <v>-5947.11888</v>
      </c>
      <c r="K81" s="332">
        <v>-5696.8680000000004</v>
      </c>
      <c r="L81" s="332">
        <v>-5938.7790000000005</v>
      </c>
      <c r="M81" s="332">
        <v>-6227.9870000000001</v>
      </c>
      <c r="N81" s="332">
        <v>-6183.15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2">
        <v>3.1724000000000001</v>
      </c>
      <c r="F82" s="332">
        <v>392.78894000000003</v>
      </c>
      <c r="G82" s="332">
        <v>292.14494999999999</v>
      </c>
      <c r="H82" s="332">
        <v>292.14494999999999</v>
      </c>
      <c r="I82" s="332">
        <v>255.56505000000001</v>
      </c>
      <c r="J82" s="332">
        <v>229.43655000000001</v>
      </c>
      <c r="K82" s="332">
        <v>229.43700000000001</v>
      </c>
      <c r="L82" s="332">
        <v>229.43700000000001</v>
      </c>
      <c r="M82" s="332">
        <v>229.43700000000001</v>
      </c>
      <c r="N82" s="332">
        <v>225.64099999999999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2">
        <v>11.295</v>
      </c>
      <c r="L83" s="332">
        <v>2.4929999999999999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2">
        <v>-36.707590000000003</v>
      </c>
      <c r="F84" s="333">
        <v>0</v>
      </c>
      <c r="G84" s="332">
        <v>-27.79194</v>
      </c>
      <c r="H84" s="332">
        <v>-5054.8276299999998</v>
      </c>
      <c r="I84" s="332">
        <v>-67.740750000000006</v>
      </c>
      <c r="J84" s="332">
        <v>-34.707430000000002</v>
      </c>
      <c r="K84" s="332">
        <v>-275.608</v>
      </c>
      <c r="L84" s="332">
        <v>-171.05500000000001</v>
      </c>
      <c r="M84" s="332">
        <v>642.80200000000002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2">
        <v>-5092.4068799999995</v>
      </c>
      <c r="I85" s="333">
        <v>0</v>
      </c>
      <c r="J85" s="333">
        <v>0</v>
      </c>
      <c r="K85" s="332">
        <v>-269.43700000000001</v>
      </c>
      <c r="L85" s="332">
        <v>-168.20500000000001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2">
        <v>-36.707590000000003</v>
      </c>
      <c r="F86" s="333">
        <v>0</v>
      </c>
      <c r="G86" s="332">
        <v>-27.79194</v>
      </c>
      <c r="H86" s="332">
        <v>37.579250000000002</v>
      </c>
      <c r="I86" s="332">
        <v>-67.740750000000006</v>
      </c>
      <c r="J86" s="332">
        <v>-34.707430000000002</v>
      </c>
      <c r="K86" s="332">
        <v>-6.1710000000000003</v>
      </c>
      <c r="L86" s="332">
        <v>-2.85</v>
      </c>
      <c r="M86" s="332">
        <v>642.80200000000002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0</v>
      </c>
      <c r="F88" s="333">
        <v>0</v>
      </c>
      <c r="G88" s="333">
        <v>0</v>
      </c>
      <c r="H88" s="333">
        <v>0</v>
      </c>
      <c r="I88" s="333">
        <v>0</v>
      </c>
      <c r="J88" s="333">
        <v>0</v>
      </c>
      <c r="K88" s="332">
        <v>-1E-3</v>
      </c>
      <c r="L88" s="333">
        <v>0</v>
      </c>
      <c r="M88" s="333">
        <v>0</v>
      </c>
      <c r="N88" s="333">
        <v>0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3">
        <v>0</v>
      </c>
      <c r="E89" s="332">
        <v>17469.576929999999</v>
      </c>
      <c r="F89" s="332">
        <v>18203.73475</v>
      </c>
      <c r="G89" s="332">
        <v>24035.511320000001</v>
      </c>
      <c r="H89" s="332">
        <v>19415.298900000002</v>
      </c>
      <c r="I89" s="332">
        <v>24325.083279999999</v>
      </c>
      <c r="J89" s="332">
        <v>27204.830190000001</v>
      </c>
      <c r="K89" s="332">
        <v>28762.651999999998</v>
      </c>
      <c r="L89" s="332">
        <v>31307.15</v>
      </c>
      <c r="M89" s="332">
        <v>32294.505000000001</v>
      </c>
      <c r="N89" s="332">
        <v>32151.159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3">
        <v>0</v>
      </c>
      <c r="E90" s="332">
        <v>4378.348</v>
      </c>
      <c r="F90" s="332">
        <v>4669.7606100000003</v>
      </c>
      <c r="G90" s="332">
        <v>6113.5286500000002</v>
      </c>
      <c r="H90" s="332">
        <v>6639.3095199999998</v>
      </c>
      <c r="I90" s="332">
        <v>5237.93516</v>
      </c>
      <c r="J90" s="332">
        <v>3477.5432500000002</v>
      </c>
      <c r="K90" s="332">
        <v>4698.5410000000002</v>
      </c>
      <c r="L90" s="332">
        <v>1818.893</v>
      </c>
      <c r="M90" s="332">
        <v>3078.6869999999999</v>
      </c>
      <c r="N90" s="332">
        <v>5645.6450000000004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3">
        <v>0</v>
      </c>
      <c r="E91" s="332">
        <v>-308.40210000000002</v>
      </c>
      <c r="F91" s="332">
        <v>-213.40626</v>
      </c>
      <c r="G91" s="332">
        <v>-977.68416000000002</v>
      </c>
      <c r="H91" s="332">
        <v>-799.61797000000001</v>
      </c>
      <c r="I91" s="332">
        <v>-471.74919999999997</v>
      </c>
      <c r="J91" s="332">
        <v>-309.25324999999998</v>
      </c>
      <c r="K91" s="332">
        <v>-56.165999999999997</v>
      </c>
      <c r="L91" s="332">
        <v>-9.8170000000000002</v>
      </c>
      <c r="M91" s="332">
        <v>-12.552</v>
      </c>
      <c r="N91" s="332">
        <v>-0.27100000000000002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2">
        <v>2795.0694199999998</v>
      </c>
      <c r="F92" s="333">
        <v>0</v>
      </c>
      <c r="G92" s="332">
        <v>-17.74916</v>
      </c>
      <c r="H92" s="332">
        <v>-18.166</v>
      </c>
      <c r="I92" s="332">
        <v>40.94</v>
      </c>
      <c r="J92" s="332">
        <v>-348.363</v>
      </c>
      <c r="K92" s="332">
        <v>-6647.5420000000004</v>
      </c>
      <c r="L92" s="332">
        <v>2312.5810000000001</v>
      </c>
      <c r="M92" s="332">
        <v>1008.069</v>
      </c>
      <c r="N92" s="332">
        <v>-2927.377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2">
        <v>-0.24901999999999999</v>
      </c>
      <c r="I93" s="332">
        <v>-0.29530000000000001</v>
      </c>
      <c r="J93" s="332">
        <v>-0.11691</v>
      </c>
      <c r="K93" s="332">
        <v>0.17299999999999999</v>
      </c>
      <c r="L93" s="332">
        <v>-0.41299999999999998</v>
      </c>
      <c r="M93" s="332">
        <v>-0.317</v>
      </c>
      <c r="N93" s="332">
        <v>0.44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2">
        <v>-62.074599999999997</v>
      </c>
      <c r="G94" s="332">
        <v>-71.968000000000004</v>
      </c>
      <c r="H94" s="332">
        <v>153.07499999999999</v>
      </c>
      <c r="I94" s="332">
        <v>74.601910000000004</v>
      </c>
      <c r="J94" s="333">
        <v>0</v>
      </c>
      <c r="K94" s="333">
        <v>0</v>
      </c>
      <c r="L94" s="332">
        <v>-236.72800000000001</v>
      </c>
      <c r="M94" s="332">
        <v>3775.0659999999998</v>
      </c>
      <c r="N94" s="332">
        <v>9.5579999999999998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2">
        <v>-62.074599999999997</v>
      </c>
      <c r="G95" s="332">
        <v>-71.968000000000004</v>
      </c>
      <c r="H95" s="332">
        <v>153.07499999999999</v>
      </c>
      <c r="I95" s="332">
        <v>74.601910000000004</v>
      </c>
      <c r="J95" s="333">
        <v>0</v>
      </c>
      <c r="K95" s="333">
        <v>0</v>
      </c>
      <c r="L95" s="332">
        <v>-236.72800000000001</v>
      </c>
      <c r="M95" s="332">
        <v>73.465999999999994</v>
      </c>
      <c r="N95" s="332">
        <v>9.5579999999999998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2">
        <v>3701.6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3">
        <v>0</v>
      </c>
      <c r="E101" s="332">
        <v>6865.0153200000004</v>
      </c>
      <c r="F101" s="332">
        <v>4394.2797499999997</v>
      </c>
      <c r="G101" s="332">
        <v>5046.1273300000003</v>
      </c>
      <c r="H101" s="332">
        <v>5974.3515299999999</v>
      </c>
      <c r="I101" s="332">
        <v>4881.4325699999999</v>
      </c>
      <c r="J101" s="332">
        <v>2819.8100899999999</v>
      </c>
      <c r="K101" s="332">
        <v>-2004.9939999999999</v>
      </c>
      <c r="L101" s="332">
        <v>3884.5160000000001</v>
      </c>
      <c r="M101" s="332">
        <v>7848.9530000000004</v>
      </c>
      <c r="N101" s="332">
        <v>2727.9949999999999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3">
        <v>0</v>
      </c>
      <c r="E102" s="332">
        <v>24334.592250000002</v>
      </c>
      <c r="F102" s="332">
        <v>22598.014500000001</v>
      </c>
      <c r="G102" s="332">
        <v>29081.638650000001</v>
      </c>
      <c r="H102" s="332">
        <v>25389.650430000002</v>
      </c>
      <c r="I102" s="332">
        <v>29206.51585</v>
      </c>
      <c r="J102" s="332">
        <v>30024.64028</v>
      </c>
      <c r="K102" s="332">
        <v>26757.657999999999</v>
      </c>
      <c r="L102" s="332">
        <v>35191.665999999997</v>
      </c>
      <c r="M102" s="332">
        <v>40143.457999999999</v>
      </c>
      <c r="N102" s="332">
        <v>34879.154000000002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3">
        <v>0</v>
      </c>
      <c r="E103" s="332">
        <v>-4050.4719799999998</v>
      </c>
      <c r="F103" s="332">
        <v>-6448.1818199999998</v>
      </c>
      <c r="G103" s="332">
        <v>-8277.2662700000001</v>
      </c>
      <c r="H103" s="332">
        <v>-5503.08716</v>
      </c>
      <c r="I103" s="332">
        <v>-2905.4886000000001</v>
      </c>
      <c r="J103" s="332">
        <v>-2414.0216300000002</v>
      </c>
      <c r="K103" s="332">
        <v>-1262.45</v>
      </c>
      <c r="L103" s="332">
        <v>-9045.0849999999991</v>
      </c>
      <c r="M103" s="332">
        <v>-2888.4070000000002</v>
      </c>
      <c r="N103" s="332">
        <v>-7540.7529999999997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3">
        <v>0</v>
      </c>
      <c r="E104" s="332">
        <v>20284.120269999999</v>
      </c>
      <c r="F104" s="332">
        <v>16149.83268</v>
      </c>
      <c r="G104" s="332">
        <v>20804.372380000001</v>
      </c>
      <c r="H104" s="332">
        <v>19886.563269999999</v>
      </c>
      <c r="I104" s="332">
        <v>26301.027249999999</v>
      </c>
      <c r="J104" s="332">
        <v>27610.61865</v>
      </c>
      <c r="K104" s="332">
        <v>25495.207999999999</v>
      </c>
      <c r="L104" s="332">
        <v>26146.580999999998</v>
      </c>
      <c r="M104" s="332">
        <v>37255.050999999999</v>
      </c>
      <c r="N104" s="332">
        <v>27338.401000000002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0</v>
      </c>
      <c r="E106" s="332">
        <v>20284.120269999999</v>
      </c>
      <c r="F106" s="332">
        <v>16149.83268</v>
      </c>
      <c r="G106" s="332">
        <v>20804.372380000001</v>
      </c>
      <c r="H106" s="332">
        <v>19886.563269999999</v>
      </c>
      <c r="I106" s="332">
        <v>26301.027249999999</v>
      </c>
      <c r="J106" s="332">
        <v>27610.61865</v>
      </c>
      <c r="K106" s="332">
        <v>25495.207999999999</v>
      </c>
      <c r="L106" s="332">
        <v>26146.580999999998</v>
      </c>
      <c r="M106" s="332">
        <v>37255.050999999999</v>
      </c>
      <c r="N106" s="332">
        <v>27338.401000000002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2">
        <v>56.920999999999999</v>
      </c>
      <c r="J107" s="332">
        <v>14.717000000000001</v>
      </c>
      <c r="K107" s="332">
        <v>325.70699999999999</v>
      </c>
      <c r="L107" s="332">
        <v>-243.447</v>
      </c>
      <c r="M107" s="332">
        <v>67.173000000000002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2">
        <v>-17.076000000000001</v>
      </c>
      <c r="J113" s="332">
        <v>-4.415</v>
      </c>
      <c r="K113" s="332">
        <v>-91.197999999999993</v>
      </c>
      <c r="L113" s="332">
        <v>60.862000000000002</v>
      </c>
      <c r="M113" s="332">
        <v>-16.792999999999999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2">
        <v>39.844999999999999</v>
      </c>
      <c r="J114" s="332">
        <v>10.302</v>
      </c>
      <c r="K114" s="332">
        <v>234.50899999999999</v>
      </c>
      <c r="L114" s="332">
        <v>-182.58500000000001</v>
      </c>
      <c r="M114" s="332">
        <v>50.38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2">
        <v>-3.1720000000000002</v>
      </c>
      <c r="F117" s="332">
        <v>-392.78899999999999</v>
      </c>
      <c r="G117" s="333">
        <v>0</v>
      </c>
      <c r="H117" s="333">
        <v>0</v>
      </c>
      <c r="I117" s="332">
        <v>-255.565</v>
      </c>
      <c r="J117" s="332">
        <v>-229.43655000000001</v>
      </c>
      <c r="K117" s="332">
        <v>-229.43700000000001</v>
      </c>
      <c r="L117" s="332">
        <v>-229.43700000000001</v>
      </c>
      <c r="M117" s="332">
        <v>-229.43700000000001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2">
        <v>0.95199999999999996</v>
      </c>
      <c r="F120" s="332">
        <v>117.837</v>
      </c>
      <c r="G120" s="333">
        <v>0</v>
      </c>
      <c r="H120" s="333">
        <v>0</v>
      </c>
      <c r="I120" s="332">
        <v>76.667000000000002</v>
      </c>
      <c r="J120" s="332">
        <v>237.73895999999999</v>
      </c>
      <c r="K120" s="332">
        <v>57.36</v>
      </c>
      <c r="L120" s="332">
        <v>57.359000000000002</v>
      </c>
      <c r="M120" s="332">
        <v>57.359000000000002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2">
        <v>-2.2200000000000002</v>
      </c>
      <c r="F121" s="332">
        <v>-274.952</v>
      </c>
      <c r="G121" s="333">
        <v>0</v>
      </c>
      <c r="H121" s="333">
        <v>0</v>
      </c>
      <c r="I121" s="332">
        <v>-178.898</v>
      </c>
      <c r="J121" s="332">
        <v>8.3024100000000001</v>
      </c>
      <c r="K121" s="332">
        <v>-172.077</v>
      </c>
      <c r="L121" s="332">
        <v>-172.078</v>
      </c>
      <c r="M121" s="332">
        <v>-172.078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3">
        <v>0</v>
      </c>
      <c r="E122" s="332">
        <v>20281.900269999998</v>
      </c>
      <c r="F122" s="332">
        <v>15874.88068</v>
      </c>
      <c r="G122" s="332">
        <v>20804.372380000001</v>
      </c>
      <c r="H122" s="332">
        <v>19886.563269999999</v>
      </c>
      <c r="I122" s="332">
        <v>26161.974249999999</v>
      </c>
      <c r="J122" s="332">
        <v>27629.22306</v>
      </c>
      <c r="K122" s="332">
        <v>25557.64</v>
      </c>
      <c r="L122" s="332">
        <v>25791.918000000001</v>
      </c>
      <c r="M122" s="332">
        <v>37133.353000000003</v>
      </c>
      <c r="N122" s="332">
        <v>27338.401000000002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73318.680000000008</v>
      </c>
      <c r="AC5" s="48"/>
      <c r="AD5" s="47"/>
      <c r="AE5" s="48"/>
      <c r="AF5" s="43"/>
      <c r="AG5" s="49">
        <f t="shared" ref="AG5:AG31" si="0">SUM(E5:AF5)</f>
        <v>73318.680000000008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22072.893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-153.42868999999993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21919.464309999999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2478.952989999997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2478.952989999997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22072.893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22072.893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73335.662000000011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73335.662000000011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45296.464000000014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45296.464000000014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11875.864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11875.864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4094.259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4094.259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-44.85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-44.85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826.36500000000001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826.36500000000001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28544.826000000015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28544.826000000015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28544.826000000015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4698.5410000000002</v>
      </c>
      <c r="AC16" s="297"/>
      <c r="AD16" s="47"/>
      <c r="AE16" s="48"/>
      <c r="AF16" s="43"/>
      <c r="AG16" s="49">
        <f t="shared" si="0"/>
        <v>33243.367000000013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33187.201000000015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33187.201000000015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31924.750000000015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8.9099995966535062E-4</v>
      </c>
      <c r="AE18" s="300"/>
      <c r="AF18" s="59"/>
      <c r="AG18" s="49">
        <f t="shared" si="0"/>
        <v>31924.750890999974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31924.750890999974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31924.750890999974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31924.750890999974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0.17299999999999999</v>
      </c>
      <c r="AC20" s="48"/>
      <c r="AD20" s="303">
        <f>+Data!K299+Data!K300+Data!K301+Data!K302+Data!K307+Data!K310+Data!K311+Data!K312+Data!K313+Data!K314</f>
        <v>-6316.7110000000002</v>
      </c>
      <c r="AE20" s="304">
        <f>+Data!K303</f>
        <v>57.36</v>
      </c>
      <c r="AF20" s="63"/>
      <c r="AG20" s="49">
        <f t="shared" si="0"/>
        <v>25665.572890999974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25557.640890999974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25557.640890999974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-153.42868999999993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-153.42868999999993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5966.3050000000003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-3487.3520100000032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2478.952989999997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29198.421590999977</v>
      </c>
      <c r="V25" s="43"/>
      <c r="W25" s="43"/>
      <c r="X25" s="43"/>
      <c r="Y25" s="48"/>
      <c r="Z25" s="293">
        <f>Data!K403</f>
        <v>1572.4306400000007</v>
      </c>
      <c r="AA25" s="305">
        <f>Data!K395</f>
        <v>5082.5758099999994</v>
      </c>
      <c r="AB25" s="54"/>
      <c r="AC25" s="43"/>
      <c r="AD25" s="54"/>
      <c r="AE25" s="43"/>
      <c r="AF25" s="43"/>
      <c r="AG25" s="49">
        <f t="shared" si="0"/>
        <v>35853.428040999977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-75829.32044000001</v>
      </c>
      <c r="Z26" s="58"/>
      <c r="AA26" s="306"/>
      <c r="AB26" s="54"/>
      <c r="AC26" s="43"/>
      <c r="AD26" s="54"/>
      <c r="AE26" s="43"/>
      <c r="AF26" s="43"/>
      <c r="AG26" s="49">
        <f t="shared" si="0"/>
        <v>-75829.32044000001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111682.74788</v>
      </c>
      <c r="Z27" s="308"/>
      <c r="AA27" s="311"/>
      <c r="AB27" s="312"/>
      <c r="AC27" s="313"/>
      <c r="AD27" s="54"/>
      <c r="AE27" s="43"/>
      <c r="AF27" s="43"/>
      <c r="AG27" s="49">
        <f t="shared" si="0"/>
        <v>111682.74788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21919.464309999999</v>
      </c>
      <c r="G28" s="64"/>
      <c r="H28" s="64"/>
      <c r="I28" s="65"/>
      <c r="J28" s="65"/>
      <c r="K28" s="315">
        <f>-Data!K245</f>
        <v>11875.864</v>
      </c>
      <c r="L28" s="64"/>
      <c r="M28" s="315">
        <f>-Data!K247</f>
        <v>-44.85</v>
      </c>
      <c r="N28" s="64"/>
      <c r="O28" s="64"/>
      <c r="P28" s="316">
        <f>-(Data!K256+Data!K83)</f>
        <v>56.165999999999997</v>
      </c>
      <c r="Q28" s="314">
        <f>-(Data!K261)</f>
        <v>1E-3</v>
      </c>
      <c r="R28" s="314">
        <f>-Data!K267</f>
        <v>0</v>
      </c>
      <c r="S28" s="64"/>
      <c r="T28" s="314">
        <f>-Data!K306</f>
        <v>16.734000000000002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44194.014690000011</v>
      </c>
      <c r="AG28" s="49">
        <f t="shared" si="0"/>
        <v>78017.394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-16.981999999999999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4094.259</v>
      </c>
      <c r="M29" s="44"/>
      <c r="N29" s="293">
        <f>-Data!K248</f>
        <v>826.36500000000001</v>
      </c>
      <c r="O29" s="48"/>
      <c r="P29" s="320">
        <f>(Data!K81+Data!K83)</f>
        <v>0</v>
      </c>
      <c r="Q29" s="321">
        <f>-Data!K262</f>
        <v>1262.45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-6166.0919999999996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2478.952989999997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-8795.6630990000376</v>
      </c>
      <c r="AG30" s="49">
        <f t="shared" si="0"/>
        <v>-6316.7101090000406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91.197999999999993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-33.837999999999994</v>
      </c>
      <c r="AG31" s="49">
        <f t="shared" si="0"/>
        <v>57.36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-77401.751080000016</v>
      </c>
      <c r="AA32" s="317">
        <f>+Y27-AA25</f>
        <v>106600.17207</v>
      </c>
      <c r="AB32" s="66"/>
      <c r="AC32" s="43"/>
      <c r="AD32" s="43"/>
      <c r="AE32" s="43"/>
      <c r="AF32" s="43"/>
      <c r="AG32" s="43">
        <f>SUM(E32:AE32)</f>
        <v>29198.420989999984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73318.680000000008</v>
      </c>
      <c r="F33" s="46">
        <f t="shared" si="1"/>
        <v>21919.464309999999</v>
      </c>
      <c r="G33" s="46">
        <f t="shared" si="1"/>
        <v>2478.952989999997</v>
      </c>
      <c r="H33" s="68">
        <f t="shared" si="1"/>
        <v>22072.893</v>
      </c>
      <c r="I33" s="68">
        <f t="shared" si="1"/>
        <v>73335.662000000011</v>
      </c>
      <c r="J33" s="68">
        <f t="shared" si="1"/>
        <v>45296.464000000014</v>
      </c>
      <c r="K33" s="68">
        <f t="shared" si="1"/>
        <v>11875.864</v>
      </c>
      <c r="L33" s="68">
        <f t="shared" si="1"/>
        <v>4094.259</v>
      </c>
      <c r="M33" s="68">
        <f t="shared" si="1"/>
        <v>-44.85</v>
      </c>
      <c r="N33" s="68">
        <f t="shared" si="1"/>
        <v>826.36500000000001</v>
      </c>
      <c r="O33" s="68">
        <f t="shared" si="1"/>
        <v>28544.826000000015</v>
      </c>
      <c r="P33" s="68">
        <f t="shared" si="1"/>
        <v>33243.367000000013</v>
      </c>
      <c r="Q33" s="68">
        <f t="shared" si="1"/>
        <v>33187.201000000015</v>
      </c>
      <c r="R33" s="68">
        <f t="shared" si="1"/>
        <v>31924.750890999974</v>
      </c>
      <c r="S33" s="68">
        <f t="shared" si="1"/>
        <v>31924.750890999974</v>
      </c>
      <c r="T33" s="68">
        <f t="shared" si="1"/>
        <v>25665.572890999974</v>
      </c>
      <c r="U33" s="68">
        <f t="shared" si="1"/>
        <v>25557.640890999974</v>
      </c>
      <c r="V33" s="68">
        <f t="shared" si="1"/>
        <v>-153.42868999999993</v>
      </c>
      <c r="W33" s="68">
        <f t="shared" si="1"/>
        <v>2478.952989999997</v>
      </c>
      <c r="X33" s="400">
        <f t="shared" si="1"/>
        <v>0</v>
      </c>
      <c r="Y33" s="68">
        <f t="shared" si="1"/>
        <v>35853.427439999985</v>
      </c>
      <c r="Z33" s="69">
        <f t="shared" ref="Z33:AF33" si="2">SUM(Z5:Z32)</f>
        <v>-75829.32044000001</v>
      </c>
      <c r="AA33" s="69">
        <f t="shared" si="2"/>
        <v>111682.74788</v>
      </c>
      <c r="AB33" s="69">
        <f t="shared" si="2"/>
        <v>78017.394</v>
      </c>
      <c r="AC33" s="69">
        <f t="shared" si="2"/>
        <v>0</v>
      </c>
      <c r="AD33" s="69">
        <f t="shared" si="2"/>
        <v>-6316.7101090000406</v>
      </c>
      <c r="AE33" s="69">
        <f t="shared" si="2"/>
        <v>57.36</v>
      </c>
      <c r="AF33" s="69">
        <f t="shared" si="2"/>
        <v>29198.421590999977</v>
      </c>
      <c r="AG33" s="43">
        <f>SUM(E33:AE33)</f>
        <v>611012.28693499987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-6.0099999245721847E-4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6.0099999245721847E-4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78646.059000000008</v>
      </c>
      <c r="AC5" s="48"/>
      <c r="AD5" s="47"/>
      <c r="AE5" s="48"/>
      <c r="AF5" s="43"/>
      <c r="AG5" s="49">
        <f t="shared" ref="AG5:AG31" si="0">SUM(E5:AF5)</f>
        <v>78646.059000000008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23921.429000000004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-29.884000000000029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23891.545000000002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3074.8339999999998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3074.8339999999998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23921.429000000004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23921.429000000004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78664.243000000002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78664.243000000002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48635.83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48635.83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12312.867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12312.867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4444.259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4444.259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792.88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792.88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31085.824000000001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31085.824000000001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31085.824000000001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1818.893</v>
      </c>
      <c r="AC16" s="297"/>
      <c r="AD16" s="47"/>
      <c r="AE16" s="48"/>
      <c r="AF16" s="43"/>
      <c r="AG16" s="49">
        <f t="shared" si="0"/>
        <v>32904.717000000004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32894.9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32894.9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23849.815000000002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-9.9999995291000232E-4</v>
      </c>
      <c r="AE18" s="300"/>
      <c r="AF18" s="59"/>
      <c r="AG18" s="49">
        <f t="shared" si="0"/>
        <v>23849.814000000049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23849.814000000049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23849.814000000049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23849.814000000049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-0.41299999999999998</v>
      </c>
      <c r="AC20" s="48"/>
      <c r="AD20" s="303">
        <f>+Data!L299+Data!L300+Data!L301+Data!L302+Data!L307+Data!L310+Data!L311+Data!L312+Data!L313+Data!L314</f>
        <v>2068.777</v>
      </c>
      <c r="AE20" s="304">
        <f>+Data!L303</f>
        <v>57.359000000000002</v>
      </c>
      <c r="AF20" s="63"/>
      <c r="AG20" s="49">
        <f t="shared" si="0"/>
        <v>25975.537000000051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25791.917000000049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25791.917000000049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-29.884000000000029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-29.884000000000029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6106.9840000000004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-3032.1500000000005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3074.8339999999998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28853.951000000052</v>
      </c>
      <c r="V25" s="43"/>
      <c r="W25" s="43"/>
      <c r="X25" s="43"/>
      <c r="Y25" s="48"/>
      <c r="Z25" s="293">
        <f>Data!L403</f>
        <v>1210.4309999999994</v>
      </c>
      <c r="AA25" s="305">
        <f>Data!L395</f>
        <v>-30112.559000000005</v>
      </c>
      <c r="AB25" s="54"/>
      <c r="AC25" s="43"/>
      <c r="AD25" s="54"/>
      <c r="AE25" s="43"/>
      <c r="AF25" s="43"/>
      <c r="AG25" s="49">
        <f t="shared" si="0"/>
        <v>-48.176999999952386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1825.1840000000007</v>
      </c>
      <c r="Z26" s="58"/>
      <c r="AA26" s="306"/>
      <c r="AB26" s="54"/>
      <c r="AC26" s="43"/>
      <c r="AD26" s="54"/>
      <c r="AE26" s="43"/>
      <c r="AF26" s="43"/>
      <c r="AG26" s="49">
        <f t="shared" si="0"/>
        <v>1825.1840000000007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-1873.3599999999842</v>
      </c>
      <c r="Z27" s="308"/>
      <c r="AA27" s="311"/>
      <c r="AB27" s="312"/>
      <c r="AC27" s="313"/>
      <c r="AD27" s="54"/>
      <c r="AE27" s="43"/>
      <c r="AF27" s="43"/>
      <c r="AG27" s="49">
        <f t="shared" si="0"/>
        <v>-1873.3599999999842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23891.545000000002</v>
      </c>
      <c r="G28" s="64"/>
      <c r="H28" s="64"/>
      <c r="I28" s="65"/>
      <c r="J28" s="65"/>
      <c r="K28" s="315">
        <f>-Data!L245</f>
        <v>12312.867</v>
      </c>
      <c r="L28" s="64"/>
      <c r="M28" s="315">
        <f>-Data!L247</f>
        <v>0</v>
      </c>
      <c r="N28" s="64"/>
      <c r="O28" s="64"/>
      <c r="P28" s="316">
        <f>-(Data!L256+Data!L83)</f>
        <v>9.8170000000000002</v>
      </c>
      <c r="Q28" s="314">
        <f>-(Data!L261)</f>
        <v>0</v>
      </c>
      <c r="R28" s="314">
        <f>-Data!L267</f>
        <v>0</v>
      </c>
      <c r="S28" s="64"/>
      <c r="T28" s="314">
        <f>-Data!L306</f>
        <v>7.7539999999999996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44242.555999999997</v>
      </c>
      <c r="AG28" s="49">
        <f t="shared" si="0"/>
        <v>80464.539000000004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-18.184000000000001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4444.259</v>
      </c>
      <c r="M29" s="44"/>
      <c r="N29" s="293">
        <f>-Data!L248</f>
        <v>792.88</v>
      </c>
      <c r="O29" s="48"/>
      <c r="P29" s="320">
        <f>(Data!L81+Data!L83)</f>
        <v>0</v>
      </c>
      <c r="Q29" s="321">
        <f>-Data!L262</f>
        <v>9045.0849999999991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-14264.039999999999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3074.8339999999998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236.72800000000001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-1242.7859999999528</v>
      </c>
      <c r="AG30" s="49">
        <f t="shared" si="0"/>
        <v>2068.7760000000471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-60.862000000000002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118.221</v>
      </c>
      <c r="AG31" s="49">
        <f t="shared" si="0"/>
        <v>57.359000000000002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614.75300000000129</v>
      </c>
      <c r="AA32" s="317">
        <f>+Y27-AA25</f>
        <v>28239.199000000022</v>
      </c>
      <c r="AB32" s="66"/>
      <c r="AC32" s="43"/>
      <c r="AD32" s="43"/>
      <c r="AE32" s="43"/>
      <c r="AF32" s="43"/>
      <c r="AG32" s="43">
        <f>SUM(E32:AE32)</f>
        <v>28853.952000000023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78646.059000000008</v>
      </c>
      <c r="F33" s="46">
        <f t="shared" si="1"/>
        <v>23891.545000000002</v>
      </c>
      <c r="G33" s="46">
        <f t="shared" si="1"/>
        <v>3074.8339999999998</v>
      </c>
      <c r="H33" s="68">
        <f t="shared" si="1"/>
        <v>23921.429000000004</v>
      </c>
      <c r="I33" s="68">
        <f t="shared" si="1"/>
        <v>78664.243000000002</v>
      </c>
      <c r="J33" s="68">
        <f t="shared" si="1"/>
        <v>48635.83</v>
      </c>
      <c r="K33" s="68">
        <f t="shared" si="1"/>
        <v>12312.867</v>
      </c>
      <c r="L33" s="68">
        <f t="shared" si="1"/>
        <v>4444.259</v>
      </c>
      <c r="M33" s="68">
        <f t="shared" si="1"/>
        <v>0</v>
      </c>
      <c r="N33" s="68">
        <f t="shared" si="1"/>
        <v>792.88</v>
      </c>
      <c r="O33" s="68">
        <f t="shared" si="1"/>
        <v>31085.824000000001</v>
      </c>
      <c r="P33" s="68">
        <f t="shared" si="1"/>
        <v>32904.717000000004</v>
      </c>
      <c r="Q33" s="68">
        <f t="shared" si="1"/>
        <v>32894.9</v>
      </c>
      <c r="R33" s="68">
        <f t="shared" si="1"/>
        <v>23849.814000000049</v>
      </c>
      <c r="S33" s="68">
        <f t="shared" si="1"/>
        <v>23849.814000000049</v>
      </c>
      <c r="T33" s="68">
        <f t="shared" si="1"/>
        <v>25975.537000000048</v>
      </c>
      <c r="U33" s="68">
        <f t="shared" si="1"/>
        <v>25791.917000000052</v>
      </c>
      <c r="V33" s="68">
        <f t="shared" si="1"/>
        <v>-29.884000000000029</v>
      </c>
      <c r="W33" s="68">
        <f t="shared" si="1"/>
        <v>3074.8339999999998</v>
      </c>
      <c r="X33" s="400">
        <f t="shared" si="1"/>
        <v>0</v>
      </c>
      <c r="Y33" s="68">
        <f t="shared" si="1"/>
        <v>-48.17599999998356</v>
      </c>
      <c r="Z33" s="69">
        <f t="shared" ref="Z33:AF33" si="2">SUM(Z5:Z32)</f>
        <v>1825.1840000000007</v>
      </c>
      <c r="AA33" s="69">
        <f t="shared" si="2"/>
        <v>-1873.3599999999824</v>
      </c>
      <c r="AB33" s="69">
        <f t="shared" si="2"/>
        <v>80464.539000000004</v>
      </c>
      <c r="AC33" s="69">
        <f t="shared" si="2"/>
        <v>0</v>
      </c>
      <c r="AD33" s="69">
        <f t="shared" si="2"/>
        <v>2068.7760000000471</v>
      </c>
      <c r="AE33" s="69">
        <f t="shared" si="2"/>
        <v>57.359000000000002</v>
      </c>
      <c r="AF33" s="69">
        <f t="shared" si="2"/>
        <v>28853.951000000045</v>
      </c>
      <c r="AG33" s="43">
        <f>SUM(E33:AE33)</f>
        <v>556275.7410000005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9.999999688261596E-4</v>
      </c>
      <c r="Z35" s="16">
        <f>Z33-AG26</f>
        <v>0</v>
      </c>
      <c r="AA35" s="16">
        <f>AA33-AG27</f>
        <v>1.8189894035458565E-12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-9.9999997837585397E-4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84578.290000000008</v>
      </c>
      <c r="AC5" s="48"/>
      <c r="AD5" s="47"/>
      <c r="AE5" s="48"/>
      <c r="AF5" s="43"/>
      <c r="AG5" s="49">
        <f t="shared" ref="AG5:AG31" si="0">SUM(E5:AF5)</f>
        <v>84578.290000000008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28259.909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39.013000000000041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28298.921999999999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2217.4770000000053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2217.4770000000053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28259.909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28259.909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84595.122000000003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84595.122000000003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50107.226000000002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50107.226000000002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12846.72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12846.72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4782.0469999999996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4782.0469999999996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792.59100000000001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792.59100000000001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31685.868000000002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31685.868000000002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31685.868000000002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3078.6869999999999</v>
      </c>
      <c r="AC16" s="297"/>
      <c r="AD16" s="47"/>
      <c r="AE16" s="48"/>
      <c r="AF16" s="43"/>
      <c r="AG16" s="49">
        <f t="shared" si="0"/>
        <v>34764.555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34752.002999999997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34752.002999999997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31863.595999999998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-5.0931703299283981E-11</v>
      </c>
      <c r="AE18" s="300"/>
      <c r="AF18" s="59"/>
      <c r="AG18" s="49">
        <f t="shared" si="0"/>
        <v>31863.595999999947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31863.595999999947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31863.595999999947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31863.595999999947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-0.317</v>
      </c>
      <c r="AC20" s="48"/>
      <c r="AD20" s="303">
        <f>+Data!M299+Data!M300+Data!M301+Data!M302+Data!M307+Data!M310+Data!M311+Data!M312+Data!M313+Data!M314</f>
        <v>5419.6439999999993</v>
      </c>
      <c r="AE20" s="304">
        <f>+Data!M303</f>
        <v>57.359000000000002</v>
      </c>
      <c r="AF20" s="63"/>
      <c r="AG20" s="49">
        <f t="shared" si="0"/>
        <v>37340.281999999941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37133.352999999952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37133.352999999952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39.013000000000041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39.013000000000041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6227.9870000000001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-4010.5099999999948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2217.4770000000053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41104.849999999948</v>
      </c>
      <c r="V25" s="43"/>
      <c r="W25" s="43"/>
      <c r="X25" s="43"/>
      <c r="Y25" s="48"/>
      <c r="Z25" s="293">
        <f>Data!M403</f>
        <v>-1330.9279999999997</v>
      </c>
      <c r="AA25" s="305">
        <f>Data!M395</f>
        <v>2913.088999999999</v>
      </c>
      <c r="AB25" s="54"/>
      <c r="AC25" s="43"/>
      <c r="AD25" s="54"/>
      <c r="AE25" s="43"/>
      <c r="AF25" s="43"/>
      <c r="AG25" s="49">
        <f t="shared" si="0"/>
        <v>42687.010999999948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-2800.4670000000006</v>
      </c>
      <c r="Z26" s="58"/>
      <c r="AA26" s="306"/>
      <c r="AB26" s="54"/>
      <c r="AC26" s="43"/>
      <c r="AD26" s="54"/>
      <c r="AE26" s="43"/>
      <c r="AF26" s="43"/>
      <c r="AG26" s="49">
        <f t="shared" si="0"/>
        <v>-2800.4670000000006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45487.477999999996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45487.477999999996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28298.921999999999</v>
      </c>
      <c r="G28" s="64"/>
      <c r="H28" s="64"/>
      <c r="I28" s="65"/>
      <c r="J28" s="65"/>
      <c r="K28" s="315">
        <f>-Data!M245</f>
        <v>12846.72</v>
      </c>
      <c r="L28" s="64"/>
      <c r="M28" s="315">
        <f>-Data!M247</f>
        <v>0</v>
      </c>
      <c r="N28" s="64"/>
      <c r="O28" s="64"/>
      <c r="P28" s="316">
        <f>-(Data!M256+Data!M83)</f>
        <v>12.552</v>
      </c>
      <c r="Q28" s="314">
        <f>-(Data!M261)</f>
        <v>0</v>
      </c>
      <c r="R28" s="314">
        <f>-Data!M267</f>
        <v>0</v>
      </c>
      <c r="S28" s="64"/>
      <c r="T28" s="314">
        <f>-Data!M306</f>
        <v>263.60199999999998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46234.864000000016</v>
      </c>
      <c r="AG28" s="49">
        <f t="shared" si="0"/>
        <v>87656.660000000018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-16.832000000000001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4782.0469999999996</v>
      </c>
      <c r="M29" s="44"/>
      <c r="N29" s="293">
        <f>-Data!M248</f>
        <v>792.59100000000001</v>
      </c>
      <c r="O29" s="48"/>
      <c r="P29" s="320">
        <f>(Data!M81+Data!M83)</f>
        <v>0</v>
      </c>
      <c r="Q29" s="321">
        <f>-Data!M262</f>
        <v>2888.4070000000002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-8446.2129999999997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2217.4770000000053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-73.465999999999994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3275.632999999943</v>
      </c>
      <c r="AG30" s="49">
        <f t="shared" si="0"/>
        <v>5419.6439999999484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16.792999999999999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40.566000000000003</v>
      </c>
      <c r="AG31" s="49">
        <f t="shared" si="0"/>
        <v>57.359000000000002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-1469.5390000000009</v>
      </c>
      <c r="AA32" s="317">
        <f>+Y27-AA25</f>
        <v>42574.388999999996</v>
      </c>
      <c r="AB32" s="66"/>
      <c r="AC32" s="43"/>
      <c r="AD32" s="43"/>
      <c r="AE32" s="43"/>
      <c r="AF32" s="43"/>
      <c r="AG32" s="43">
        <f>SUM(E32:AE32)</f>
        <v>41104.849999999991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84578.290000000008</v>
      </c>
      <c r="F33" s="46">
        <f t="shared" si="1"/>
        <v>28298.921999999999</v>
      </c>
      <c r="G33" s="46">
        <f t="shared" si="1"/>
        <v>2217.4770000000053</v>
      </c>
      <c r="H33" s="68">
        <f t="shared" si="1"/>
        <v>28259.909</v>
      </c>
      <c r="I33" s="68">
        <f t="shared" si="1"/>
        <v>84595.122000000003</v>
      </c>
      <c r="J33" s="68">
        <f t="shared" si="1"/>
        <v>50107.226000000002</v>
      </c>
      <c r="K33" s="68">
        <f t="shared" si="1"/>
        <v>12846.72</v>
      </c>
      <c r="L33" s="68">
        <f t="shared" si="1"/>
        <v>4782.0469999999996</v>
      </c>
      <c r="M33" s="68">
        <f t="shared" si="1"/>
        <v>0</v>
      </c>
      <c r="N33" s="68">
        <f t="shared" si="1"/>
        <v>792.59100000000001</v>
      </c>
      <c r="O33" s="68">
        <f t="shared" si="1"/>
        <v>31685.868000000002</v>
      </c>
      <c r="P33" s="68">
        <f t="shared" si="1"/>
        <v>34764.555</v>
      </c>
      <c r="Q33" s="68">
        <f t="shared" si="1"/>
        <v>34752.002999999997</v>
      </c>
      <c r="R33" s="68">
        <f t="shared" si="1"/>
        <v>31863.595999999947</v>
      </c>
      <c r="S33" s="68">
        <f t="shared" si="1"/>
        <v>31863.595999999947</v>
      </c>
      <c r="T33" s="68">
        <f t="shared" si="1"/>
        <v>37340.281999999948</v>
      </c>
      <c r="U33" s="68">
        <f t="shared" si="1"/>
        <v>37133.352999999952</v>
      </c>
      <c r="V33" s="68">
        <f t="shared" si="1"/>
        <v>39.013000000000041</v>
      </c>
      <c r="W33" s="68">
        <f t="shared" si="1"/>
        <v>2217.4770000000053</v>
      </c>
      <c r="X33" s="400">
        <f t="shared" si="1"/>
        <v>0</v>
      </c>
      <c r="Y33" s="68">
        <f t="shared" si="1"/>
        <v>42687.010999999999</v>
      </c>
      <c r="Z33" s="69">
        <f t="shared" ref="Z33:AF33" si="2">SUM(Z5:Z32)</f>
        <v>-2800.4670000000006</v>
      </c>
      <c r="AA33" s="69">
        <f t="shared" si="2"/>
        <v>45487.477999999996</v>
      </c>
      <c r="AB33" s="69">
        <f t="shared" si="2"/>
        <v>87656.660000000018</v>
      </c>
      <c r="AC33" s="69">
        <f t="shared" si="2"/>
        <v>0</v>
      </c>
      <c r="AD33" s="69">
        <f t="shared" si="2"/>
        <v>5419.6439999999484</v>
      </c>
      <c r="AE33" s="69">
        <f t="shared" si="2"/>
        <v>57.359000000000002</v>
      </c>
      <c r="AF33" s="69">
        <f t="shared" si="2"/>
        <v>41104.849999999955</v>
      </c>
      <c r="AG33" s="43">
        <f>SUM(E33:AE33)</f>
        <v>716645.73199999984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86873.116999999998</v>
      </c>
      <c r="AC5" s="48"/>
      <c r="AD5" s="47"/>
      <c r="AE5" s="48"/>
      <c r="AF5" s="43"/>
      <c r="AG5" s="49">
        <f t="shared" ref="AG5:AG31" si="0">SUM(E5:AF5)</f>
        <v>86873.116999999998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30148.773999999998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-193.87300000000005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29954.900999999998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2477.4199999999892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2477.4199999999892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30148.773999999998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30148.773999999998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86899.637000000002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86899.637000000002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50567.713000000003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50567.713000000003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13275.718000000001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13275.718000000001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4765.2349999999997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4765.2349999999997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-16.506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-16.506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764.06899999999996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764.06899999999996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31779.197000000004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31779.197000000004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31779.197000000004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5645.6450000000004</v>
      </c>
      <c r="AC16" s="297"/>
      <c r="AD16" s="47"/>
      <c r="AE16" s="48"/>
      <c r="AF16" s="43"/>
      <c r="AG16" s="49">
        <f t="shared" si="0"/>
        <v>37424.842000000004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37424.571000000004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37424.571000000004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29883.818000000003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6.9121597334742546E-11</v>
      </c>
      <c r="AE18" s="300"/>
      <c r="AF18" s="59"/>
      <c r="AG18" s="49">
        <f t="shared" si="0"/>
        <v>29883.818000000072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29883.818000000072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225.64099999999999</v>
      </c>
      <c r="AF19" s="48"/>
      <c r="AG19" s="49">
        <f t="shared" si="0"/>
        <v>30109.459000000072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30109.459000000072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0.44</v>
      </c>
      <c r="AC20" s="48"/>
      <c r="AD20" s="303">
        <f>+Data!N299+Data!N300+Data!N301+Data!N302+Data!N307+Data!N310+Data!N311+Data!N312+Data!N313+Data!N314</f>
        <v>-2927.377</v>
      </c>
      <c r="AE20" s="304">
        <f>+Data!N303</f>
        <v>0</v>
      </c>
      <c r="AF20" s="63"/>
      <c r="AG20" s="49">
        <f t="shared" si="0"/>
        <v>27182.52200000007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27338.401000000071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27338.401000000071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-193.87300000000005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-193.87300000000005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6183.15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-3705.7300000000105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2477.4199999999892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31238.004000000081</v>
      </c>
      <c r="V25" s="43"/>
      <c r="W25" s="43"/>
      <c r="X25" s="43"/>
      <c r="Y25" s="48"/>
      <c r="Z25" s="293">
        <f>Data!N403</f>
        <v>2739.9870000000005</v>
      </c>
      <c r="AA25" s="305">
        <f>Data!N395</f>
        <v>-10418.226999999999</v>
      </c>
      <c r="AB25" s="54"/>
      <c r="AC25" s="43"/>
      <c r="AD25" s="54"/>
      <c r="AE25" s="43"/>
      <c r="AF25" s="43"/>
      <c r="AG25" s="49">
        <f t="shared" si="0"/>
        <v>23559.764000000083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956.82600000000105</v>
      </c>
      <c r="Z26" s="58"/>
      <c r="AA26" s="306"/>
      <c r="AB26" s="54"/>
      <c r="AC26" s="43"/>
      <c r="AD26" s="54"/>
      <c r="AE26" s="43"/>
      <c r="AF26" s="43"/>
      <c r="AG26" s="49">
        <f t="shared" si="0"/>
        <v>956.82600000000105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22351.896000000001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22351.896000000001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29954.900999999998</v>
      </c>
      <c r="G28" s="64"/>
      <c r="H28" s="64"/>
      <c r="I28" s="65"/>
      <c r="J28" s="65"/>
      <c r="K28" s="315">
        <f>-Data!N245</f>
        <v>13275.718000000001</v>
      </c>
      <c r="L28" s="64"/>
      <c r="M28" s="315">
        <f>-Data!N247</f>
        <v>-16.506</v>
      </c>
      <c r="N28" s="64"/>
      <c r="O28" s="64"/>
      <c r="P28" s="316">
        <f>-(Data!N256+Data!N83)</f>
        <v>0.27100000000000002</v>
      </c>
      <c r="Q28" s="314">
        <f>-(Data!N261)</f>
        <v>0</v>
      </c>
      <c r="R28" s="314">
        <f>-Data!N267</f>
        <v>0</v>
      </c>
      <c r="S28" s="64"/>
      <c r="T28" s="314">
        <f>-Data!N306</f>
        <v>-146.321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49451.13900000001</v>
      </c>
      <c r="AG28" s="49">
        <f t="shared" si="0"/>
        <v>92519.202000000005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-26.52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4765.2349999999997</v>
      </c>
      <c r="M29" s="44"/>
      <c r="N29" s="293">
        <f>-Data!N248</f>
        <v>764.06899999999996</v>
      </c>
      <c r="O29" s="48"/>
      <c r="P29" s="320">
        <f>(Data!N81+Data!N83)</f>
        <v>0</v>
      </c>
      <c r="Q29" s="321">
        <f>-Data!N262</f>
        <v>7540.7529999999997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-13043.537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2477.4199999999892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-9.5579999999999998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-5395.2389999999195</v>
      </c>
      <c r="AG30" s="49">
        <f t="shared" si="0"/>
        <v>-2927.3769999999304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225.64099999999999</v>
      </c>
      <c r="AG31" s="49">
        <f t="shared" si="0"/>
        <v>225.64099999999999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-1783.1609999999996</v>
      </c>
      <c r="AA32" s="317">
        <f>+Y27-AA25</f>
        <v>32770.123</v>
      </c>
      <c r="AB32" s="66"/>
      <c r="AC32" s="43"/>
      <c r="AD32" s="43"/>
      <c r="AE32" s="43"/>
      <c r="AF32" s="43"/>
      <c r="AG32" s="43">
        <f>SUM(E32:AE32)</f>
        <v>30986.962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86873.116999999998</v>
      </c>
      <c r="F33" s="46">
        <f t="shared" si="1"/>
        <v>29954.900999999998</v>
      </c>
      <c r="G33" s="46">
        <f t="shared" si="1"/>
        <v>2477.4199999999892</v>
      </c>
      <c r="H33" s="68">
        <f t="shared" si="1"/>
        <v>30148.773999999998</v>
      </c>
      <c r="I33" s="68">
        <f t="shared" si="1"/>
        <v>86899.636999999988</v>
      </c>
      <c r="J33" s="68">
        <f t="shared" si="1"/>
        <v>50567.713000000003</v>
      </c>
      <c r="K33" s="68">
        <f t="shared" si="1"/>
        <v>13275.718000000001</v>
      </c>
      <c r="L33" s="68">
        <f t="shared" si="1"/>
        <v>4765.2349999999997</v>
      </c>
      <c r="M33" s="68">
        <f t="shared" si="1"/>
        <v>-16.506</v>
      </c>
      <c r="N33" s="68">
        <f t="shared" si="1"/>
        <v>764.06899999999996</v>
      </c>
      <c r="O33" s="68">
        <f t="shared" si="1"/>
        <v>31779.197000000004</v>
      </c>
      <c r="P33" s="68">
        <f t="shared" si="1"/>
        <v>37424.842000000004</v>
      </c>
      <c r="Q33" s="68">
        <f t="shared" si="1"/>
        <v>37424.571000000004</v>
      </c>
      <c r="R33" s="68">
        <f t="shared" si="1"/>
        <v>29883.818000000072</v>
      </c>
      <c r="S33" s="68">
        <f t="shared" si="1"/>
        <v>30109.459000000072</v>
      </c>
      <c r="T33" s="68">
        <f t="shared" si="1"/>
        <v>27182.52200000007</v>
      </c>
      <c r="U33" s="68">
        <f t="shared" si="1"/>
        <v>27338.401000000071</v>
      </c>
      <c r="V33" s="68">
        <f t="shared" si="1"/>
        <v>-193.87300000000005</v>
      </c>
      <c r="W33" s="68">
        <f t="shared" si="1"/>
        <v>2477.4199999999892</v>
      </c>
      <c r="X33" s="400">
        <f t="shared" si="1"/>
        <v>0</v>
      </c>
      <c r="Y33" s="68">
        <f t="shared" si="1"/>
        <v>23308.722000000002</v>
      </c>
      <c r="Z33" s="69">
        <f t="shared" ref="Z33:AF33" si="2">SUM(Z5:Z32)</f>
        <v>956.82600000000093</v>
      </c>
      <c r="AA33" s="69">
        <f t="shared" si="2"/>
        <v>22351.896000000001</v>
      </c>
      <c r="AB33" s="69">
        <f t="shared" si="2"/>
        <v>92519.202000000005</v>
      </c>
      <c r="AC33" s="69">
        <f t="shared" si="2"/>
        <v>0</v>
      </c>
      <c r="AD33" s="69">
        <f t="shared" si="2"/>
        <v>-2927.3769999999308</v>
      </c>
      <c r="AE33" s="69">
        <f t="shared" si="2"/>
        <v>225.64099999999999</v>
      </c>
      <c r="AF33" s="69">
        <f t="shared" si="2"/>
        <v>31238.004000000092</v>
      </c>
      <c r="AG33" s="43">
        <f>SUM(E33:AE33)</f>
        <v>665571.3450000002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-251.04200000008132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251.04200000009223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0</v>
      </c>
      <c r="E15" s="229">
        <f t="shared" ref="E15:G15" si="5">SUM(E16:E18)</f>
        <v>63159.050040000002</v>
      </c>
      <c r="F15" s="229">
        <f t="shared" si="5"/>
        <v>64441.756559999994</v>
      </c>
      <c r="G15" s="229">
        <f t="shared" si="5"/>
        <v>69092.471529999995</v>
      </c>
      <c r="H15" s="229">
        <f t="shared" ref="H15:N15" si="6">SUM(H16:H18)</f>
        <v>65307.587910000002</v>
      </c>
      <c r="I15" s="229">
        <f t="shared" si="6"/>
        <v>69055.528149999998</v>
      </c>
      <c r="J15" s="229">
        <f t="shared" si="6"/>
        <v>70774.986009999993</v>
      </c>
      <c r="K15" s="229">
        <f t="shared" si="6"/>
        <v>73199.292000000001</v>
      </c>
      <c r="L15" s="229">
        <f t="shared" si="6"/>
        <v>78518.258000000002</v>
      </c>
      <c r="M15" s="229">
        <f t="shared" si="6"/>
        <v>84476.171000000002</v>
      </c>
      <c r="N15" s="229">
        <f t="shared" si="6"/>
        <v>86785.811000000002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2335.1891799999999</v>
      </c>
      <c r="F16" s="229">
        <f>+Carga_datos!F58</f>
        <v>2562.1288599999998</v>
      </c>
      <c r="G16" s="229">
        <f>+Carga_datos!G58</f>
        <v>2995.9035899999999</v>
      </c>
      <c r="H16" s="229">
        <f>+Carga_datos!H58</f>
        <v>430.48236000000003</v>
      </c>
      <c r="I16" s="229">
        <f>+Carga_datos!I58</f>
        <v>460.67822000000001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60823.860860000001</v>
      </c>
      <c r="F17" s="229">
        <f>+Carga_datos!F59</f>
        <v>61879.627699999997</v>
      </c>
      <c r="G17" s="229">
        <f>+Carga_datos!G59</f>
        <v>66096.567939999994</v>
      </c>
      <c r="H17" s="229">
        <f>+Carga_datos!H59</f>
        <v>64877.10555</v>
      </c>
      <c r="I17" s="229">
        <f>+Carga_datos!I59</f>
        <v>68594.849929999997</v>
      </c>
      <c r="J17" s="229">
        <f>+Carga_datos!J59</f>
        <v>70774.986009999993</v>
      </c>
      <c r="K17" s="229">
        <f>+Carga_datos!K59</f>
        <v>73199.292000000001</v>
      </c>
      <c r="L17" s="229">
        <f>+Carga_datos!L59</f>
        <v>78518.258000000002</v>
      </c>
      <c r="M17" s="229">
        <f>+Carga_datos!M59</f>
        <v>84476.171000000002</v>
      </c>
      <c r="N17" s="229">
        <f>+Carga_datos!N59</f>
        <v>86785.811000000002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-9045.132169999999</v>
      </c>
      <c r="F21" s="229">
        <f t="shared" si="7"/>
        <v>-9920.6388200000001</v>
      </c>
      <c r="G21" s="229">
        <f t="shared" si="7"/>
        <v>-11749.74828</v>
      </c>
      <c r="H21" s="229">
        <f t="shared" ref="H21:N21" si="8">SUM(H22:H25)</f>
        <v>-11320.52966</v>
      </c>
      <c r="I21" s="229">
        <f t="shared" si="8"/>
        <v>-7543.6071400000001</v>
      </c>
      <c r="J21" s="229">
        <f t="shared" si="8"/>
        <v>-7300.0807599999998</v>
      </c>
      <c r="K21" s="229">
        <f t="shared" si="8"/>
        <v>-7669.3250000000007</v>
      </c>
      <c r="L21" s="229">
        <f t="shared" si="8"/>
        <v>-8241.7250000000004</v>
      </c>
      <c r="M21" s="229">
        <f t="shared" si="8"/>
        <v>-8698.5429999999997</v>
      </c>
      <c r="N21" s="229">
        <f t="shared" si="8"/>
        <v>-8924.9969999999994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133.23522</v>
      </c>
      <c r="F22" s="229">
        <f>+Carga_datos!F64</f>
        <v>-9470.3042000000005</v>
      </c>
      <c r="G22" s="229">
        <f>+Carga_datos!G64</f>
        <v>-11141.58633</v>
      </c>
      <c r="H22" s="229">
        <f>+Carga_datos!H64</f>
        <v>-11320.52966</v>
      </c>
      <c r="I22" s="229">
        <f>+Carga_datos!I64</f>
        <v>-7543.6071400000001</v>
      </c>
      <c r="J22" s="229">
        <f>+Carga_datos!J64</f>
        <v>-7300.0807599999998</v>
      </c>
      <c r="K22" s="229">
        <f>+Carga_datos!K64</f>
        <v>-7443.2740000000003</v>
      </c>
      <c r="L22" s="229">
        <f>+Carga_datos!L64</f>
        <v>-8171.1750000000002</v>
      </c>
      <c r="M22" s="229">
        <f>+Carga_datos!M64</f>
        <v>-8694.9789999999994</v>
      </c>
      <c r="N22" s="229">
        <f>+Carga_datos!N64</f>
        <v>-8570.1949999999997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-9178.3673899999994</v>
      </c>
      <c r="F23" s="229">
        <f>+Carga_datos!F65</f>
        <v>-450.33461999999997</v>
      </c>
      <c r="G23" s="229">
        <f>+Carga_datos!G65</f>
        <v>-608.16195000000005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-226.05099999999999</v>
      </c>
      <c r="L25" s="229">
        <f>+Carga_datos!L67</f>
        <v>-70.55</v>
      </c>
      <c r="M25" s="229">
        <f>+Carga_datos!M67</f>
        <v>-3.5640000000000001</v>
      </c>
      <c r="N25" s="229">
        <f>+Carga_datos!N67</f>
        <v>-354.80200000000002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0</v>
      </c>
      <c r="E26" s="229">
        <f t="shared" ref="E26:G26" si="9">SUM(E27:E28)</f>
        <v>5096.8641699999998</v>
      </c>
      <c r="F26" s="229">
        <f t="shared" si="9"/>
        <v>5239.4020800000008</v>
      </c>
      <c r="G26" s="229">
        <f t="shared" si="9"/>
        <v>5810.1727799999999</v>
      </c>
      <c r="H26" s="229">
        <f t="shared" ref="H26:N26" si="10">SUM(H27:H28)</f>
        <v>5644.3668500000003</v>
      </c>
      <c r="I26" s="229">
        <f t="shared" si="10"/>
        <v>367.19428999999997</v>
      </c>
      <c r="J26" s="229">
        <f t="shared" si="10"/>
        <v>193.7569</v>
      </c>
      <c r="K26" s="229">
        <f t="shared" si="10"/>
        <v>136.37</v>
      </c>
      <c r="L26" s="229">
        <f t="shared" si="10"/>
        <v>145.98500000000001</v>
      </c>
      <c r="M26" s="229">
        <f t="shared" si="10"/>
        <v>118.95099999999999</v>
      </c>
      <c r="N26" s="229">
        <f t="shared" si="10"/>
        <v>113.82599999999999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0</v>
      </c>
      <c r="E27" s="229">
        <f>+Carga_datos!E69</f>
        <v>5006.7768500000002</v>
      </c>
      <c r="F27" s="229">
        <f>+Carga_datos!F69</f>
        <v>5182.8823300000004</v>
      </c>
      <c r="G27" s="229">
        <f>+Carga_datos!G69</f>
        <v>5764.8167800000001</v>
      </c>
      <c r="H27" s="229">
        <f>+Carga_datos!H69</f>
        <v>5604.21713</v>
      </c>
      <c r="I27" s="229">
        <f>+Carga_datos!I69</f>
        <v>325.49428999999998</v>
      </c>
      <c r="J27" s="229">
        <f>+Carga_datos!J69</f>
        <v>162.1369</v>
      </c>
      <c r="K27" s="229">
        <f>+Carga_datos!K69</f>
        <v>119.38800000000001</v>
      </c>
      <c r="L27" s="229">
        <f>+Carga_datos!L69</f>
        <v>127.801</v>
      </c>
      <c r="M27" s="229">
        <f>+Carga_datos!M69</f>
        <v>102.119</v>
      </c>
      <c r="N27" s="229">
        <f>+Carga_datos!N69</f>
        <v>87.305999999999997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90.087320000000005</v>
      </c>
      <c r="F28" s="229">
        <f>+Carga_datos!F70</f>
        <v>56.519750000000002</v>
      </c>
      <c r="G28" s="229">
        <f>+Carga_datos!G70</f>
        <v>45.356000000000002</v>
      </c>
      <c r="H28" s="229">
        <f>+Carga_datos!H70</f>
        <v>40.149720000000002</v>
      </c>
      <c r="I28" s="229">
        <f>+Carga_datos!I70</f>
        <v>41.7</v>
      </c>
      <c r="J28" s="229">
        <f>+Carga_datos!J70</f>
        <v>31.62</v>
      </c>
      <c r="K28" s="229">
        <f>+Carga_datos!K70</f>
        <v>16.981999999999999</v>
      </c>
      <c r="L28" s="229">
        <f>+Carga_datos!L70</f>
        <v>18.184000000000001</v>
      </c>
      <c r="M28" s="229">
        <f>+Carga_datos!M70</f>
        <v>16.832000000000001</v>
      </c>
      <c r="N28" s="229">
        <f>+Carga_datos!N70</f>
        <v>26.52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0</v>
      </c>
      <c r="E29" s="229">
        <f t="shared" ref="E29:G29" si="11">SUM(E30:E32)</f>
        <v>-17266.736830000002</v>
      </c>
      <c r="F29" s="229">
        <f t="shared" si="11"/>
        <v>-17425.055410000001</v>
      </c>
      <c r="G29" s="229">
        <f t="shared" si="11"/>
        <v>-17867.40076</v>
      </c>
      <c r="H29" s="229">
        <f t="shared" ref="H29:N29" si="12">SUM(H30:H32)</f>
        <v>-16639.428550000001</v>
      </c>
      <c r="I29" s="229">
        <f t="shared" si="12"/>
        <v>-16018.30399</v>
      </c>
      <c r="J29" s="229">
        <f t="shared" si="12"/>
        <v>-15980.68873</v>
      </c>
      <c r="K29" s="229">
        <f t="shared" si="12"/>
        <v>-15925.272999999999</v>
      </c>
      <c r="L29" s="229">
        <f t="shared" si="12"/>
        <v>-16757.126</v>
      </c>
      <c r="M29" s="229">
        <f t="shared" si="12"/>
        <v>-17628.767</v>
      </c>
      <c r="N29" s="229">
        <f t="shared" si="12"/>
        <v>-18024.447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0</v>
      </c>
      <c r="E30" s="229">
        <f>+Carga_datos!E72</f>
        <v>-12708.75806</v>
      </c>
      <c r="F30" s="229">
        <f>+Carga_datos!F72</f>
        <v>-12820.902480000001</v>
      </c>
      <c r="G30" s="229">
        <f>+Carga_datos!G72</f>
        <v>-13188.204820000001</v>
      </c>
      <c r="H30" s="229">
        <f>+Carga_datos!H72</f>
        <v>-12707.83878</v>
      </c>
      <c r="I30" s="229">
        <f>+Carga_datos!I72</f>
        <v>-11943.55515</v>
      </c>
      <c r="J30" s="229">
        <f>+Carga_datos!J72</f>
        <v>-11895.58318</v>
      </c>
      <c r="K30" s="229">
        <f>+Carga_datos!K72</f>
        <v>-11875.864</v>
      </c>
      <c r="L30" s="229">
        <f>+Carga_datos!L72</f>
        <v>-12312.867</v>
      </c>
      <c r="M30" s="229">
        <f>+Carga_datos!M72</f>
        <v>-12846.72</v>
      </c>
      <c r="N30" s="229">
        <f>+Carga_datos!N72</f>
        <v>-13275.718000000001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-4557.9787699999997</v>
      </c>
      <c r="F31" s="229">
        <f>+Carga_datos!F73</f>
        <v>-4604.1529300000002</v>
      </c>
      <c r="G31" s="229">
        <f>+Carga_datos!G73</f>
        <v>-4714.2088000000003</v>
      </c>
      <c r="H31" s="229">
        <f>+Carga_datos!H73</f>
        <v>-3931.58977</v>
      </c>
      <c r="I31" s="229">
        <f>+Carga_datos!I73</f>
        <v>-4074.7488400000002</v>
      </c>
      <c r="J31" s="229">
        <f>+Carga_datos!J73</f>
        <v>-4085.1055500000002</v>
      </c>
      <c r="K31" s="229">
        <f>+Carga_datos!K73</f>
        <v>-4094.259</v>
      </c>
      <c r="L31" s="229">
        <f>+Carga_datos!L73</f>
        <v>-4444.259</v>
      </c>
      <c r="M31" s="229">
        <f>+Carga_datos!M73</f>
        <v>-4782.0469999999996</v>
      </c>
      <c r="N31" s="229">
        <f>+Carga_datos!N73</f>
        <v>-4765.2349999999997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35.012860000000003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44.85</v>
      </c>
      <c r="L32" s="229">
        <f>+Carga_datos!L74</f>
        <v>0</v>
      </c>
      <c r="M32" s="229">
        <f>+Carga_datos!M74</f>
        <v>0</v>
      </c>
      <c r="N32" s="229">
        <f>+Carga_datos!N74</f>
        <v>16.506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0</v>
      </c>
      <c r="E33" s="229">
        <f t="shared" ref="E33:G33" si="13">SUM(E34:E38)</f>
        <v>-14566.940549999999</v>
      </c>
      <c r="F33" s="229">
        <f t="shared" si="13"/>
        <v>-14732.42022</v>
      </c>
      <c r="G33" s="229">
        <f t="shared" si="13"/>
        <v>-14378.971709999998</v>
      </c>
      <c r="H33" s="229">
        <f t="shared" ref="H33:N33" si="14">SUM(H34:H38)</f>
        <v>-14018.811169999999</v>
      </c>
      <c r="I33" s="229">
        <f t="shared" si="14"/>
        <v>-14736.389639999999</v>
      </c>
      <c r="J33" s="229">
        <f t="shared" si="14"/>
        <v>-14730.75347</v>
      </c>
      <c r="K33" s="229">
        <f t="shared" si="14"/>
        <v>-15246.666999999999</v>
      </c>
      <c r="L33" s="229">
        <f t="shared" si="14"/>
        <v>-16480.338</v>
      </c>
      <c r="M33" s="229">
        <f t="shared" si="14"/>
        <v>-20617.559000000001</v>
      </c>
      <c r="N33" s="229">
        <f t="shared" si="14"/>
        <v>-21841.524999999998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0</v>
      </c>
      <c r="E34" s="229">
        <f>+Carga_datos!E76</f>
        <v>-13782.396839999999</v>
      </c>
      <c r="F34" s="229">
        <f>+Carga_datos!F76</f>
        <v>-13922.40517</v>
      </c>
      <c r="G34" s="229">
        <f>+Carga_datos!G76</f>
        <v>-13353.145339999999</v>
      </c>
      <c r="H34" s="229">
        <f>+Carga_datos!H76</f>
        <v>-14280.3923</v>
      </c>
      <c r="I34" s="229">
        <f>+Carga_datos!I76</f>
        <v>-13701.1576</v>
      </c>
      <c r="J34" s="229">
        <f>+Carga_datos!J76</f>
        <v>-13803.698759999999</v>
      </c>
      <c r="K34" s="229">
        <f>+Carga_datos!K76</f>
        <v>-14267.718999999999</v>
      </c>
      <c r="L34" s="229">
        <f>+Carga_datos!L76</f>
        <v>-15351.539000000001</v>
      </c>
      <c r="M34" s="229">
        <f>+Carga_datos!M76</f>
        <v>-19560.811000000002</v>
      </c>
      <c r="N34" s="229">
        <f>+Carga_datos!N76</f>
        <v>-21219.955999999998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-832.17556000000002</v>
      </c>
      <c r="F35" s="229">
        <f>+Carga_datos!F77</f>
        <v>-791.40623000000005</v>
      </c>
      <c r="G35" s="229">
        <f>+Carga_datos!G77</f>
        <v>-810.19854999999995</v>
      </c>
      <c r="H35" s="229">
        <f>+Carga_datos!H77</f>
        <v>-874.95786999999996</v>
      </c>
      <c r="I35" s="229">
        <f>+Carga_datos!I77</f>
        <v>-827.50166000000002</v>
      </c>
      <c r="J35" s="229">
        <f>+Carga_datos!J77</f>
        <v>-827.20637999999997</v>
      </c>
      <c r="K35" s="229">
        <f>+Carga_datos!K77</f>
        <v>-826.36500000000001</v>
      </c>
      <c r="L35" s="229">
        <f>+Carga_datos!L77</f>
        <v>-792.88</v>
      </c>
      <c r="M35" s="229">
        <f>+Carga_datos!M77</f>
        <v>-792.59100000000001</v>
      </c>
      <c r="N35" s="229">
        <f>+Carga_datos!N77</f>
        <v>-764.06899999999996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47.63185</v>
      </c>
      <c r="F36" s="229">
        <f>+Carga_datos!F78</f>
        <v>-5.5539899999999998</v>
      </c>
      <c r="G36" s="229">
        <f>+Carga_datos!G78</f>
        <v>-45.833390000000001</v>
      </c>
      <c r="H36" s="229">
        <f>+Carga_datos!H78</f>
        <v>1136.539</v>
      </c>
      <c r="I36" s="229">
        <f>+Carga_datos!I78</f>
        <v>-200.88387</v>
      </c>
      <c r="J36" s="229">
        <f>+Carga_datos!J78</f>
        <v>-69.969290000000001</v>
      </c>
      <c r="K36" s="229">
        <f>+Carga_datos!K78</f>
        <v>-16.734000000000002</v>
      </c>
      <c r="L36" s="229">
        <f>+Carga_datos!L78</f>
        <v>-7.7539999999999996</v>
      </c>
      <c r="M36" s="229">
        <f>+Carga_datos!M78</f>
        <v>-263.60199999999998</v>
      </c>
      <c r="N36" s="229">
        <f>+Carga_datos!N78</f>
        <v>146.321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-13.054830000000001</v>
      </c>
      <c r="G37" s="229">
        <f>+Carga_datos!G79</f>
        <v>-169.79443000000001</v>
      </c>
      <c r="H37" s="229">
        <f>+Carga_datos!H79</f>
        <v>0</v>
      </c>
      <c r="I37" s="229">
        <f>+Carga_datos!I79</f>
        <v>-6.8465100000000003</v>
      </c>
      <c r="J37" s="229">
        <f>+Carga_datos!J79</f>
        <v>-29.87904</v>
      </c>
      <c r="K37" s="229">
        <f>+Carga_datos!K79</f>
        <v>-135.84899999999999</v>
      </c>
      <c r="L37" s="229">
        <f>+Carga_datos!L79</f>
        <v>-328.16500000000002</v>
      </c>
      <c r="M37" s="229">
        <f>+Carga_datos!M79</f>
        <v>-0.55500000000000005</v>
      </c>
      <c r="N37" s="229">
        <f>+Carga_datos!N79</f>
        <v>-3.8210000000000002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0</v>
      </c>
      <c r="E39" s="229">
        <f>+Carga_datos!E81</f>
        <v>-9873.9925399999993</v>
      </c>
      <c r="F39" s="229">
        <f>+Carga_datos!F81</f>
        <v>-9792.0983799999995</v>
      </c>
      <c r="G39" s="229">
        <f>+Carga_datos!G81</f>
        <v>-7135.3652499999998</v>
      </c>
      <c r="H39" s="229">
        <f>+Carga_datos!H81</f>
        <v>-4795.2038000000002</v>
      </c>
      <c r="I39" s="229">
        <f>+Carga_datos!I81</f>
        <v>-6987.1626900000001</v>
      </c>
      <c r="J39" s="229">
        <f>+Carga_datos!J81</f>
        <v>-5947.11888</v>
      </c>
      <c r="K39" s="229">
        <f>+Carga_datos!K81</f>
        <v>-5696.8680000000004</v>
      </c>
      <c r="L39" s="229">
        <f>+Carga_datos!L81</f>
        <v>-5938.7790000000005</v>
      </c>
      <c r="M39" s="229">
        <f>+Carga_datos!M81</f>
        <v>-6227.9870000000001</v>
      </c>
      <c r="N39" s="229">
        <f>+Carga_datos!N81</f>
        <v>-6183.15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3.1724000000000001</v>
      </c>
      <c r="F40" s="229">
        <f>+Carga_datos!F82</f>
        <v>392.78894000000003</v>
      </c>
      <c r="G40" s="229">
        <f>+Carga_datos!G82</f>
        <v>292.14494999999999</v>
      </c>
      <c r="H40" s="229">
        <f>+Carga_datos!H82</f>
        <v>292.14494999999999</v>
      </c>
      <c r="I40" s="229">
        <f>+Carga_datos!I82</f>
        <v>255.56505000000001</v>
      </c>
      <c r="J40" s="229">
        <f>+Carga_datos!J82</f>
        <v>229.43655000000001</v>
      </c>
      <c r="K40" s="229">
        <f>+Carga_datos!K82</f>
        <v>229.43700000000001</v>
      </c>
      <c r="L40" s="229">
        <f>+Carga_datos!L82</f>
        <v>229.43700000000001</v>
      </c>
      <c r="M40" s="229">
        <f>+Carga_datos!M82</f>
        <v>229.43700000000001</v>
      </c>
      <c r="N40" s="229">
        <f>+Carga_datos!N82</f>
        <v>225.64099999999999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11.295</v>
      </c>
      <c r="L41" s="229">
        <f>+Carga_datos!L83</f>
        <v>2.4929999999999999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-36.707590000000003</v>
      </c>
      <c r="F42" s="229">
        <f t="shared" si="15"/>
        <v>0</v>
      </c>
      <c r="G42" s="229">
        <f t="shared" si="15"/>
        <v>-27.79194</v>
      </c>
      <c r="H42" s="229">
        <f t="shared" ref="H42:N42" si="16">SUM(H43:H44)</f>
        <v>-5054.8276299999998</v>
      </c>
      <c r="I42" s="229">
        <f t="shared" si="16"/>
        <v>-67.740750000000006</v>
      </c>
      <c r="J42" s="229">
        <f t="shared" si="16"/>
        <v>-34.707430000000002</v>
      </c>
      <c r="K42" s="229">
        <f t="shared" si="16"/>
        <v>-275.608</v>
      </c>
      <c r="L42" s="229">
        <f t="shared" si="16"/>
        <v>-171.05500000000001</v>
      </c>
      <c r="M42" s="229">
        <f t="shared" si="16"/>
        <v>642.80200000000002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-5092.4068799999995</v>
      </c>
      <c r="I43" s="229">
        <f>+Carga_datos!I85</f>
        <v>0</v>
      </c>
      <c r="J43" s="229">
        <f>+Carga_datos!J85</f>
        <v>0</v>
      </c>
      <c r="K43" s="229">
        <f>+Carga_datos!K85</f>
        <v>-269.43700000000001</v>
      </c>
      <c r="L43" s="229">
        <f>+Carga_datos!L85</f>
        <v>-168.20500000000001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-36.707590000000003</v>
      </c>
      <c r="F44" s="229">
        <f>+Carga_datos!F86</f>
        <v>0</v>
      </c>
      <c r="G44" s="229">
        <f>+Carga_datos!G86</f>
        <v>-27.79194</v>
      </c>
      <c r="H44" s="229">
        <f>+Carga_datos!H86</f>
        <v>37.579250000000002</v>
      </c>
      <c r="I44" s="229">
        <f>+Carga_datos!I86</f>
        <v>-67.740750000000006</v>
      </c>
      <c r="J44" s="229">
        <f>+Carga_datos!J86</f>
        <v>-34.707430000000002</v>
      </c>
      <c r="K44" s="229">
        <f>+Carga_datos!K86</f>
        <v>-6.1710000000000003</v>
      </c>
      <c r="L44" s="229">
        <f>+Carga_datos!L86</f>
        <v>-2.85</v>
      </c>
      <c r="M44" s="229">
        <f>+Carga_datos!M86</f>
        <v>642.80200000000002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-1E-3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0</v>
      </c>
      <c r="E47" s="231">
        <f t="shared" ref="E47:G47" si="17">+E15+E19+E20+E21+E26+E29+E33+E39+E40+E41+E42+E45+E46</f>
        <v>17469.576930000003</v>
      </c>
      <c r="F47" s="231">
        <f t="shared" si="17"/>
        <v>18203.734749999992</v>
      </c>
      <c r="G47" s="231">
        <f t="shared" si="17"/>
        <v>24035.511320000005</v>
      </c>
      <c r="H47" s="231">
        <f t="shared" ref="H47:N47" si="18">+H15+H19+H20+H21+H26+H29+H33+H39+H40+H41+H42+H45+H46</f>
        <v>19415.298899999998</v>
      </c>
      <c r="I47" s="231">
        <f t="shared" si="18"/>
        <v>24325.083279999995</v>
      </c>
      <c r="J47" s="231">
        <f t="shared" si="18"/>
        <v>27204.830189999997</v>
      </c>
      <c r="K47" s="231">
        <f t="shared" si="18"/>
        <v>28762.651999999995</v>
      </c>
      <c r="L47" s="231">
        <f t="shared" si="18"/>
        <v>31307.149999999987</v>
      </c>
      <c r="M47" s="231">
        <f t="shared" si="18"/>
        <v>32294.504999999997</v>
      </c>
      <c r="N47" s="231">
        <f t="shared" si="18"/>
        <v>32151.159000000003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0</v>
      </c>
      <c r="E48" s="229">
        <f>+Carga_datos!E90</f>
        <v>4378.348</v>
      </c>
      <c r="F48" s="229">
        <f>+Carga_datos!F90</f>
        <v>4669.7606100000003</v>
      </c>
      <c r="G48" s="229">
        <f>+Carga_datos!G90</f>
        <v>6113.5286500000002</v>
      </c>
      <c r="H48" s="229">
        <f>+Carga_datos!H90</f>
        <v>6639.3095199999998</v>
      </c>
      <c r="I48" s="229">
        <f>+Carga_datos!I90</f>
        <v>5237.93516</v>
      </c>
      <c r="J48" s="229">
        <f>+Carga_datos!J90</f>
        <v>3477.5432500000002</v>
      </c>
      <c r="K48" s="229">
        <f>+Carga_datos!K90</f>
        <v>4698.5410000000002</v>
      </c>
      <c r="L48" s="229">
        <f>+Carga_datos!L90</f>
        <v>1818.893</v>
      </c>
      <c r="M48" s="229">
        <f>+Carga_datos!M90</f>
        <v>3078.6869999999999</v>
      </c>
      <c r="N48" s="229">
        <f>+Carga_datos!N90</f>
        <v>5645.6450000000004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0</v>
      </c>
      <c r="E49" s="229">
        <f>+Carga_datos!E91</f>
        <v>-308.40210000000002</v>
      </c>
      <c r="F49" s="229">
        <f>+Carga_datos!F91</f>
        <v>-213.40626</v>
      </c>
      <c r="G49" s="229">
        <f>+Carga_datos!G91</f>
        <v>-977.68416000000002</v>
      </c>
      <c r="H49" s="229">
        <f>+Carga_datos!H91</f>
        <v>-799.61797000000001</v>
      </c>
      <c r="I49" s="229">
        <f>+Carga_datos!I91</f>
        <v>-471.74919999999997</v>
      </c>
      <c r="J49" s="229">
        <f>+Carga_datos!J91</f>
        <v>-309.25324999999998</v>
      </c>
      <c r="K49" s="229">
        <f>+Carga_datos!K91</f>
        <v>-56.165999999999997</v>
      </c>
      <c r="L49" s="229">
        <f>+Carga_datos!L91</f>
        <v>-9.8170000000000002</v>
      </c>
      <c r="M49" s="229">
        <f>+Carga_datos!M91</f>
        <v>-12.552</v>
      </c>
      <c r="N49" s="229">
        <f>+Carga_datos!N91</f>
        <v>-0.27100000000000002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2795.0694199999998</v>
      </c>
      <c r="F50" s="229">
        <f>+Carga_datos!F92</f>
        <v>0</v>
      </c>
      <c r="G50" s="229">
        <f>+Carga_datos!G92</f>
        <v>-17.74916</v>
      </c>
      <c r="H50" s="229">
        <f>+Carga_datos!H92</f>
        <v>-18.166</v>
      </c>
      <c r="I50" s="229">
        <f>+Carga_datos!I92</f>
        <v>40.94</v>
      </c>
      <c r="J50" s="229">
        <f>+Carga_datos!J92</f>
        <v>-348.363</v>
      </c>
      <c r="K50" s="229">
        <f>+Carga_datos!K92</f>
        <v>-6647.5420000000004</v>
      </c>
      <c r="L50" s="229">
        <f>+Carga_datos!L92</f>
        <v>2312.5810000000001</v>
      </c>
      <c r="M50" s="229">
        <f>+Carga_datos!M92</f>
        <v>1008.069</v>
      </c>
      <c r="N50" s="229">
        <f>+Carga_datos!N92</f>
        <v>-2927.377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-0.24901999999999999</v>
      </c>
      <c r="I51" s="229">
        <f>+Carga_datos!I93</f>
        <v>-0.29530000000000001</v>
      </c>
      <c r="J51" s="229">
        <f>+Carga_datos!J93</f>
        <v>-0.11691</v>
      </c>
      <c r="K51" s="229">
        <f>+Carga_datos!K93</f>
        <v>0.17299999999999999</v>
      </c>
      <c r="L51" s="229">
        <f>+Carga_datos!L93</f>
        <v>-0.41299999999999998</v>
      </c>
      <c r="M51" s="229">
        <f>+Carga_datos!M93</f>
        <v>-0.317</v>
      </c>
      <c r="N51" s="229">
        <f>+Carga_datos!N93</f>
        <v>0.44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-62.074599999999997</v>
      </c>
      <c r="G52" s="229">
        <f t="shared" si="19"/>
        <v>-71.968000000000004</v>
      </c>
      <c r="H52" s="229">
        <f t="shared" ref="H52:N52" si="20">SUM(H53:H54)</f>
        <v>153.07499999999999</v>
      </c>
      <c r="I52" s="229">
        <f t="shared" si="20"/>
        <v>74.601910000000004</v>
      </c>
      <c r="J52" s="229">
        <f t="shared" si="20"/>
        <v>0</v>
      </c>
      <c r="K52" s="229">
        <f t="shared" si="20"/>
        <v>0</v>
      </c>
      <c r="L52" s="229">
        <f t="shared" si="20"/>
        <v>-236.72800000000001</v>
      </c>
      <c r="M52" s="229">
        <f t="shared" si="20"/>
        <v>3775.0659999999998</v>
      </c>
      <c r="N52" s="229">
        <f t="shared" si="20"/>
        <v>9.5579999999999998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-62.074599999999997</v>
      </c>
      <c r="G53" s="229">
        <f>+Carga_datos!G95</f>
        <v>-71.968000000000004</v>
      </c>
      <c r="H53" s="229">
        <f>+Carga_datos!H95</f>
        <v>153.07499999999999</v>
      </c>
      <c r="I53" s="229">
        <f>+Carga_datos!I95</f>
        <v>74.601910000000004</v>
      </c>
      <c r="J53" s="229">
        <f>+Carga_datos!J95</f>
        <v>0</v>
      </c>
      <c r="K53" s="229">
        <f>+Carga_datos!K95</f>
        <v>0</v>
      </c>
      <c r="L53" s="229">
        <f>+Carga_datos!L95</f>
        <v>-236.72800000000001</v>
      </c>
      <c r="M53" s="229">
        <f>+Carga_datos!M95</f>
        <v>73.465999999999994</v>
      </c>
      <c r="N53" s="229">
        <f>+Carga_datos!N95</f>
        <v>9.5579999999999998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3701.6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0</v>
      </c>
      <c r="E59" s="231">
        <f>+E48+E49+E50+E51+E52+E55</f>
        <v>6865.0153199999995</v>
      </c>
      <c r="F59" s="231">
        <f t="shared" ref="F59:G59" si="23">+F48+F49+F50+F51+F52+F55</f>
        <v>4394.2797500000006</v>
      </c>
      <c r="G59" s="231">
        <f t="shared" si="23"/>
        <v>5046.1273300000003</v>
      </c>
      <c r="H59" s="231">
        <f t="shared" ref="H59:N59" si="24">+H48+H49+H50+H51+H52+H55</f>
        <v>5974.351529999999</v>
      </c>
      <c r="I59" s="231">
        <f t="shared" si="24"/>
        <v>4881.4325699999999</v>
      </c>
      <c r="J59" s="231">
        <f t="shared" si="24"/>
        <v>2819.8100899999999</v>
      </c>
      <c r="K59" s="231">
        <f t="shared" si="24"/>
        <v>-2004.9940000000004</v>
      </c>
      <c r="L59" s="231">
        <f t="shared" si="24"/>
        <v>3884.5160000000005</v>
      </c>
      <c r="M59" s="231">
        <f t="shared" si="24"/>
        <v>7848.9529999999995</v>
      </c>
      <c r="N59" s="231">
        <f t="shared" si="24"/>
        <v>2727.9950000000008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0</v>
      </c>
      <c r="E60" s="231">
        <f t="shared" ref="E60:G60" si="25">+E47+E59</f>
        <v>24334.592250000002</v>
      </c>
      <c r="F60" s="231">
        <f t="shared" si="25"/>
        <v>22598.014499999994</v>
      </c>
      <c r="G60" s="231">
        <f t="shared" si="25"/>
        <v>29081.638650000004</v>
      </c>
      <c r="H60" s="231">
        <f t="shared" ref="H60:N60" si="26">+H47+H59</f>
        <v>25389.650429999998</v>
      </c>
      <c r="I60" s="231">
        <f t="shared" si="26"/>
        <v>29206.515849999996</v>
      </c>
      <c r="J60" s="231">
        <f t="shared" si="26"/>
        <v>30024.640279999996</v>
      </c>
      <c r="K60" s="231">
        <f t="shared" si="26"/>
        <v>26757.657999999996</v>
      </c>
      <c r="L60" s="231">
        <f t="shared" si="26"/>
        <v>35191.66599999999</v>
      </c>
      <c r="M60" s="231">
        <f t="shared" si="26"/>
        <v>40143.457999999999</v>
      </c>
      <c r="N60" s="231">
        <f t="shared" si="26"/>
        <v>34879.154000000002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-4050.4719799999998</v>
      </c>
      <c r="F61" s="229">
        <f>+Carga_datos!F103</f>
        <v>-6448.1818199999998</v>
      </c>
      <c r="G61" s="229">
        <f>+Carga_datos!G103</f>
        <v>-8277.2662700000001</v>
      </c>
      <c r="H61" s="229">
        <f>+Carga_datos!H103</f>
        <v>-5503.08716</v>
      </c>
      <c r="I61" s="229">
        <f>+Carga_datos!I103</f>
        <v>-2905.4886000000001</v>
      </c>
      <c r="J61" s="229">
        <f>+Carga_datos!J103</f>
        <v>-2414.0216300000002</v>
      </c>
      <c r="K61" s="229">
        <f>+Carga_datos!K103</f>
        <v>-1262.45</v>
      </c>
      <c r="L61" s="229">
        <f>+Carga_datos!L103</f>
        <v>-9045.0849999999991</v>
      </c>
      <c r="M61" s="229">
        <f>+Carga_datos!M103</f>
        <v>-2888.4070000000002</v>
      </c>
      <c r="N61" s="229">
        <f>+Carga_datos!N103</f>
        <v>-7540.7529999999997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0</v>
      </c>
      <c r="E62" s="231">
        <f t="shared" ref="E62:G62" si="27">+E60+E61</f>
        <v>20284.120270000003</v>
      </c>
      <c r="F62" s="231">
        <f t="shared" si="27"/>
        <v>16149.832679999994</v>
      </c>
      <c r="G62" s="231">
        <f t="shared" si="27"/>
        <v>20804.372380000004</v>
      </c>
      <c r="H62" s="231">
        <f t="shared" ref="H62:N62" si="28">+H60+H61</f>
        <v>19886.563269999999</v>
      </c>
      <c r="I62" s="231">
        <f t="shared" si="28"/>
        <v>26301.027249999996</v>
      </c>
      <c r="J62" s="231">
        <f t="shared" si="28"/>
        <v>27610.618649999997</v>
      </c>
      <c r="K62" s="231">
        <f t="shared" si="28"/>
        <v>25495.207999999995</v>
      </c>
      <c r="L62" s="231">
        <f t="shared" si="28"/>
        <v>26146.580999999991</v>
      </c>
      <c r="M62" s="231">
        <f t="shared" si="28"/>
        <v>37255.050999999999</v>
      </c>
      <c r="N62" s="231">
        <f t="shared" si="28"/>
        <v>27338.401000000002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0</v>
      </c>
      <c r="E65" s="231">
        <f t="shared" ref="E65:G65" si="29">+E62+E64</f>
        <v>20284.120270000003</v>
      </c>
      <c r="F65" s="231">
        <f t="shared" si="29"/>
        <v>16149.832679999994</v>
      </c>
      <c r="G65" s="231">
        <f t="shared" si="29"/>
        <v>20804.372380000004</v>
      </c>
      <c r="H65" s="231">
        <f t="shared" ref="H65:N65" si="30">+H62+H64</f>
        <v>19886.563269999999</v>
      </c>
      <c r="I65" s="231">
        <f t="shared" si="30"/>
        <v>26301.027249999996</v>
      </c>
      <c r="J65" s="231">
        <f t="shared" si="30"/>
        <v>27610.618649999997</v>
      </c>
      <c r="K65" s="231">
        <f t="shared" si="30"/>
        <v>25495.207999999995</v>
      </c>
      <c r="L65" s="231">
        <f t="shared" si="30"/>
        <v>26146.580999999991</v>
      </c>
      <c r="M65" s="231">
        <f t="shared" si="30"/>
        <v>37255.050999999999</v>
      </c>
      <c r="N65" s="231">
        <f t="shared" si="30"/>
        <v>27338.401000000002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133.23522</v>
      </c>
      <c r="F71" s="267">
        <f t="shared" si="33"/>
        <v>-9470.3042000000005</v>
      </c>
      <c r="G71" s="267">
        <f t="shared" si="33"/>
        <v>-11141.58633</v>
      </c>
      <c r="H71" s="267">
        <f t="shared" ref="H71:N71" si="34">+H22</f>
        <v>-11320.52966</v>
      </c>
      <c r="I71" s="267">
        <f t="shared" si="34"/>
        <v>-7543.6071400000001</v>
      </c>
      <c r="J71" s="267">
        <f t="shared" si="34"/>
        <v>-7300.0807599999998</v>
      </c>
      <c r="K71" s="267">
        <f t="shared" si="34"/>
        <v>-7443.2740000000003</v>
      </c>
      <c r="L71" s="267">
        <f t="shared" si="34"/>
        <v>-8171.1750000000002</v>
      </c>
      <c r="M71" s="267">
        <f t="shared" si="34"/>
        <v>-8694.9789999999994</v>
      </c>
      <c r="N71" s="267">
        <f t="shared" si="34"/>
        <v>-8570.1949999999997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-9178.3673899999994</v>
      </c>
      <c r="F72" s="267">
        <f t="shared" si="33"/>
        <v>-450.33461999999997</v>
      </c>
      <c r="G72" s="267">
        <f t="shared" si="33"/>
        <v>-608.16195000000005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0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-226.05099999999999</v>
      </c>
      <c r="L74" s="267">
        <f t="shared" si="37"/>
        <v>-70.55</v>
      </c>
      <c r="M74" s="267">
        <f t="shared" si="37"/>
        <v>-3.5640000000000001</v>
      </c>
      <c r="N74" s="267">
        <f t="shared" si="37"/>
        <v>-354.80200000000002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-42.81165</v>
      </c>
      <c r="F75" s="267">
        <f t="shared" ref="F75:G75" si="38">-(F101-E101)</f>
        <v>3.7100300000000033</v>
      </c>
      <c r="G75" s="267">
        <f t="shared" si="38"/>
        <v>5.1283299999999983</v>
      </c>
      <c r="H75" s="267">
        <f t="shared" ref="H75:H76" si="39">-(H101-G101)</f>
        <v>7.4896899999999995</v>
      </c>
      <c r="I75" s="267">
        <f t="shared" ref="I75:I76" si="40">-(I101-H101)</f>
        <v>6.5481200000000008</v>
      </c>
      <c r="J75" s="267">
        <f t="shared" ref="J75:J76" si="41">-(J101-I101)</f>
        <v>3.1719799999999978</v>
      </c>
      <c r="K75" s="267">
        <f t="shared" ref="K75:K76" si="42">-(K101-J101)</f>
        <v>3.9945000000000004</v>
      </c>
      <c r="L75" s="267">
        <f t="shared" ref="L75:L76" si="43">-(L101-K101)</f>
        <v>-3.1579999999999995</v>
      </c>
      <c r="M75" s="267">
        <f t="shared" ref="M75:M76" si="44">-(M101-L101)</f>
        <v>3.8650000000000002</v>
      </c>
      <c r="N75" s="267">
        <f t="shared" ref="N75:N76" si="45">-(N101-M101)</f>
        <v>7.3509999999999991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-1299.6245799999999</v>
      </c>
      <c r="F76" s="267">
        <f t="shared" ref="F76:G76" si="46">-(F102-E102)</f>
        <v>38.744179999999915</v>
      </c>
      <c r="G76" s="267">
        <f t="shared" si="46"/>
        <v>-121.27035999999998</v>
      </c>
      <c r="H76" s="267">
        <f t="shared" si="39"/>
        <v>469.01211000000001</v>
      </c>
      <c r="I76" s="267">
        <f t="shared" si="40"/>
        <v>31.746710000000007</v>
      </c>
      <c r="J76" s="267">
        <f t="shared" si="41"/>
        <v>-7.6912499999999682</v>
      </c>
      <c r="K76" s="267">
        <f t="shared" si="42"/>
        <v>149.43418999999994</v>
      </c>
      <c r="L76" s="267">
        <f t="shared" si="43"/>
        <v>33.04200000000003</v>
      </c>
      <c r="M76" s="267">
        <f t="shared" si="44"/>
        <v>-42.878000000000043</v>
      </c>
      <c r="N76" s="267">
        <f t="shared" si="45"/>
        <v>186.52200000000005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-13782.396839999999</v>
      </c>
      <c r="F77" s="267">
        <f t="shared" ref="F77:G77" si="47">+F34</f>
        <v>-13922.40517</v>
      </c>
      <c r="G77" s="267">
        <f t="shared" si="47"/>
        <v>-13353.145339999999</v>
      </c>
      <c r="H77" s="267">
        <f t="shared" ref="H77:N77" si="48">+H34</f>
        <v>-14280.3923</v>
      </c>
      <c r="I77" s="267">
        <f t="shared" si="48"/>
        <v>-13701.1576</v>
      </c>
      <c r="J77" s="267">
        <f t="shared" si="48"/>
        <v>-13803.698759999999</v>
      </c>
      <c r="K77" s="267">
        <f t="shared" si="48"/>
        <v>-14267.718999999999</v>
      </c>
      <c r="L77" s="267">
        <f t="shared" si="48"/>
        <v>-15351.539000000001</v>
      </c>
      <c r="M77" s="267">
        <f t="shared" si="48"/>
        <v>-19560.811000000002</v>
      </c>
      <c r="N77" s="267">
        <f t="shared" si="48"/>
        <v>-21219.955999999998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-24169.965239999998</v>
      </c>
      <c r="F78" s="267">
        <f t="shared" ref="F78:G78" si="49">SUM(F71:F77)</f>
        <v>-23800.589780000002</v>
      </c>
      <c r="G78" s="267">
        <f t="shared" si="49"/>
        <v>-25219.035649999998</v>
      </c>
      <c r="H78" s="267">
        <f t="shared" ref="H78:N78" si="50">SUM(H71:H77)</f>
        <v>-25124.420160000001</v>
      </c>
      <c r="I78" s="267">
        <f t="shared" si="50"/>
        <v>-21206.46991</v>
      </c>
      <c r="J78" s="267">
        <f t="shared" si="50"/>
        <v>-21108.298790000001</v>
      </c>
      <c r="K78" s="267">
        <f t="shared" si="50"/>
        <v>-21783.615310000001</v>
      </c>
      <c r="L78" s="267">
        <f t="shared" si="50"/>
        <v>-23563.38</v>
      </c>
      <c r="M78" s="267">
        <f t="shared" si="50"/>
        <v>-28298.367000000002</v>
      </c>
      <c r="N78" s="267">
        <f t="shared" si="50"/>
        <v>-29951.079999999994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0</v>
      </c>
      <c r="E90" s="269">
        <f t="shared" ref="E90:G90" si="57">SUM(E91:E97)</f>
        <v>156214.53767000002</v>
      </c>
      <c r="F90" s="269">
        <f t="shared" si="57"/>
        <v>175872.07958999998</v>
      </c>
      <c r="G90" s="269">
        <f t="shared" si="57"/>
        <v>163722.81584999998</v>
      </c>
      <c r="H90" s="269">
        <f t="shared" ref="H90:N90" si="58">SUM(H91:H97)</f>
        <v>178894.54844000001</v>
      </c>
      <c r="I90" s="269">
        <f t="shared" si="58"/>
        <v>202900.400899</v>
      </c>
      <c r="J90" s="269">
        <f t="shared" si="58"/>
        <v>213765.1427</v>
      </c>
      <c r="K90" s="269">
        <f t="shared" si="58"/>
        <v>235364.595</v>
      </c>
      <c r="L90" s="269">
        <f t="shared" si="58"/>
        <v>256912.70500000002</v>
      </c>
      <c r="M90" s="269">
        <f t="shared" si="58"/>
        <v>266588.32400000002</v>
      </c>
      <c r="N90" s="269">
        <f t="shared" si="58"/>
        <v>214264.712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1.0000076144933701E-6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20.626560000000001</v>
      </c>
      <c r="F91" s="284">
        <f>+Carga_datos!F3</f>
        <v>10.42048</v>
      </c>
      <c r="G91" s="284">
        <f>+Carga_datos!G3</f>
        <v>10.03065</v>
      </c>
      <c r="H91" s="284">
        <f>+Carga_datos!H3</f>
        <v>6.5847300000000004</v>
      </c>
      <c r="I91" s="284">
        <f>+Carga_datos!I3</f>
        <v>3.1388099999999999</v>
      </c>
      <c r="J91" s="284">
        <f>+Carga_datos!J3</f>
        <v>1.0228900000000001</v>
      </c>
      <c r="K91" s="284">
        <f>+Carga_datos!K3</f>
        <v>0.112</v>
      </c>
      <c r="L91" s="284">
        <f>+Carga_datos!L3</f>
        <v>0</v>
      </c>
      <c r="M91" s="284">
        <f>+Carga_datos!M3</f>
        <v>0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0</v>
      </c>
      <c r="E92" s="284">
        <f>+Carga_datos!E4</f>
        <v>92978.048259999996</v>
      </c>
      <c r="F92" s="284">
        <f>+Carga_datos!F4</f>
        <v>84235.435289999994</v>
      </c>
      <c r="G92" s="284">
        <f>+Carga_datos!G4</f>
        <v>79833.880189999996</v>
      </c>
      <c r="H92" s="284">
        <f>+Carga_datos!H4</f>
        <v>75235.191690000007</v>
      </c>
      <c r="I92" s="284">
        <f>+Carga_datos!I4</f>
        <v>93351.769530000005</v>
      </c>
      <c r="J92" s="284">
        <f>+Carga_datos!J4</f>
        <v>91990.596120000002</v>
      </c>
      <c r="K92" s="284">
        <f>+Carga_datos!K4</f>
        <v>88504.154999999999</v>
      </c>
      <c r="L92" s="284">
        <f>+Carga_datos!L4</f>
        <v>85472.116999999998</v>
      </c>
      <c r="M92" s="284">
        <f>+Carga_datos!M4</f>
        <v>81461.607000000004</v>
      </c>
      <c r="N92" s="284">
        <f>+Carga_datos!N4</f>
        <v>77755.876999999993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48701.756739999997</v>
      </c>
      <c r="F94" s="284">
        <f>+Carga_datos!F6</f>
        <v>77203.145520000005</v>
      </c>
      <c r="G94" s="284">
        <f>+Carga_datos!G6</f>
        <v>77203.145520000005</v>
      </c>
      <c r="H94" s="284">
        <f>+Carga_datos!H6</f>
        <v>99039.862519999995</v>
      </c>
      <c r="I94" s="284">
        <f>+Carga_datos!I6</f>
        <v>100132.12377999999</v>
      </c>
      <c r="J94" s="284">
        <f>+Carga_datos!J6</f>
        <v>103726.63064</v>
      </c>
      <c r="K94" s="284">
        <f>+Carga_datos!K6</f>
        <v>127011.257</v>
      </c>
      <c r="L94" s="284">
        <f>+Carga_datos!L6</f>
        <v>152111.25700000001</v>
      </c>
      <c r="M94" s="284">
        <f>+Carga_datos!M6</f>
        <v>167202.038</v>
      </c>
      <c r="N94" s="284">
        <f>+Carga_datos!N6</f>
        <v>130414.64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0</v>
      </c>
      <c r="E95" s="284">
        <f>+Carga_datos!E7</f>
        <v>14269.20026</v>
      </c>
      <c r="F95" s="284">
        <f>+Carga_datos!F7</f>
        <v>14019.46413</v>
      </c>
      <c r="G95" s="284">
        <f>+Carga_datos!G7</f>
        <v>6395.0709399999996</v>
      </c>
      <c r="H95" s="284">
        <f>+Carga_datos!H7</f>
        <v>4457.1469500000003</v>
      </c>
      <c r="I95" s="284">
        <f>+Carga_datos!I7</f>
        <v>8462.8861190000007</v>
      </c>
      <c r="J95" s="284">
        <f>+Carga_datos!J7</f>
        <v>16450.7019</v>
      </c>
      <c r="K95" s="284">
        <f>+Carga_datos!K7</f>
        <v>18724.580000000002</v>
      </c>
      <c r="L95" s="284">
        <f>+Carga_datos!L7</f>
        <v>18318.475999999999</v>
      </c>
      <c r="M95" s="284">
        <f>+Carga_datos!M7</f>
        <v>17018.511999999999</v>
      </c>
      <c r="N95" s="284">
        <f>+Carga_datos!N7</f>
        <v>5296.6270000000004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244.90584999999999</v>
      </c>
      <c r="F96" s="284">
        <f>+Carga_datos!F8</f>
        <v>403.61417</v>
      </c>
      <c r="G96" s="284">
        <f>+Carga_datos!G8</f>
        <v>280.68855000000002</v>
      </c>
      <c r="H96" s="284">
        <f>+Carga_datos!H8</f>
        <v>155.76255</v>
      </c>
      <c r="I96" s="284">
        <f>+Carga_datos!I8</f>
        <v>950.48266000000001</v>
      </c>
      <c r="J96" s="284">
        <f>+Carga_datos!J8</f>
        <v>1596.1911500000001</v>
      </c>
      <c r="K96" s="284">
        <f>+Carga_datos!K8</f>
        <v>1124.491</v>
      </c>
      <c r="L96" s="284">
        <f>+Carga_datos!L8</f>
        <v>1010.855</v>
      </c>
      <c r="M96" s="284">
        <f>+Carga_datos!M8</f>
        <v>906.16700000000003</v>
      </c>
      <c r="N96" s="284">
        <f>+Carga_datos!N8</f>
        <v>797.56799999999998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0</v>
      </c>
      <c r="E98" s="269">
        <f t="shared" ref="E98:G98" si="59">E99+E100+E107+E108+E109+E110+E111</f>
        <v>150932.17535999999</v>
      </c>
      <c r="F98" s="269">
        <f t="shared" si="59"/>
        <v>170706.40123000002</v>
      </c>
      <c r="G98" s="269">
        <f t="shared" si="59"/>
        <v>204802.44157</v>
      </c>
      <c r="H98" s="269">
        <f t="shared" ref="H98:N98" si="60">H99+H100+H107+H108+H109+H110+H111</f>
        <v>154837.15081000002</v>
      </c>
      <c r="I98" s="269">
        <f t="shared" si="60"/>
        <v>168953.75333000001</v>
      </c>
      <c r="J98" s="269">
        <f t="shared" si="60"/>
        <v>188300.87655999998</v>
      </c>
      <c r="K98" s="269">
        <f t="shared" si="60"/>
        <v>198914.07099999997</v>
      </c>
      <c r="L98" s="269">
        <f t="shared" si="60"/>
        <v>174255.75100000002</v>
      </c>
      <c r="M98" s="269">
        <f t="shared" si="60"/>
        <v>203295.64600000001</v>
      </c>
      <c r="N98" s="269">
        <f t="shared" si="60"/>
        <v>275028.37699999998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0</v>
      </c>
      <c r="E100" s="284">
        <f t="shared" ref="E100:G100" si="61">SUM(E101:E106)</f>
        <v>1865.51631</v>
      </c>
      <c r="F100" s="284">
        <f t="shared" si="61"/>
        <v>1299.9820199999999</v>
      </c>
      <c r="G100" s="284">
        <f t="shared" si="61"/>
        <v>1416.1240499999999</v>
      </c>
      <c r="H100" s="284">
        <f t="shared" ref="H100:N100" si="62">SUM(H101:H106)</f>
        <v>1581.64886</v>
      </c>
      <c r="I100" s="284">
        <f t="shared" si="62"/>
        <v>1149.78061</v>
      </c>
      <c r="J100" s="284">
        <f t="shared" si="62"/>
        <v>1147.1129799999999</v>
      </c>
      <c r="K100" s="284">
        <f t="shared" si="62"/>
        <v>849.97400000000005</v>
      </c>
      <c r="L100" s="284">
        <f t="shared" si="62"/>
        <v>809.83399999999995</v>
      </c>
      <c r="M100" s="284">
        <f t="shared" si="62"/>
        <v>795.32</v>
      </c>
      <c r="N100" s="284">
        <f t="shared" si="62"/>
        <v>600.39400000000001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42.81165</v>
      </c>
      <c r="F101" s="284">
        <f>+Carga_datos!F13</f>
        <v>39.101619999999997</v>
      </c>
      <c r="G101" s="284">
        <f>+Carga_datos!G13</f>
        <v>33.973289999999999</v>
      </c>
      <c r="H101" s="284">
        <f>+Carga_datos!H13</f>
        <v>26.483599999999999</v>
      </c>
      <c r="I101" s="284">
        <f>+Carga_datos!I13</f>
        <v>19.935479999999998</v>
      </c>
      <c r="J101" s="284">
        <f>+Carga_datos!J13</f>
        <v>16.763500000000001</v>
      </c>
      <c r="K101" s="284">
        <f>+Carga_datos!K13</f>
        <v>12.769</v>
      </c>
      <c r="L101" s="284">
        <f>+Carga_datos!L13</f>
        <v>15.927</v>
      </c>
      <c r="M101" s="284">
        <f>+Carga_datos!M13</f>
        <v>12.061999999999999</v>
      </c>
      <c r="N101" s="284">
        <f>+Carga_datos!N13</f>
        <v>4.7110000000000003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1299.6245799999999</v>
      </c>
      <c r="F102" s="284">
        <f>+Carga_datos!F14</f>
        <v>1260.8804</v>
      </c>
      <c r="G102" s="284">
        <f>+Carga_datos!G14</f>
        <v>1382.15076</v>
      </c>
      <c r="H102" s="284">
        <f>+Carga_datos!H14</f>
        <v>913.13864999999998</v>
      </c>
      <c r="I102" s="284">
        <f>+Carga_datos!I14</f>
        <v>881.39193999999998</v>
      </c>
      <c r="J102" s="284">
        <f>+Carga_datos!J14</f>
        <v>889.08318999999995</v>
      </c>
      <c r="K102" s="284">
        <f>+Carga_datos!K14</f>
        <v>739.649</v>
      </c>
      <c r="L102" s="284">
        <f>+Carga_datos!L14</f>
        <v>706.60699999999997</v>
      </c>
      <c r="M102" s="284">
        <f>+Carga_datos!M14</f>
        <v>749.48500000000001</v>
      </c>
      <c r="N102" s="284">
        <f>+Carga_datos!N14</f>
        <v>562.96299999999997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523.08007999999995</v>
      </c>
      <c r="F106" s="284">
        <f>+Carga_datos!F18</f>
        <v>0</v>
      </c>
      <c r="G106" s="284">
        <f>+Carga_datos!G18</f>
        <v>0</v>
      </c>
      <c r="H106" s="284">
        <f>+Carga_datos!H18</f>
        <v>642.02661000000001</v>
      </c>
      <c r="I106" s="284">
        <f>+Carga_datos!I18</f>
        <v>248.45319000000001</v>
      </c>
      <c r="J106" s="284">
        <f>+Carga_datos!J18</f>
        <v>241.26629</v>
      </c>
      <c r="K106" s="284">
        <f>+Carga_datos!K18</f>
        <v>97.555999999999997</v>
      </c>
      <c r="L106" s="284">
        <f>+Carga_datos!L18</f>
        <v>87.3</v>
      </c>
      <c r="M106" s="284">
        <f>+Carga_datos!M18</f>
        <v>33.773000000000003</v>
      </c>
      <c r="N106" s="284">
        <f>+Carga_datos!N18</f>
        <v>32.72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0</v>
      </c>
      <c r="E107" s="284">
        <f>+Carga_datos!E19</f>
        <v>12972.87255</v>
      </c>
      <c r="F107" s="284">
        <f>+Carga_datos!F19</f>
        <v>13091.853999999999</v>
      </c>
      <c r="G107" s="284">
        <f>+Carga_datos!G19</f>
        <v>10724.896290000001</v>
      </c>
      <c r="H107" s="284">
        <f>+Carga_datos!H19</f>
        <v>10713.18671</v>
      </c>
      <c r="I107" s="284">
        <f>+Carga_datos!I19</f>
        <v>10782.090260000001</v>
      </c>
      <c r="J107" s="284">
        <f>+Carga_datos!J19</f>
        <v>85654.786049999995</v>
      </c>
      <c r="K107" s="284">
        <f>+Carga_datos!K19</f>
        <v>10483.709999999999</v>
      </c>
      <c r="L107" s="284">
        <f>+Carga_datos!L19</f>
        <v>12215.856</v>
      </c>
      <c r="M107" s="284">
        <f>+Carga_datos!M19</f>
        <v>9602.7919999999995</v>
      </c>
      <c r="N107" s="284">
        <f>+Carga_datos!N19</f>
        <v>10690.092000000001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5124.8925399999998</v>
      </c>
      <c r="F108" s="284">
        <f>+Carga_datos!F20</f>
        <v>7440.4678199999998</v>
      </c>
      <c r="G108" s="284">
        <f>+Carga_datos!G20</f>
        <v>4792.5781200000001</v>
      </c>
      <c r="H108" s="284">
        <f>+Carga_datos!H20</f>
        <v>2654.0522999999998</v>
      </c>
      <c r="I108" s="284">
        <f>+Carga_datos!I20</f>
        <v>9398.1347100000003</v>
      </c>
      <c r="J108" s="284">
        <f>+Carga_datos!J20</f>
        <v>181.01736</v>
      </c>
      <c r="K108" s="284">
        <f>+Carga_datos!K20</f>
        <v>80985.558999999994</v>
      </c>
      <c r="L108" s="284">
        <f>+Carga_datos!L20</f>
        <v>49357.754000000001</v>
      </c>
      <c r="M108" s="284">
        <f>+Carga_datos!M20</f>
        <v>59225.531000000003</v>
      </c>
      <c r="N108" s="284">
        <f>+Carga_datos!N20</f>
        <v>157157.486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0</v>
      </c>
      <c r="E109" s="284">
        <f>+Carga_datos!E21</f>
        <v>33501.852489999997</v>
      </c>
      <c r="F109" s="284">
        <f>+Carga_datos!F21</f>
        <v>130384.36018</v>
      </c>
      <c r="G109" s="284">
        <f>+Carga_datos!G21</f>
        <v>183445.46283999999</v>
      </c>
      <c r="H109" s="284">
        <f>+Carga_datos!H21</f>
        <v>137955.47711000001</v>
      </c>
      <c r="I109" s="284">
        <f>+Carga_datos!I21</f>
        <v>144254.77306000001</v>
      </c>
      <c r="J109" s="284">
        <f>+Carga_datos!J21</f>
        <v>97543.089439999996</v>
      </c>
      <c r="K109" s="284">
        <f>+Carga_datos!K21</f>
        <v>93923.341</v>
      </c>
      <c r="L109" s="284">
        <f>+Carga_datos!L21</f>
        <v>91929.396999999997</v>
      </c>
      <c r="M109" s="284">
        <f>+Carga_datos!M21</f>
        <v>84679.698000000004</v>
      </c>
      <c r="N109" s="284">
        <f>+Carga_datos!N21</f>
        <v>57990.201000000001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8.7232500000000002</v>
      </c>
      <c r="F110" s="284">
        <f>+Carga_datos!F22</f>
        <v>8.0072399999999995</v>
      </c>
      <c r="G110" s="284">
        <f>+Carga_datos!G22</f>
        <v>9.9261900000000001</v>
      </c>
      <c r="H110" s="284">
        <f>+Carga_datos!H22</f>
        <v>102.44540000000001</v>
      </c>
      <c r="I110" s="284">
        <f>+Carga_datos!I22</f>
        <v>68.940380000000005</v>
      </c>
      <c r="J110" s="284">
        <f>+Carga_datos!J22</f>
        <v>58.523949999999999</v>
      </c>
      <c r="K110" s="284">
        <f>+Carga_datos!K22</f>
        <v>15.69</v>
      </c>
      <c r="L110" s="284">
        <f>+Carga_datos!L22</f>
        <v>232.62</v>
      </c>
      <c r="M110" s="284">
        <f>+Carga_datos!M22</f>
        <v>203.43199999999999</v>
      </c>
      <c r="N110" s="284">
        <f>+Carga_datos!N22</f>
        <v>182.61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0</v>
      </c>
      <c r="E111" s="284">
        <f>+Carga_datos!E23</f>
        <v>97458.318220000001</v>
      </c>
      <c r="F111" s="284">
        <f>+Carga_datos!F23</f>
        <v>18481.72997</v>
      </c>
      <c r="G111" s="284">
        <f>+Carga_datos!G23</f>
        <v>4413.4540800000004</v>
      </c>
      <c r="H111" s="284">
        <f>+Carga_datos!H23</f>
        <v>1830.34043</v>
      </c>
      <c r="I111" s="284">
        <f>+Carga_datos!I23</f>
        <v>3300.03431</v>
      </c>
      <c r="J111" s="284">
        <f>+Carga_datos!J23</f>
        <v>3716.3467799999999</v>
      </c>
      <c r="K111" s="284">
        <f>+Carga_datos!K23</f>
        <v>12655.797</v>
      </c>
      <c r="L111" s="284">
        <f>+Carga_datos!L23</f>
        <v>19710.29</v>
      </c>
      <c r="M111" s="284">
        <f>+Carga_datos!M23</f>
        <v>48788.873</v>
      </c>
      <c r="N111" s="284">
        <f>+Carga_datos!N23</f>
        <v>48407.593999999997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0</v>
      </c>
      <c r="E112" s="269">
        <f t="shared" ref="E112:G112" si="63">+E98+E90</f>
        <v>307146.71302999998</v>
      </c>
      <c r="F112" s="269">
        <f t="shared" si="63"/>
        <v>346578.48082</v>
      </c>
      <c r="G112" s="269">
        <f t="shared" si="63"/>
        <v>368525.25741999998</v>
      </c>
      <c r="H112" s="269">
        <f t="shared" ref="H112:N112" si="64">+H98+H90</f>
        <v>333731.69925000006</v>
      </c>
      <c r="I112" s="269">
        <f t="shared" si="64"/>
        <v>371854.15422899998</v>
      </c>
      <c r="J112" s="269">
        <f t="shared" si="64"/>
        <v>402066.01925999997</v>
      </c>
      <c r="K112" s="269">
        <f t="shared" si="64"/>
        <v>434278.66599999997</v>
      </c>
      <c r="L112" s="269">
        <f t="shared" si="64"/>
        <v>431168.45600000001</v>
      </c>
      <c r="M112" s="269">
        <f t="shared" si="64"/>
        <v>469883.97000000003</v>
      </c>
      <c r="N112" s="269">
        <f t="shared" si="64"/>
        <v>489293.08899999998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1.0000076144933701E-6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0</v>
      </c>
      <c r="E116" s="251">
        <f t="shared" ref="E116:G116" si="67">+E117+E129+E130</f>
        <v>270767.87090899999</v>
      </c>
      <c r="F116" s="251">
        <f t="shared" si="67"/>
        <v>286702.46420900006</v>
      </c>
      <c r="G116" s="251">
        <f t="shared" si="67"/>
        <v>307302.33508900006</v>
      </c>
      <c r="H116" s="251">
        <f t="shared" ref="H116:N116" si="68">+H117+H129+H130</f>
        <v>291891.91525799996</v>
      </c>
      <c r="I116" s="251">
        <f t="shared" si="68"/>
        <v>317981.66464900004</v>
      </c>
      <c r="J116" s="251">
        <f t="shared" si="68"/>
        <v>345610.88770900009</v>
      </c>
      <c r="K116" s="251">
        <f t="shared" si="68"/>
        <v>371168.52799999999</v>
      </c>
      <c r="L116" s="251">
        <f t="shared" si="68"/>
        <v>396960.446</v>
      </c>
      <c r="M116" s="251">
        <f t="shared" si="68"/>
        <v>434093.79899999994</v>
      </c>
      <c r="N116" s="251">
        <f t="shared" si="68"/>
        <v>461181.15800000005</v>
      </c>
      <c r="O116" s="335">
        <f>+Carga_datos!D25-Data!D116</f>
        <v>0</v>
      </c>
      <c r="P116" s="335">
        <f>+Carga_datos!E25-Data!E116</f>
        <v>1.0000076144933701E-6</v>
      </c>
      <c r="Q116" s="335">
        <f>+Carga_datos!F25-Data!F116</f>
        <v>9.9994940683245659E-7</v>
      </c>
      <c r="R116" s="335">
        <f>+Carga_datos!G25-Data!G116</f>
        <v>9.9994940683245659E-7</v>
      </c>
      <c r="S116" s="335">
        <f>+Carga_datos!H25-Data!H116</f>
        <v>2.0000152289867401E-6</v>
      </c>
      <c r="T116" s="335">
        <f>+Carga_datos!I25-Data!I116</f>
        <v>9.9994940683245659E-7</v>
      </c>
      <c r="U116" s="335">
        <f>+Carga_datos!J25-Data!J116</f>
        <v>9.9989119917154312E-7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0</v>
      </c>
      <c r="E117" s="259">
        <f t="shared" ref="E117:G117" si="69">+E118+E119+E120+E121+E125+E126+E127+E128+E122</f>
        <v>267439.40987899998</v>
      </c>
      <c r="F117" s="259">
        <f t="shared" si="69"/>
        <v>283589.24255900003</v>
      </c>
      <c r="G117" s="259">
        <f t="shared" si="69"/>
        <v>304393.61493900005</v>
      </c>
      <c r="H117" s="259">
        <f t="shared" ref="H117:N117" si="70">+H118+H119+H120+H121+H125+H126+H127+H128+H122</f>
        <v>289290.88053799997</v>
      </c>
      <c r="I117" s="259">
        <f t="shared" si="70"/>
        <v>315519.680459</v>
      </c>
      <c r="J117" s="259">
        <f t="shared" si="70"/>
        <v>343130.29910900007</v>
      </c>
      <c r="K117" s="259">
        <f t="shared" si="70"/>
        <v>368625.50799999997</v>
      </c>
      <c r="L117" s="259">
        <f t="shared" si="70"/>
        <v>394772.08799999999</v>
      </c>
      <c r="M117" s="259">
        <f t="shared" si="70"/>
        <v>432027.13899999997</v>
      </c>
      <c r="N117" s="259">
        <f t="shared" si="70"/>
        <v>459365.54000000004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0</v>
      </c>
      <c r="E118" s="259">
        <f>+Carga_datos!E27</f>
        <v>134797.98947900001</v>
      </c>
      <c r="F118" s="259">
        <f>+Carga_datos!F27</f>
        <v>134797.98947900001</v>
      </c>
      <c r="G118" s="259">
        <f>+Carga_datos!G27</f>
        <v>134797.98947900001</v>
      </c>
      <c r="H118" s="259">
        <f>+Carga_datos!H27</f>
        <v>134797.98947900001</v>
      </c>
      <c r="I118" s="259">
        <f>+Carga_datos!I27</f>
        <v>134797.98947900001</v>
      </c>
      <c r="J118" s="259">
        <f>+Carga_datos!J27</f>
        <v>134797.98947900001</v>
      </c>
      <c r="K118" s="259">
        <f>+Carga_datos!K27</f>
        <v>134797.989</v>
      </c>
      <c r="L118" s="259">
        <f>+Carga_datos!L27</f>
        <v>134797.989</v>
      </c>
      <c r="M118" s="259">
        <f>+Carga_datos!M27</f>
        <v>134797.989</v>
      </c>
      <c r="N118" s="259">
        <f>+Carga_datos!N27</f>
        <v>134797.989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0</v>
      </c>
      <c r="E120" s="259">
        <f>+Carga_datos!E29</f>
        <v>112608.98987999999</v>
      </c>
      <c r="F120" s="259">
        <f>+Carga_datos!F29</f>
        <v>132641.4204</v>
      </c>
      <c r="G120" s="259">
        <f>+Carga_datos!G29</f>
        <v>148791.25307999999</v>
      </c>
      <c r="H120" s="259">
        <f>+Carga_datos!H29</f>
        <v>134606.327789</v>
      </c>
      <c r="I120" s="259">
        <f>+Carga_datos!I29</f>
        <v>154420.66373</v>
      </c>
      <c r="J120" s="259">
        <f>+Carga_datos!J29</f>
        <v>180721.69098000001</v>
      </c>
      <c r="K120" s="259">
        <f>+Carga_datos!K29</f>
        <v>208332.31099999999</v>
      </c>
      <c r="L120" s="259">
        <f>+Carga_datos!L29</f>
        <v>233827.51800000001</v>
      </c>
      <c r="M120" s="259">
        <f>+Carga_datos!M29</f>
        <v>259974.09899999999</v>
      </c>
      <c r="N120" s="259">
        <f>+Carga_datos!N29</f>
        <v>297229.15000000002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-251.68975</v>
      </c>
      <c r="F122" s="259">
        <f t="shared" si="71"/>
        <v>0</v>
      </c>
      <c r="G122" s="259">
        <f t="shared" si="71"/>
        <v>0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-251.68975</v>
      </c>
      <c r="F124" s="259">
        <f>+Carga_datos!F33</f>
        <v>0</v>
      </c>
      <c r="G124" s="259">
        <f>+Carga_datos!G33</f>
        <v>0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0</v>
      </c>
      <c r="E126" s="259">
        <f>+Carga_datos!E35</f>
        <v>20284.120269999999</v>
      </c>
      <c r="F126" s="259">
        <f>+Carga_datos!F35</f>
        <v>16149.83268</v>
      </c>
      <c r="G126" s="259">
        <f>+Carga_datos!G35</f>
        <v>20804.372380000001</v>
      </c>
      <c r="H126" s="259">
        <f>+Carga_datos!H35</f>
        <v>19886.563269999999</v>
      </c>
      <c r="I126" s="259">
        <f>+Carga_datos!I35</f>
        <v>26301.027249999999</v>
      </c>
      <c r="J126" s="259">
        <f>+Carga_datos!J35</f>
        <v>27610.61865</v>
      </c>
      <c r="K126" s="259">
        <f>+Carga_datos!K35</f>
        <v>25495.207999999999</v>
      </c>
      <c r="L126" s="259">
        <f>+Carga_datos!L35</f>
        <v>26146.580999999998</v>
      </c>
      <c r="M126" s="259">
        <f>+Carga_datos!M35</f>
        <v>37255.050999999999</v>
      </c>
      <c r="N126" s="259">
        <f>+Carga_datos!N35</f>
        <v>27338.401000000002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-103.184</v>
      </c>
      <c r="I129" s="259">
        <f>+Carga_datos!I38</f>
        <v>-63.338999999999999</v>
      </c>
      <c r="J129" s="259">
        <f>+Carga_datos!J38</f>
        <v>-53.036999999999999</v>
      </c>
      <c r="K129" s="259">
        <f>+Carga_datos!K38</f>
        <v>181.471</v>
      </c>
      <c r="L129" s="259">
        <f>+Carga_datos!L38</f>
        <v>-1.113</v>
      </c>
      <c r="M129" s="259">
        <f>+Carga_datos!M38</f>
        <v>49.265999999999998</v>
      </c>
      <c r="N129" s="259">
        <f>+Carga_datos!N38</f>
        <v>-32.545000000000002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3328.4610299999999</v>
      </c>
      <c r="F130" s="259">
        <f>+Carga_datos!F39</f>
        <v>3113.22165</v>
      </c>
      <c r="G130" s="259">
        <f>+Carga_datos!G39</f>
        <v>2908.7201500000001</v>
      </c>
      <c r="H130" s="259">
        <f>+Carga_datos!H39</f>
        <v>2704.2187199999998</v>
      </c>
      <c r="I130" s="259">
        <f>+Carga_datos!I39</f>
        <v>2525.3231900000001</v>
      </c>
      <c r="J130" s="259">
        <f>+Carga_datos!J39</f>
        <v>2533.6255999999998</v>
      </c>
      <c r="K130" s="259">
        <f>+Carga_datos!K39</f>
        <v>2361.549</v>
      </c>
      <c r="L130" s="259">
        <f>+Carga_datos!L39</f>
        <v>2189.471</v>
      </c>
      <c r="M130" s="259">
        <f>+Carga_datos!M39</f>
        <v>2017.394</v>
      </c>
      <c r="N130" s="259">
        <f>+Carga_datos!N39</f>
        <v>1848.163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0</v>
      </c>
      <c r="E131" s="251">
        <f t="shared" ref="E131:G131" si="73">SUM(E132:E138)</f>
        <v>20662.872009999999</v>
      </c>
      <c r="F131" s="251">
        <f t="shared" si="73"/>
        <v>34471.936609999997</v>
      </c>
      <c r="G131" s="251">
        <f t="shared" si="73"/>
        <v>22159.971290000001</v>
      </c>
      <c r="H131" s="251">
        <f t="shared" ref="H131:N131" si="74">SUM(H132:H138)</f>
        <v>12275.969720000001</v>
      </c>
      <c r="I131" s="251">
        <f t="shared" si="74"/>
        <v>8236.4098400000003</v>
      </c>
      <c r="J131" s="251">
        <f t="shared" si="74"/>
        <v>3869.7231999999999</v>
      </c>
      <c r="K131" s="251">
        <f t="shared" si="74"/>
        <v>2890.4740000000002</v>
      </c>
      <c r="L131" s="251">
        <f t="shared" si="74"/>
        <v>2845.0389999999998</v>
      </c>
      <c r="M131" s="251">
        <f t="shared" si="74"/>
        <v>2827.6030000000001</v>
      </c>
      <c r="N131" s="251">
        <f t="shared" si="74"/>
        <v>2696.7170000000001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780.98351000000002</v>
      </c>
      <c r="F132" s="259">
        <f>+Carga_datos!F41</f>
        <v>948.53468999999996</v>
      </c>
      <c r="G132" s="259">
        <f>+Carga_datos!G41</f>
        <v>1116.3546899999999</v>
      </c>
      <c r="H132" s="259">
        <f>+Carga_datos!H41</f>
        <v>140.03918999999999</v>
      </c>
      <c r="I132" s="259">
        <f>+Carga_datos!I41</f>
        <v>140.84607</v>
      </c>
      <c r="J132" s="259">
        <f>+Carga_datos!J41</f>
        <v>148.38595000000001</v>
      </c>
      <c r="K132" s="259">
        <f>+Carga_datos!K41</f>
        <v>111.07599999999999</v>
      </c>
      <c r="L132" s="259">
        <f>+Carga_datos!L41</f>
        <v>112.85299999999999</v>
      </c>
      <c r="M132" s="259">
        <f>+Carga_datos!M41</f>
        <v>115.367</v>
      </c>
      <c r="N132" s="259">
        <f>+Carga_datos!N41</f>
        <v>90.921000000000006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0</v>
      </c>
      <c r="E133" s="259">
        <f>+Carga_datos!E42</f>
        <v>18455.404770000001</v>
      </c>
      <c r="F133" s="259">
        <f>+Carga_datos!F42</f>
        <v>20393.104609999999</v>
      </c>
      <c r="G133" s="259">
        <f>+Carga_datos!G42</f>
        <v>10758.216700000001</v>
      </c>
      <c r="H133" s="259">
        <f>+Carga_datos!H42</f>
        <v>4799.7335899999998</v>
      </c>
      <c r="I133" s="259">
        <f>+Carga_datos!I42</f>
        <v>3849.8199300000001</v>
      </c>
      <c r="J133" s="259">
        <f>+Carga_datos!J42</f>
        <v>2864.69526</v>
      </c>
      <c r="K133" s="259">
        <f>+Carga_datos!K42</f>
        <v>1890.8679999999999</v>
      </c>
      <c r="L133" s="259">
        <f>+Carga_datos!L42</f>
        <v>1964.356</v>
      </c>
      <c r="M133" s="259">
        <f>+Carga_datos!M42</f>
        <v>1985.9659999999999</v>
      </c>
      <c r="N133" s="259">
        <f>+Carga_datos!N42</f>
        <v>1964.961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11796.05946</v>
      </c>
      <c r="G134" s="259">
        <f>+Carga_datos!G43</f>
        <v>9038.8055000000004</v>
      </c>
      <c r="H134" s="259">
        <f>+Carga_datos!H43</f>
        <v>6157.4751100000003</v>
      </c>
      <c r="I134" s="259">
        <f>+Carga_datos!I43</f>
        <v>3146.4848499999998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1426.4837299999999</v>
      </c>
      <c r="F135" s="259">
        <f>+Carga_datos!F44</f>
        <v>1334.23785</v>
      </c>
      <c r="G135" s="259">
        <f>+Carga_datos!G44</f>
        <v>1246.5944</v>
      </c>
      <c r="H135" s="259">
        <f>+Carga_datos!H44</f>
        <v>1178.72183</v>
      </c>
      <c r="I135" s="259">
        <f>+Carga_datos!I44</f>
        <v>1099.25899</v>
      </c>
      <c r="J135" s="259">
        <f>+Carga_datos!J44</f>
        <v>856.64198999999996</v>
      </c>
      <c r="K135" s="259">
        <f>+Carga_datos!K44</f>
        <v>888.53</v>
      </c>
      <c r="L135" s="259">
        <f>+Carga_datos!L44</f>
        <v>767.83</v>
      </c>
      <c r="M135" s="259">
        <f>+Carga_datos!M44</f>
        <v>726.27</v>
      </c>
      <c r="N135" s="259">
        <f>+Carga_datos!N44</f>
        <v>640.83500000000004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0</v>
      </c>
      <c r="E139" s="251">
        <f t="shared" ref="E139:G139" si="75">SUM(E140:E146)</f>
        <v>15715.97011</v>
      </c>
      <c r="F139" s="251">
        <f t="shared" si="75"/>
        <v>25404.079999999998</v>
      </c>
      <c r="G139" s="251">
        <f t="shared" si="75"/>
        <v>39062.95104</v>
      </c>
      <c r="H139" s="251">
        <f t="shared" ref="H139:N139" si="76">SUM(H140:H146)</f>
        <v>29563.814269999999</v>
      </c>
      <c r="I139" s="251">
        <f t="shared" si="76"/>
        <v>45636.079740000001</v>
      </c>
      <c r="J139" s="251">
        <f t="shared" si="76"/>
        <v>52585.408350000005</v>
      </c>
      <c r="K139" s="251">
        <f t="shared" si="76"/>
        <v>60219.664000000004</v>
      </c>
      <c r="L139" s="251">
        <f t="shared" si="76"/>
        <v>31362.970999999998</v>
      </c>
      <c r="M139" s="251">
        <f t="shared" si="76"/>
        <v>32962.567999999999</v>
      </c>
      <c r="N139" s="251">
        <f t="shared" si="76"/>
        <v>25415.214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35.012860000000003</v>
      </c>
      <c r="G141" s="259">
        <f>+Carga_datos!G50</f>
        <v>3.99383</v>
      </c>
      <c r="H141" s="259">
        <f>+Carga_datos!H50</f>
        <v>9.5852000000000004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10</v>
      </c>
      <c r="M141" s="259">
        <f>+Carga_datos!M50</f>
        <v>10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0</v>
      </c>
      <c r="E142" s="259">
        <f>+Carga_datos!E51</f>
        <v>2011.4772499999999</v>
      </c>
      <c r="F142" s="259">
        <f>+Carga_datos!F51</f>
        <v>687.84694000000002</v>
      </c>
      <c r="G142" s="259">
        <f>+Carga_datos!G51</f>
        <v>10583.18231</v>
      </c>
      <c r="H142" s="259">
        <f>+Carga_datos!H51</f>
        <v>7187.5770700000003</v>
      </c>
      <c r="I142" s="259">
        <f>+Carga_datos!I51</f>
        <v>22175.47034</v>
      </c>
      <c r="J142" s="259">
        <f>+Carga_datos!J51</f>
        <v>2349.4303100000002</v>
      </c>
      <c r="K142" s="259">
        <f>+Carga_datos!K51</f>
        <v>1727.539</v>
      </c>
      <c r="L142" s="259">
        <f>+Carga_datos!L51</f>
        <v>667.85</v>
      </c>
      <c r="M142" s="259">
        <f>+Carga_datos!M51</f>
        <v>490.54700000000003</v>
      </c>
      <c r="N142" s="259">
        <f>+Carga_datos!N51</f>
        <v>809.00800000000004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0</v>
      </c>
      <c r="F143" s="259">
        <f>+Carga_datos!F52</f>
        <v>2638.52054</v>
      </c>
      <c r="G143" s="259">
        <f>+Carga_datos!G52</f>
        <v>6045.3306599999996</v>
      </c>
      <c r="H143" s="259">
        <f>+Carga_datos!H52</f>
        <v>2881.3303900000001</v>
      </c>
      <c r="I143" s="259">
        <f>+Carga_datos!I52</f>
        <v>3010.99026</v>
      </c>
      <c r="J143" s="259">
        <f>+Carga_datos!J52</f>
        <v>40489.791620000004</v>
      </c>
      <c r="K143" s="259">
        <f>+Carga_datos!K52</f>
        <v>47168.086000000003</v>
      </c>
      <c r="L143" s="259">
        <f>+Carga_datos!L52</f>
        <v>18041.727999999999</v>
      </c>
      <c r="M143" s="259">
        <f>+Carga_datos!M52</f>
        <v>21110.51</v>
      </c>
      <c r="N143" s="259">
        <f>+Carga_datos!N52</f>
        <v>10394.826999999999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0</v>
      </c>
      <c r="E144" s="259">
        <f>+Carga_datos!E53</f>
        <v>13704.49286</v>
      </c>
      <c r="F144" s="259">
        <f>+Carga_datos!F53</f>
        <v>22042.699659999998</v>
      </c>
      <c r="G144" s="259">
        <f>+Carga_datos!G53</f>
        <v>22430.444240000001</v>
      </c>
      <c r="H144" s="259">
        <f>+Carga_datos!H53</f>
        <v>19485.321609999999</v>
      </c>
      <c r="I144" s="259">
        <f>+Carga_datos!I53</f>
        <v>20449.619139999999</v>
      </c>
      <c r="J144" s="259">
        <f>+Carga_datos!J53</f>
        <v>9746.18642</v>
      </c>
      <c r="K144" s="259">
        <f>+Carga_datos!K53</f>
        <v>11324.039000000001</v>
      </c>
      <c r="L144" s="259">
        <f>+Carga_datos!L53</f>
        <v>12643.393</v>
      </c>
      <c r="M144" s="259">
        <f>+Carga_datos!M53</f>
        <v>11351.511</v>
      </c>
      <c r="N144" s="259">
        <f>+Carga_datos!N53</f>
        <v>14211.379000000001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0</v>
      </c>
      <c r="E147" s="251">
        <f t="shared" ref="E147:G147" si="77">+E116+E131+E139</f>
        <v>307146.71302899998</v>
      </c>
      <c r="F147" s="251">
        <f t="shared" si="77"/>
        <v>346578.48081900005</v>
      </c>
      <c r="G147" s="251">
        <f t="shared" si="77"/>
        <v>368525.25741900009</v>
      </c>
      <c r="H147" s="251">
        <f t="shared" ref="H147:N147" si="78">+H116+H131+H139</f>
        <v>333731.69924799993</v>
      </c>
      <c r="I147" s="251">
        <f t="shared" si="78"/>
        <v>371854.15422900004</v>
      </c>
      <c r="J147" s="251">
        <f t="shared" si="78"/>
        <v>402066.01925900008</v>
      </c>
      <c r="K147" s="251">
        <f t="shared" si="78"/>
        <v>434278.66599999997</v>
      </c>
      <c r="L147" s="251">
        <f t="shared" si="78"/>
        <v>431168.45600000001</v>
      </c>
      <c r="M147" s="251">
        <f t="shared" si="78"/>
        <v>469883.97</v>
      </c>
      <c r="N147" s="251">
        <f t="shared" si="78"/>
        <v>489293.08900000004</v>
      </c>
      <c r="O147" s="335">
        <f>+Carga_datos!D56-Data!D147</f>
        <v>0</v>
      </c>
      <c r="P147" s="335">
        <f>+Carga_datos!E56-Data!E147</f>
        <v>1.0000076144933701E-6</v>
      </c>
      <c r="Q147" s="335">
        <f>+Carga_datos!F56-Data!F147</f>
        <v>9.9994940683245659E-7</v>
      </c>
      <c r="R147" s="335">
        <f>+Carga_datos!G56-Data!G147</f>
        <v>9.9989119917154312E-7</v>
      </c>
      <c r="S147" s="335">
        <f>+Carga_datos!H56-Data!H147</f>
        <v>2.0000734366476536E-6</v>
      </c>
      <c r="T147" s="335">
        <f>+Carga_datos!I56-Data!I147</f>
        <v>9.9994940683245659E-7</v>
      </c>
      <c r="U147" s="335">
        <f>+Carga_datos!J56-Data!J147</f>
        <v>9.9989119917154312E-7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1.0000076144933701E-6</v>
      </c>
      <c r="F149" s="197">
        <f>F112-F147</f>
        <v>9.9994940683245659E-7</v>
      </c>
      <c r="G149" s="197">
        <f>G112-G147</f>
        <v>9.9989119917154312E-7</v>
      </c>
      <c r="H149" s="197">
        <f t="shared" ref="H149:N149" si="79">H112-H147</f>
        <v>2.000131644308567E-6</v>
      </c>
      <c r="I149" s="197">
        <f t="shared" si="79"/>
        <v>0</v>
      </c>
      <c r="J149" s="197">
        <f t="shared" si="79"/>
        <v>9.9989119917154312E-7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0</v>
      </c>
      <c r="E155" s="233">
        <f>+E65</f>
        <v>20284.120270000003</v>
      </c>
      <c r="F155" s="233">
        <f>+F65</f>
        <v>16149.832679999994</v>
      </c>
      <c r="G155" s="233">
        <f>+G65</f>
        <v>20804.372380000004</v>
      </c>
      <c r="H155" s="233">
        <f t="shared" ref="H155:N155" si="86">+H65</f>
        <v>19886.563269999999</v>
      </c>
      <c r="I155" s="233">
        <f t="shared" si="86"/>
        <v>26301.027249999996</v>
      </c>
      <c r="J155" s="233">
        <f t="shared" si="86"/>
        <v>27610.618649999997</v>
      </c>
      <c r="K155" s="233">
        <f t="shared" si="86"/>
        <v>25495.207999999995</v>
      </c>
      <c r="L155" s="233">
        <f t="shared" si="86"/>
        <v>26146.580999999991</v>
      </c>
      <c r="M155" s="233">
        <f t="shared" si="86"/>
        <v>37255.050999999999</v>
      </c>
      <c r="N155" s="233">
        <f t="shared" si="86"/>
        <v>27338.401000000002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56.920999999999999</v>
      </c>
      <c r="J156" s="228">
        <f>+Carga_datos!J107</f>
        <v>14.717000000000001</v>
      </c>
      <c r="K156" s="228">
        <f>+Carga_datos!K107</f>
        <v>325.70699999999999</v>
      </c>
      <c r="L156" s="228">
        <f>+Carga_datos!L107</f>
        <v>-243.447</v>
      </c>
      <c r="M156" s="228">
        <f>+Carga_datos!M107</f>
        <v>67.173000000000002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-17.076000000000001</v>
      </c>
      <c r="J162" s="228">
        <f>+Carga_datos!J113</f>
        <v>-4.415</v>
      </c>
      <c r="K162" s="228">
        <f>+Carga_datos!K113</f>
        <v>-91.197999999999993</v>
      </c>
      <c r="L162" s="228">
        <f>+Carga_datos!L113</f>
        <v>60.862000000000002</v>
      </c>
      <c r="M162" s="228">
        <f>+Carga_datos!M113</f>
        <v>-16.792999999999999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39.844999999999999</v>
      </c>
      <c r="J163" s="233">
        <f t="shared" si="88"/>
        <v>10.302</v>
      </c>
      <c r="K163" s="233">
        <f t="shared" si="88"/>
        <v>234.50900000000001</v>
      </c>
      <c r="L163" s="233">
        <f t="shared" si="88"/>
        <v>-182.58500000000001</v>
      </c>
      <c r="M163" s="233">
        <f t="shared" si="88"/>
        <v>50.38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-3.1720000000000002</v>
      </c>
      <c r="F166" s="228">
        <f>+Carga_datos!F117</f>
        <v>-392.78899999999999</v>
      </c>
      <c r="G166" s="228">
        <f>+Carga_datos!G117</f>
        <v>0</v>
      </c>
      <c r="H166" s="228">
        <f>+Carga_datos!H117</f>
        <v>0</v>
      </c>
      <c r="I166" s="228">
        <f>+Carga_datos!I117</f>
        <v>-255.565</v>
      </c>
      <c r="J166" s="228">
        <f>+Carga_datos!J117</f>
        <v>-229.43655000000001</v>
      </c>
      <c r="K166" s="228">
        <f>+Carga_datos!K117</f>
        <v>-229.43700000000001</v>
      </c>
      <c r="L166" s="228">
        <f>+Carga_datos!L117</f>
        <v>-229.43700000000001</v>
      </c>
      <c r="M166" s="228">
        <f>+Carga_datos!M117</f>
        <v>-229.43700000000001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0.95199999999999996</v>
      </c>
      <c r="F169" s="228">
        <f>+Carga_datos!F120</f>
        <v>117.837</v>
      </c>
      <c r="G169" s="228">
        <f>+Carga_datos!G120</f>
        <v>0</v>
      </c>
      <c r="H169" s="228">
        <f>+Carga_datos!H120</f>
        <v>0</v>
      </c>
      <c r="I169" s="228">
        <f>+Carga_datos!I120</f>
        <v>76.667000000000002</v>
      </c>
      <c r="J169" s="228">
        <f>+Carga_datos!J120</f>
        <v>237.73895999999999</v>
      </c>
      <c r="K169" s="228">
        <f>+Carga_datos!K120</f>
        <v>57.36</v>
      </c>
      <c r="L169" s="228">
        <f>+Carga_datos!L120</f>
        <v>57.359000000000002</v>
      </c>
      <c r="M169" s="228">
        <f>+Carga_datos!M120</f>
        <v>57.359000000000002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-2.2200000000000002</v>
      </c>
      <c r="F170" s="233">
        <f t="shared" si="89"/>
        <v>-274.952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-178.898</v>
      </c>
      <c r="J170" s="233">
        <f t="shared" si="90"/>
        <v>8.3024099999999805</v>
      </c>
      <c r="K170" s="233">
        <f t="shared" si="90"/>
        <v>-172.077</v>
      </c>
      <c r="L170" s="233">
        <f t="shared" si="90"/>
        <v>-172.078</v>
      </c>
      <c r="M170" s="233">
        <f t="shared" si="90"/>
        <v>-172.078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1.9539925233402755E-14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0</v>
      </c>
      <c r="E171" s="233">
        <f t="shared" ref="E171:G171" si="91">+E155+E163+E170</f>
        <v>20281.900270000002</v>
      </c>
      <c r="F171" s="233">
        <f t="shared" si="91"/>
        <v>15874.880679999995</v>
      </c>
      <c r="G171" s="233">
        <f t="shared" si="91"/>
        <v>20804.372380000004</v>
      </c>
      <c r="H171" s="233">
        <f t="shared" ref="H171:N171" si="92">+H155+H163+H170</f>
        <v>19886.563269999999</v>
      </c>
      <c r="I171" s="233">
        <f t="shared" si="92"/>
        <v>26161.974249999996</v>
      </c>
      <c r="J171" s="233">
        <f t="shared" si="92"/>
        <v>27629.223059999997</v>
      </c>
      <c r="K171" s="233">
        <f t="shared" si="92"/>
        <v>25557.639999999996</v>
      </c>
      <c r="L171" s="233">
        <f t="shared" si="92"/>
        <v>25791.917999999991</v>
      </c>
      <c r="M171" s="233">
        <f t="shared" si="92"/>
        <v>37133.352999999996</v>
      </c>
      <c r="N171" s="233">
        <f t="shared" si="92"/>
        <v>27338.401000000002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-103.184</v>
      </c>
      <c r="J174" s="228">
        <f t="shared" si="93"/>
        <v>-63.338999999999999</v>
      </c>
      <c r="K174" s="228">
        <f t="shared" si="93"/>
        <v>-53.036999999999999</v>
      </c>
      <c r="L174" s="228">
        <f t="shared" si="93"/>
        <v>181.471</v>
      </c>
      <c r="M174" s="228">
        <f t="shared" si="93"/>
        <v>-1.113</v>
      </c>
      <c r="N174" s="228">
        <f t="shared" si="93"/>
        <v>49.265999999999998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3328.4610299999999</v>
      </c>
      <c r="G175" s="228">
        <f t="shared" si="94"/>
        <v>3113.22165</v>
      </c>
      <c r="H175" s="228">
        <f t="shared" si="94"/>
        <v>2908.7201500000001</v>
      </c>
      <c r="I175" s="228">
        <f t="shared" si="94"/>
        <v>2704.2187199999998</v>
      </c>
      <c r="J175" s="228">
        <f t="shared" si="94"/>
        <v>2525.3231900000001</v>
      </c>
      <c r="K175" s="228">
        <f t="shared" si="94"/>
        <v>2533.6255999999998</v>
      </c>
      <c r="L175" s="228">
        <f t="shared" si="94"/>
        <v>2361.549</v>
      </c>
      <c r="M175" s="228">
        <f t="shared" si="94"/>
        <v>2189.471</v>
      </c>
      <c r="N175" s="228">
        <f t="shared" si="94"/>
        <v>2017.394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39.844999999999999</v>
      </c>
      <c r="J176" s="228">
        <f t="shared" si="95"/>
        <v>10.302</v>
      </c>
      <c r="K176" s="228">
        <f t="shared" si="95"/>
        <v>234.50900000000001</v>
      </c>
      <c r="L176" s="228">
        <f t="shared" si="95"/>
        <v>-182.58500000000001</v>
      </c>
      <c r="M176" s="228">
        <f t="shared" si="95"/>
        <v>50.38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-2.2200000000000002</v>
      </c>
      <c r="F177" s="228">
        <f t="shared" ref="F177:N177" si="96">+F170</f>
        <v>-274.952</v>
      </c>
      <c r="G177" s="228">
        <f t="shared" si="96"/>
        <v>0</v>
      </c>
      <c r="H177" s="228">
        <f t="shared" si="96"/>
        <v>0</v>
      </c>
      <c r="I177" s="228">
        <f t="shared" si="96"/>
        <v>-178.898</v>
      </c>
      <c r="J177" s="228">
        <f t="shared" si="96"/>
        <v>8.3024099999999805</v>
      </c>
      <c r="K177" s="228">
        <f t="shared" si="96"/>
        <v>-172.077</v>
      </c>
      <c r="L177" s="228">
        <f t="shared" si="96"/>
        <v>-172.078</v>
      </c>
      <c r="M177" s="228">
        <f t="shared" si="96"/>
        <v>-172.078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-103.184</v>
      </c>
      <c r="I178" s="228">
        <f t="shared" si="97"/>
        <v>-63.338999999999999</v>
      </c>
      <c r="J178" s="228">
        <f t="shared" si="97"/>
        <v>-53.036999999999999</v>
      </c>
      <c r="K178" s="228">
        <f t="shared" si="97"/>
        <v>181.471</v>
      </c>
      <c r="L178" s="228">
        <f t="shared" si="97"/>
        <v>-1.113</v>
      </c>
      <c r="M178" s="228">
        <f t="shared" si="97"/>
        <v>49.265999999999998</v>
      </c>
      <c r="N178" s="228">
        <f t="shared" si="97"/>
        <v>-32.545000000000002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3328.4610299999999</v>
      </c>
      <c r="F179" s="228">
        <f t="shared" ref="F179:N179" si="98">+F130</f>
        <v>3113.22165</v>
      </c>
      <c r="G179" s="228">
        <f t="shared" si="98"/>
        <v>2908.7201500000001</v>
      </c>
      <c r="H179" s="228">
        <f t="shared" si="98"/>
        <v>2704.2187199999998</v>
      </c>
      <c r="I179" s="228">
        <f t="shared" si="98"/>
        <v>2525.3231900000001</v>
      </c>
      <c r="J179" s="228">
        <f t="shared" si="98"/>
        <v>2533.6255999999998</v>
      </c>
      <c r="K179" s="228">
        <f t="shared" si="98"/>
        <v>2361.549</v>
      </c>
      <c r="L179" s="228">
        <f t="shared" si="98"/>
        <v>2189.471</v>
      </c>
      <c r="M179" s="228">
        <f t="shared" si="98"/>
        <v>2017.394</v>
      </c>
      <c r="N179" s="228">
        <f t="shared" si="98"/>
        <v>1848.163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-3330.6810299999997</v>
      </c>
      <c r="F180" s="228">
        <f t="shared" ref="F180:N180" si="99">SUM(F174:F177)-(F178+F179)</f>
        <v>-59.712619999999788</v>
      </c>
      <c r="G180" s="228">
        <f t="shared" si="99"/>
        <v>204.50149999999985</v>
      </c>
      <c r="H180" s="228">
        <f t="shared" si="99"/>
        <v>307.68543000000045</v>
      </c>
      <c r="I180" s="228">
        <f t="shared" si="99"/>
        <v>-2.4700000008124334E-3</v>
      </c>
      <c r="J180" s="228">
        <f t="shared" si="99"/>
        <v>0</v>
      </c>
      <c r="K180" s="228">
        <f t="shared" si="99"/>
        <v>5.9999999984938768E-4</v>
      </c>
      <c r="L180" s="228">
        <f t="shared" si="99"/>
        <v>-1.0000000002037268E-3</v>
      </c>
      <c r="M180" s="228">
        <f t="shared" si="99"/>
        <v>0</v>
      </c>
      <c r="N180" s="228">
        <f t="shared" si="99"/>
        <v>251.04199999999992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134797.98947900001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-4.7900000936351717E-4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132641.4204</v>
      </c>
      <c r="F185" s="228">
        <f t="shared" si="102"/>
        <v>16149.832679999992</v>
      </c>
      <c r="G185" s="228">
        <f t="shared" si="102"/>
        <v>20804.372380000015</v>
      </c>
      <c r="H185" s="228">
        <f t="shared" si="102"/>
        <v>-15102.734401000023</v>
      </c>
      <c r="I185" s="228">
        <f t="shared" si="102"/>
        <v>26228.799921000027</v>
      </c>
      <c r="J185" s="228">
        <f t="shared" si="102"/>
        <v>27610.618649999989</v>
      </c>
      <c r="K185" s="228">
        <f t="shared" si="102"/>
        <v>25495.209369999968</v>
      </c>
      <c r="L185" s="228">
        <f t="shared" si="102"/>
        <v>26146.580000000045</v>
      </c>
      <c r="M185" s="228">
        <f t="shared" si="102"/>
        <v>37255.050999999949</v>
      </c>
      <c r="N185" s="228">
        <f t="shared" si="102"/>
        <v>27338.401000000071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267439.40987900004</v>
      </c>
      <c r="F186" s="251">
        <f>SUM(F184:F185)</f>
        <v>16149.832679999992</v>
      </c>
      <c r="G186" s="251">
        <f>SUM(G184:G185)</f>
        <v>20804.372380000015</v>
      </c>
      <c r="H186" s="251">
        <f t="shared" ref="H186:N186" si="103">SUM(H184:H185)</f>
        <v>-15102.734401000023</v>
      </c>
      <c r="I186" s="251">
        <f t="shared" si="103"/>
        <v>26228.799921000027</v>
      </c>
      <c r="J186" s="251">
        <f t="shared" si="103"/>
        <v>27610.618649999989</v>
      </c>
      <c r="K186" s="251">
        <f t="shared" si="103"/>
        <v>25495.208890999958</v>
      </c>
      <c r="L186" s="251">
        <f t="shared" si="103"/>
        <v>26146.580000000045</v>
      </c>
      <c r="M186" s="251">
        <f t="shared" si="103"/>
        <v>37255.050999999949</v>
      </c>
      <c r="N186" s="251">
        <f t="shared" si="103"/>
        <v>27338.401000000071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134797.98947900001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-4.7900000936351717E-4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20284.120269999999</v>
      </c>
      <c r="F194" s="259">
        <f t="shared" si="105"/>
        <v>16149.83268</v>
      </c>
      <c r="G194" s="259">
        <f t="shared" si="105"/>
        <v>20804.372380000001</v>
      </c>
      <c r="H194" s="259">
        <f t="shared" si="105"/>
        <v>19886.563269999999</v>
      </c>
      <c r="I194" s="259">
        <f t="shared" si="105"/>
        <v>26301.027249999999</v>
      </c>
      <c r="J194" s="259">
        <f t="shared" si="105"/>
        <v>27610.61865</v>
      </c>
      <c r="K194" s="259">
        <f t="shared" si="105"/>
        <v>25495.207999999999</v>
      </c>
      <c r="L194" s="259">
        <f t="shared" si="105"/>
        <v>26146.580999999998</v>
      </c>
      <c r="M194" s="259">
        <f t="shared" si="105"/>
        <v>37255.050999999999</v>
      </c>
      <c r="N194" s="259">
        <f t="shared" si="105"/>
        <v>27338.401000000002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112357.30013</v>
      </c>
      <c r="F200" s="205">
        <f>+F185-F194-F195-F196-F197-F198</f>
        <v>-7.2759576141834259E-12</v>
      </c>
      <c r="G200" s="205">
        <f>+G185-G194-G195-G196-G197-G198</f>
        <v>1.4551915228366852E-11</v>
      </c>
      <c r="H200" s="205">
        <f t="shared" ref="H200:N200" si="107">+H185-H194-H195-H196-H197-H198</f>
        <v>-34989.297671000022</v>
      </c>
      <c r="I200" s="205">
        <f t="shared" si="107"/>
        <v>-72.227328999972087</v>
      </c>
      <c r="J200" s="205">
        <f t="shared" si="107"/>
        <v>-1.0913936421275139E-11</v>
      </c>
      <c r="K200" s="205">
        <f t="shared" si="107"/>
        <v>1.3699999690288678E-3</v>
      </c>
      <c r="L200" s="205">
        <f t="shared" si="107"/>
        <v>-9.9999995291000232E-4</v>
      </c>
      <c r="M200" s="205">
        <f t="shared" si="107"/>
        <v>-5.0931703299283981E-11</v>
      </c>
      <c r="N200" s="205">
        <f t="shared" si="107"/>
        <v>6.9121597334742546E-11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2335.1891799999999</v>
      </c>
      <c r="F208" s="228">
        <f t="shared" si="110"/>
        <v>2562.1288599999998</v>
      </c>
      <c r="G208" s="228">
        <f t="shared" si="110"/>
        <v>2995.9035899999999</v>
      </c>
      <c r="H208" s="228">
        <f t="shared" si="110"/>
        <v>430.48236000000003</v>
      </c>
      <c r="I208" s="228">
        <f t="shared" si="110"/>
        <v>460.67822000000001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60823.860860000001</v>
      </c>
      <c r="F209" s="228">
        <f t="shared" si="111"/>
        <v>61879.627699999997</v>
      </c>
      <c r="G209" s="228">
        <f t="shared" si="111"/>
        <v>66096.567939999994</v>
      </c>
      <c r="H209" s="228">
        <f t="shared" si="111"/>
        <v>64877.10555</v>
      </c>
      <c r="I209" s="228">
        <f t="shared" si="111"/>
        <v>68594.849929999997</v>
      </c>
      <c r="J209" s="228">
        <f t="shared" si="111"/>
        <v>70774.986009999993</v>
      </c>
      <c r="K209" s="228">
        <f t="shared" si="111"/>
        <v>73199.292000000001</v>
      </c>
      <c r="L209" s="228">
        <f t="shared" si="111"/>
        <v>78518.258000000002</v>
      </c>
      <c r="M209" s="228">
        <f t="shared" si="111"/>
        <v>84476.171000000002</v>
      </c>
      <c r="N209" s="228">
        <f t="shared" si="111"/>
        <v>86785.811000000002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5006.7768500000002</v>
      </c>
      <c r="F211" s="228">
        <f t="shared" si="113"/>
        <v>5182.8823300000004</v>
      </c>
      <c r="G211" s="228">
        <f t="shared" si="113"/>
        <v>5764.8167800000001</v>
      </c>
      <c r="H211" s="228">
        <f t="shared" si="113"/>
        <v>5604.21713</v>
      </c>
      <c r="I211" s="228">
        <f t="shared" si="113"/>
        <v>325.49428999999998</v>
      </c>
      <c r="J211" s="228">
        <f t="shared" si="113"/>
        <v>162.1369</v>
      </c>
      <c r="K211" s="228">
        <f t="shared" si="113"/>
        <v>119.38800000000001</v>
      </c>
      <c r="L211" s="228">
        <f t="shared" si="113"/>
        <v>127.801</v>
      </c>
      <c r="M211" s="228">
        <f t="shared" si="113"/>
        <v>102.119</v>
      </c>
      <c r="N211" s="228">
        <f t="shared" si="113"/>
        <v>87.305999999999997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90.087320000000005</v>
      </c>
      <c r="F213" s="228">
        <f t="shared" si="115"/>
        <v>56.519750000000002</v>
      </c>
      <c r="G213" s="228">
        <f t="shared" si="115"/>
        <v>45.356000000000002</v>
      </c>
      <c r="H213" s="228">
        <f t="shared" si="115"/>
        <v>40.149720000000002</v>
      </c>
      <c r="I213" s="228">
        <f t="shared" si="115"/>
        <v>41.7</v>
      </c>
      <c r="J213" s="228">
        <f t="shared" si="115"/>
        <v>31.62</v>
      </c>
      <c r="K213" s="228">
        <f t="shared" si="115"/>
        <v>16.981999999999999</v>
      </c>
      <c r="L213" s="228">
        <f t="shared" si="115"/>
        <v>18.184000000000001</v>
      </c>
      <c r="M213" s="228">
        <f t="shared" si="115"/>
        <v>16.832000000000001</v>
      </c>
      <c r="N213" s="228">
        <f t="shared" si="115"/>
        <v>26.52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68255.914210000003</v>
      </c>
      <c r="F214" s="251">
        <f>SUM(F208:F213)</f>
        <v>69681.158640000009</v>
      </c>
      <c r="G214" s="251">
        <f>SUM(G208:G213)</f>
        <v>74902.644309999989</v>
      </c>
      <c r="H214" s="251">
        <f t="shared" ref="H214:N214" si="116">SUM(H208:H213)</f>
        <v>70951.954760000008</v>
      </c>
      <c r="I214" s="251">
        <f t="shared" si="116"/>
        <v>69422.722439999998</v>
      </c>
      <c r="J214" s="251">
        <f t="shared" si="116"/>
        <v>70968.742909999986</v>
      </c>
      <c r="K214" s="251">
        <f t="shared" si="116"/>
        <v>73335.662000000011</v>
      </c>
      <c r="L214" s="251">
        <f t="shared" si="116"/>
        <v>78664.243000000002</v>
      </c>
      <c r="M214" s="251">
        <f t="shared" si="116"/>
        <v>84595.122000000003</v>
      </c>
      <c r="N214" s="251">
        <f t="shared" si="116"/>
        <v>86899.637000000002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133.23522</v>
      </c>
      <c r="F217" s="228">
        <f t="shared" si="118"/>
        <v>-9470.3042000000005</v>
      </c>
      <c r="G217" s="228">
        <f t="shared" si="118"/>
        <v>-11141.58633</v>
      </c>
      <c r="H217" s="228">
        <f t="shared" si="118"/>
        <v>-11320.52966</v>
      </c>
      <c r="I217" s="228">
        <f t="shared" si="118"/>
        <v>-7543.6071400000001</v>
      </c>
      <c r="J217" s="228">
        <f t="shared" si="118"/>
        <v>-7300.0807599999998</v>
      </c>
      <c r="K217" s="228">
        <f t="shared" si="118"/>
        <v>-7443.2740000000003</v>
      </c>
      <c r="L217" s="228">
        <f t="shared" si="118"/>
        <v>-8171.1750000000002</v>
      </c>
      <c r="M217" s="228">
        <f t="shared" si="118"/>
        <v>-8694.9789999999994</v>
      </c>
      <c r="N217" s="228">
        <f t="shared" si="118"/>
        <v>-8570.1949999999997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-9178.3673899999994</v>
      </c>
      <c r="F218" s="228">
        <f t="shared" si="119"/>
        <v>-450.33461999999997</v>
      </c>
      <c r="G218" s="228">
        <f t="shared" si="119"/>
        <v>-608.16195000000005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0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-226.05099999999999</v>
      </c>
      <c r="L220" s="228">
        <f t="shared" si="121"/>
        <v>-70.55</v>
      </c>
      <c r="M220" s="228">
        <f t="shared" si="121"/>
        <v>-3.5640000000000001</v>
      </c>
      <c r="N220" s="228">
        <f t="shared" si="121"/>
        <v>-354.80200000000002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-13782.396839999999</v>
      </c>
      <c r="F221" s="228">
        <f t="shared" si="122"/>
        <v>-13922.40517</v>
      </c>
      <c r="G221" s="228">
        <f t="shared" si="122"/>
        <v>-13353.145339999999</v>
      </c>
      <c r="H221" s="228">
        <f t="shared" si="122"/>
        <v>-14280.3923</v>
      </c>
      <c r="I221" s="228">
        <f t="shared" si="122"/>
        <v>-13701.1576</v>
      </c>
      <c r="J221" s="228">
        <f t="shared" si="122"/>
        <v>-13803.698759999999</v>
      </c>
      <c r="K221" s="228">
        <f t="shared" si="122"/>
        <v>-14267.718999999999</v>
      </c>
      <c r="L221" s="228">
        <f t="shared" si="122"/>
        <v>-15351.539000000001</v>
      </c>
      <c r="M221" s="228">
        <f t="shared" si="122"/>
        <v>-19560.811000000002</v>
      </c>
      <c r="N221" s="228">
        <f t="shared" si="122"/>
        <v>-21219.955999999998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-13.054830000000001</v>
      </c>
      <c r="G222" s="236">
        <f t="shared" si="123"/>
        <v>-169.79443000000001</v>
      </c>
      <c r="H222" s="236">
        <f t="shared" si="123"/>
        <v>0</v>
      </c>
      <c r="I222" s="236">
        <f t="shared" si="123"/>
        <v>-6.8465100000000003</v>
      </c>
      <c r="J222" s="236">
        <f t="shared" si="123"/>
        <v>-29.87904</v>
      </c>
      <c r="K222" s="236">
        <f t="shared" si="123"/>
        <v>-135.84899999999999</v>
      </c>
      <c r="L222" s="236">
        <f t="shared" si="123"/>
        <v>-328.16500000000002</v>
      </c>
      <c r="M222" s="236">
        <f t="shared" si="123"/>
        <v>-0.55500000000000005</v>
      </c>
      <c r="N222" s="236">
        <f t="shared" si="123"/>
        <v>-3.8210000000000002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-22827.529009999998</v>
      </c>
      <c r="F224" s="253">
        <f>SUM(F217:F223)</f>
        <v>-23856.098819999999</v>
      </c>
      <c r="G224" s="253">
        <f>SUM(G217:G223)</f>
        <v>-25272.688050000001</v>
      </c>
      <c r="H224" s="253">
        <f t="shared" ref="H224:N224" si="125">SUM(H217:H223)</f>
        <v>-25600.92196</v>
      </c>
      <c r="I224" s="253">
        <f t="shared" si="125"/>
        <v>-21251.611249999998</v>
      </c>
      <c r="J224" s="253">
        <f t="shared" si="125"/>
        <v>-21133.65856</v>
      </c>
      <c r="K224" s="253">
        <f t="shared" si="125"/>
        <v>-22072.893</v>
      </c>
      <c r="L224" s="253">
        <f t="shared" si="125"/>
        <v>-23921.429000000004</v>
      </c>
      <c r="M224" s="253">
        <f t="shared" si="125"/>
        <v>-28259.909</v>
      </c>
      <c r="N224" s="253">
        <f t="shared" si="125"/>
        <v>-30148.773999999998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-22827.529009999998</v>
      </c>
      <c r="F227" s="240">
        <f t="shared" ref="F227:G227" si="126">+F224</f>
        <v>-23856.098819999999</v>
      </c>
      <c r="G227" s="240">
        <f t="shared" si="126"/>
        <v>-25272.688050000001</v>
      </c>
      <c r="H227" s="240">
        <f t="shared" ref="H227:N227" si="127">+H224</f>
        <v>-25600.92196</v>
      </c>
      <c r="I227" s="240">
        <f t="shared" si="127"/>
        <v>-21251.611249999998</v>
      </c>
      <c r="J227" s="240">
        <f t="shared" si="127"/>
        <v>-21133.65856</v>
      </c>
      <c r="K227" s="240">
        <f t="shared" si="127"/>
        <v>-22072.893</v>
      </c>
      <c r="L227" s="240">
        <f t="shared" si="127"/>
        <v>-23921.429000000004</v>
      </c>
      <c r="M227" s="240">
        <f t="shared" si="127"/>
        <v>-28259.909</v>
      </c>
      <c r="N227" s="240">
        <f t="shared" si="127"/>
        <v>-30148.773999999998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-42.81165</v>
      </c>
      <c r="F228" s="240">
        <f t="shared" si="128"/>
        <v>3.7100300000000033</v>
      </c>
      <c r="G228" s="240">
        <f t="shared" si="128"/>
        <v>5.1283299999999983</v>
      </c>
      <c r="H228" s="240">
        <f t="shared" si="128"/>
        <v>7.4896899999999995</v>
      </c>
      <c r="I228" s="240">
        <f t="shared" si="128"/>
        <v>6.5481200000000008</v>
      </c>
      <c r="J228" s="240">
        <f t="shared" si="128"/>
        <v>3.1719799999999978</v>
      </c>
      <c r="K228" s="240">
        <f t="shared" si="128"/>
        <v>3.9945000000000004</v>
      </c>
      <c r="L228" s="240">
        <f t="shared" si="128"/>
        <v>-3.1579999999999995</v>
      </c>
      <c r="M228" s="240">
        <f t="shared" si="128"/>
        <v>3.8650000000000002</v>
      </c>
      <c r="N228" s="240">
        <f t="shared" si="128"/>
        <v>7.3509999999999991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-1299.6245799999999</v>
      </c>
      <c r="F229" s="240">
        <f t="shared" si="129"/>
        <v>38.744179999999915</v>
      </c>
      <c r="G229" s="240">
        <f t="shared" si="129"/>
        <v>-121.27035999999998</v>
      </c>
      <c r="H229" s="240">
        <f t="shared" si="129"/>
        <v>469.01211000000001</v>
      </c>
      <c r="I229" s="240">
        <f t="shared" si="129"/>
        <v>31.746710000000007</v>
      </c>
      <c r="J229" s="240">
        <f t="shared" si="129"/>
        <v>-7.6912499999999682</v>
      </c>
      <c r="K229" s="240">
        <f t="shared" si="129"/>
        <v>149.43418999999994</v>
      </c>
      <c r="L229" s="240">
        <f t="shared" si="129"/>
        <v>33.04200000000003</v>
      </c>
      <c r="M229" s="240">
        <f t="shared" si="129"/>
        <v>-42.878000000000043</v>
      </c>
      <c r="N229" s="240">
        <f t="shared" si="129"/>
        <v>186.52200000000005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-24169.965239999998</v>
      </c>
      <c r="F230" s="242">
        <f>SUM(F227:F229)</f>
        <v>-23813.644609999999</v>
      </c>
      <c r="G230" s="242">
        <f>SUM(G227:G229)</f>
        <v>-25388.83008</v>
      </c>
      <c r="H230" s="242">
        <f t="shared" ref="H230:N230" si="130">SUM(H227:H229)</f>
        <v>-25124.420160000001</v>
      </c>
      <c r="I230" s="242">
        <f t="shared" si="130"/>
        <v>-21213.316419999999</v>
      </c>
      <c r="J230" s="242">
        <f t="shared" si="130"/>
        <v>-21138.177830000001</v>
      </c>
      <c r="K230" s="242">
        <f t="shared" si="130"/>
        <v>-21919.464309999999</v>
      </c>
      <c r="L230" s="242">
        <f t="shared" si="130"/>
        <v>-23891.545000000002</v>
      </c>
      <c r="M230" s="242">
        <f t="shared" si="130"/>
        <v>-28298.921999999999</v>
      </c>
      <c r="N230" s="242">
        <f t="shared" si="130"/>
        <v>-29954.900999999998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-9873.9925399999993</v>
      </c>
      <c r="F233" s="228">
        <f t="shared" si="132"/>
        <v>-9792.0983799999995</v>
      </c>
      <c r="G233" s="228">
        <f t="shared" si="132"/>
        <v>-7135.3652499999998</v>
      </c>
      <c r="H233" s="228">
        <f t="shared" si="132"/>
        <v>-4795.2038000000002</v>
      </c>
      <c r="I233" s="228">
        <f t="shared" si="132"/>
        <v>-6987.1626900000001</v>
      </c>
      <c r="J233" s="228">
        <f t="shared" si="132"/>
        <v>-5947.11888</v>
      </c>
      <c r="K233" s="228">
        <f t="shared" si="132"/>
        <v>-5696.8680000000004</v>
      </c>
      <c r="L233" s="228">
        <f t="shared" si="132"/>
        <v>-5938.7790000000005</v>
      </c>
      <c r="M233" s="228">
        <f t="shared" si="132"/>
        <v>-6227.9870000000001</v>
      </c>
      <c r="N233" s="228">
        <f t="shared" si="132"/>
        <v>-6183.15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-5092.4068799999995</v>
      </c>
      <c r="I234" s="228">
        <f t="shared" si="133"/>
        <v>0</v>
      </c>
      <c r="J234" s="228">
        <f t="shared" si="133"/>
        <v>0</v>
      </c>
      <c r="K234" s="228">
        <f t="shared" si="133"/>
        <v>-269.43700000000001</v>
      </c>
      <c r="L234" s="228">
        <f t="shared" si="133"/>
        <v>-168.20500000000001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-9873.9925399999993</v>
      </c>
      <c r="F235" s="251">
        <f>SUM(F233:F234)</f>
        <v>-9792.0983799999995</v>
      </c>
      <c r="G235" s="251">
        <f>SUM(G233:G234)</f>
        <v>-7135.3652499999998</v>
      </c>
      <c r="H235" s="251">
        <f t="shared" ref="H235:N235" si="134">SUM(H233:H234)</f>
        <v>-9887.6106799999998</v>
      </c>
      <c r="I235" s="251">
        <f t="shared" si="134"/>
        <v>-6987.1626900000001</v>
      </c>
      <c r="J235" s="251">
        <f t="shared" si="134"/>
        <v>-5947.11888</v>
      </c>
      <c r="K235" s="251">
        <f t="shared" si="134"/>
        <v>-5966.3050000000003</v>
      </c>
      <c r="L235" s="251">
        <f t="shared" si="134"/>
        <v>-6106.9840000000004</v>
      </c>
      <c r="M235" s="251">
        <f t="shared" si="134"/>
        <v>-6227.9870000000001</v>
      </c>
      <c r="N235" s="251">
        <f t="shared" si="134"/>
        <v>-6183.15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68255.914210000003</v>
      </c>
      <c r="F238" s="228">
        <f>+F214</f>
        <v>69681.158640000009</v>
      </c>
      <c r="G238" s="228">
        <f>+G214</f>
        <v>74902.644309999989</v>
      </c>
      <c r="H238" s="228">
        <f t="shared" ref="H238:N238" si="136">+H214</f>
        <v>70951.954760000008</v>
      </c>
      <c r="I238" s="228">
        <f t="shared" si="136"/>
        <v>69422.722439999998</v>
      </c>
      <c r="J238" s="228">
        <f t="shared" si="136"/>
        <v>70968.742909999986</v>
      </c>
      <c r="K238" s="228">
        <f t="shared" si="136"/>
        <v>73335.662000000011</v>
      </c>
      <c r="L238" s="228">
        <f t="shared" si="136"/>
        <v>78664.243000000002</v>
      </c>
      <c r="M238" s="228">
        <f t="shared" si="136"/>
        <v>84595.122000000003</v>
      </c>
      <c r="N238" s="228">
        <f t="shared" si="136"/>
        <v>86899.637000000002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-22827.529009999998</v>
      </c>
      <c r="F239" s="228">
        <f>+F224</f>
        <v>-23856.098819999999</v>
      </c>
      <c r="G239" s="228">
        <f>+G224</f>
        <v>-25272.688050000001</v>
      </c>
      <c r="H239" s="228">
        <f t="shared" ref="H239:N239" si="137">+H224</f>
        <v>-25600.92196</v>
      </c>
      <c r="I239" s="228">
        <f t="shared" si="137"/>
        <v>-21251.611249999998</v>
      </c>
      <c r="J239" s="228">
        <f t="shared" si="137"/>
        <v>-21133.65856</v>
      </c>
      <c r="K239" s="228">
        <f t="shared" si="137"/>
        <v>-22072.893</v>
      </c>
      <c r="L239" s="228">
        <f t="shared" si="137"/>
        <v>-23921.429000000004</v>
      </c>
      <c r="M239" s="228">
        <f t="shared" si="137"/>
        <v>-28259.909</v>
      </c>
      <c r="N239" s="228">
        <f t="shared" si="137"/>
        <v>-30148.773999999998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-9873.9925399999993</v>
      </c>
      <c r="F240" s="228">
        <f t="shared" ref="F240:G240" si="138">+F235</f>
        <v>-9792.0983799999995</v>
      </c>
      <c r="G240" s="228">
        <f t="shared" si="138"/>
        <v>-7135.3652499999998</v>
      </c>
      <c r="H240" s="228">
        <f t="shared" ref="H240:N240" si="139">+H235</f>
        <v>-9887.6106799999998</v>
      </c>
      <c r="I240" s="228">
        <f t="shared" si="139"/>
        <v>-6987.1626900000001</v>
      </c>
      <c r="J240" s="228">
        <f t="shared" si="139"/>
        <v>-5947.11888</v>
      </c>
      <c r="K240" s="228">
        <f t="shared" si="139"/>
        <v>-5966.3050000000003</v>
      </c>
      <c r="L240" s="228">
        <f t="shared" si="139"/>
        <v>-6106.9840000000004</v>
      </c>
      <c r="M240" s="228">
        <f t="shared" si="139"/>
        <v>-6227.9870000000001</v>
      </c>
      <c r="N240" s="228">
        <f t="shared" si="139"/>
        <v>-6183.15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35554.392660000005</v>
      </c>
      <c r="F241" s="251">
        <f t="shared" ref="F241:G241" si="140">SUM(F238:F240)</f>
        <v>36032.961440000014</v>
      </c>
      <c r="G241" s="251">
        <f t="shared" si="140"/>
        <v>42494.591009999989</v>
      </c>
      <c r="H241" s="251">
        <f t="shared" ref="H241:N241" si="141">SUM(H238:H240)</f>
        <v>35463.42212000001</v>
      </c>
      <c r="I241" s="251">
        <f t="shared" si="141"/>
        <v>41183.948499999999</v>
      </c>
      <c r="J241" s="251">
        <f t="shared" si="141"/>
        <v>43887.965469999988</v>
      </c>
      <c r="K241" s="251">
        <f t="shared" si="141"/>
        <v>45296.464000000014</v>
      </c>
      <c r="L241" s="251">
        <f t="shared" si="141"/>
        <v>48635.83</v>
      </c>
      <c r="M241" s="251">
        <f t="shared" si="141"/>
        <v>50107.226000000002</v>
      </c>
      <c r="N241" s="251">
        <f t="shared" si="141"/>
        <v>50567.713000000003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35554.392660000005</v>
      </c>
      <c r="F244" s="228">
        <f t="shared" ref="F244:G244" si="143">F241</f>
        <v>36032.961440000014</v>
      </c>
      <c r="G244" s="228">
        <f t="shared" si="143"/>
        <v>42494.591009999989</v>
      </c>
      <c r="H244" s="228">
        <f t="shared" ref="H244:N244" si="144">H241</f>
        <v>35463.42212000001</v>
      </c>
      <c r="I244" s="228">
        <f t="shared" si="144"/>
        <v>41183.948499999999</v>
      </c>
      <c r="J244" s="228">
        <f t="shared" si="144"/>
        <v>43887.965469999988</v>
      </c>
      <c r="K244" s="228">
        <f t="shared" si="144"/>
        <v>45296.464000000014</v>
      </c>
      <c r="L244" s="228">
        <f t="shared" si="144"/>
        <v>48635.83</v>
      </c>
      <c r="M244" s="228">
        <f t="shared" si="144"/>
        <v>50107.226000000002</v>
      </c>
      <c r="N244" s="228">
        <f t="shared" si="144"/>
        <v>50567.713000000003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-12708.75806</v>
      </c>
      <c r="F245" s="228">
        <f t="shared" si="145"/>
        <v>-12820.902480000001</v>
      </c>
      <c r="G245" s="228">
        <f t="shared" si="145"/>
        <v>-13188.204820000001</v>
      </c>
      <c r="H245" s="228">
        <f t="shared" si="145"/>
        <v>-12707.83878</v>
      </c>
      <c r="I245" s="228">
        <f t="shared" si="145"/>
        <v>-11943.55515</v>
      </c>
      <c r="J245" s="228">
        <f t="shared" si="145"/>
        <v>-11895.58318</v>
      </c>
      <c r="K245" s="228">
        <f t="shared" si="145"/>
        <v>-11875.864</v>
      </c>
      <c r="L245" s="228">
        <f t="shared" si="145"/>
        <v>-12312.867</v>
      </c>
      <c r="M245" s="228">
        <f t="shared" si="145"/>
        <v>-12846.72</v>
      </c>
      <c r="N245" s="228">
        <f t="shared" si="145"/>
        <v>-13275.718000000001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-4557.9787699999997</v>
      </c>
      <c r="F246" s="228">
        <f t="shared" si="146"/>
        <v>-4604.1529300000002</v>
      </c>
      <c r="G246" s="228">
        <f t="shared" si="146"/>
        <v>-4714.2088000000003</v>
      </c>
      <c r="H246" s="228">
        <f t="shared" si="146"/>
        <v>-3931.58977</v>
      </c>
      <c r="I246" s="228">
        <f t="shared" si="146"/>
        <v>-4074.7488400000002</v>
      </c>
      <c r="J246" s="228">
        <f t="shared" si="146"/>
        <v>-4085.1055500000002</v>
      </c>
      <c r="K246" s="228">
        <f t="shared" si="146"/>
        <v>-4094.259</v>
      </c>
      <c r="L246" s="228">
        <f t="shared" si="146"/>
        <v>-4444.259</v>
      </c>
      <c r="M246" s="228">
        <f t="shared" si="146"/>
        <v>-4782.0469999999996</v>
      </c>
      <c r="N246" s="228">
        <f t="shared" si="146"/>
        <v>-4765.2349999999997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35.012860000000003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44.85</v>
      </c>
      <c r="L247" s="228">
        <f t="shared" si="147"/>
        <v>0</v>
      </c>
      <c r="M247" s="228">
        <f t="shared" si="147"/>
        <v>0</v>
      </c>
      <c r="N247" s="228">
        <f t="shared" si="147"/>
        <v>16.506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-832.17556000000002</v>
      </c>
      <c r="F248" s="228">
        <f t="shared" si="148"/>
        <v>-791.40623000000005</v>
      </c>
      <c r="G248" s="228">
        <f t="shared" si="148"/>
        <v>-810.19854999999995</v>
      </c>
      <c r="H248" s="228">
        <f t="shared" si="148"/>
        <v>-874.95786999999996</v>
      </c>
      <c r="I248" s="228">
        <f t="shared" si="148"/>
        <v>-827.50166000000002</v>
      </c>
      <c r="J248" s="228">
        <f t="shared" si="148"/>
        <v>-827.20637999999997</v>
      </c>
      <c r="K248" s="228">
        <f t="shared" si="148"/>
        <v>-826.36500000000001</v>
      </c>
      <c r="L248" s="228">
        <f t="shared" si="148"/>
        <v>-792.88</v>
      </c>
      <c r="M248" s="228">
        <f t="shared" si="148"/>
        <v>-792.59100000000001</v>
      </c>
      <c r="N248" s="228">
        <f t="shared" si="148"/>
        <v>-764.06899999999996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17455.480270000004</v>
      </c>
      <c r="F249" s="251">
        <f>SUM(F244:F248)</f>
        <v>17816.499800000012</v>
      </c>
      <c r="G249" s="251">
        <f>SUM(G244:G248)</f>
        <v>23816.991699999988</v>
      </c>
      <c r="H249" s="251">
        <f t="shared" ref="H249:N249" si="149">SUM(H244:H248)</f>
        <v>17949.035700000015</v>
      </c>
      <c r="I249" s="251">
        <f t="shared" si="149"/>
        <v>24338.142849999997</v>
      </c>
      <c r="J249" s="251">
        <f t="shared" si="149"/>
        <v>27080.070359999987</v>
      </c>
      <c r="K249" s="251">
        <f t="shared" si="149"/>
        <v>28544.826000000012</v>
      </c>
      <c r="L249" s="251">
        <f t="shared" si="149"/>
        <v>31085.824000000004</v>
      </c>
      <c r="M249" s="251">
        <f t="shared" si="149"/>
        <v>31685.868000000002</v>
      </c>
      <c r="N249" s="251">
        <f t="shared" si="149"/>
        <v>31779.197000000004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17455.480270000004</v>
      </c>
      <c r="F252" s="228">
        <f t="shared" ref="F252:G252" si="151">+F249</f>
        <v>17816.499800000012</v>
      </c>
      <c r="G252" s="228">
        <f t="shared" si="151"/>
        <v>23816.991699999988</v>
      </c>
      <c r="H252" s="228">
        <f t="shared" ref="H252:N252" si="152">+H249</f>
        <v>17949.035700000015</v>
      </c>
      <c r="I252" s="228">
        <f t="shared" si="152"/>
        <v>24338.142849999997</v>
      </c>
      <c r="J252" s="228">
        <f t="shared" si="152"/>
        <v>27080.070359999987</v>
      </c>
      <c r="K252" s="228">
        <f t="shared" si="152"/>
        <v>28544.826000000012</v>
      </c>
      <c r="L252" s="228">
        <f t="shared" si="152"/>
        <v>31085.824000000004</v>
      </c>
      <c r="M252" s="228">
        <f t="shared" si="152"/>
        <v>31685.868000000002</v>
      </c>
      <c r="N252" s="228">
        <f t="shared" si="152"/>
        <v>31779.197000000004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4378.348</v>
      </c>
      <c r="F254" s="228">
        <f t="shared" si="154"/>
        <v>4669.7606100000003</v>
      </c>
      <c r="G254" s="228">
        <f t="shared" si="154"/>
        <v>6113.5286500000002</v>
      </c>
      <c r="H254" s="228">
        <f t="shared" si="154"/>
        <v>6639.3095199999998</v>
      </c>
      <c r="I254" s="228">
        <f t="shared" si="154"/>
        <v>5237.93516</v>
      </c>
      <c r="J254" s="228">
        <f t="shared" si="154"/>
        <v>3477.5432500000002</v>
      </c>
      <c r="K254" s="228">
        <f t="shared" si="154"/>
        <v>4698.5410000000002</v>
      </c>
      <c r="L254" s="228">
        <f t="shared" si="154"/>
        <v>1818.893</v>
      </c>
      <c r="M254" s="228">
        <f t="shared" si="154"/>
        <v>3078.6869999999999</v>
      </c>
      <c r="N254" s="228">
        <f t="shared" si="154"/>
        <v>5645.6450000000004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-308.40210000000002</v>
      </c>
      <c r="F256" s="228">
        <f t="shared" si="156"/>
        <v>-213.40626</v>
      </c>
      <c r="G256" s="228">
        <f t="shared" si="156"/>
        <v>-977.68416000000002</v>
      </c>
      <c r="H256" s="228">
        <f t="shared" si="156"/>
        <v>-799.61797000000001</v>
      </c>
      <c r="I256" s="228">
        <f t="shared" si="156"/>
        <v>-471.74919999999997</v>
      </c>
      <c r="J256" s="228">
        <f t="shared" si="156"/>
        <v>-309.25324999999998</v>
      </c>
      <c r="K256" s="228">
        <f t="shared" si="156"/>
        <v>-56.165999999999997</v>
      </c>
      <c r="L256" s="228">
        <f t="shared" si="156"/>
        <v>-9.8170000000000002</v>
      </c>
      <c r="M256" s="228">
        <f t="shared" si="156"/>
        <v>-12.552</v>
      </c>
      <c r="N256" s="228">
        <f t="shared" si="156"/>
        <v>-0.27100000000000002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21525.426170000006</v>
      </c>
      <c r="F257" s="251">
        <f>SUM(F252:F256)</f>
        <v>22272.854150000014</v>
      </c>
      <c r="G257" s="251">
        <f>SUM(G252:G256)</f>
        <v>28952.836189999987</v>
      </c>
      <c r="H257" s="251">
        <f t="shared" ref="H257:N257" si="157">SUM(H252:H256)</f>
        <v>23788.727250000014</v>
      </c>
      <c r="I257" s="251">
        <f t="shared" si="157"/>
        <v>29104.328809999999</v>
      </c>
      <c r="J257" s="251">
        <f t="shared" si="157"/>
        <v>30248.360359999984</v>
      </c>
      <c r="K257" s="251">
        <f t="shared" si="157"/>
        <v>33187.201000000015</v>
      </c>
      <c r="L257" s="251">
        <f t="shared" si="157"/>
        <v>32894.9</v>
      </c>
      <c r="M257" s="251">
        <f t="shared" si="157"/>
        <v>34752.002999999997</v>
      </c>
      <c r="N257" s="251">
        <f t="shared" si="157"/>
        <v>37424.571000000004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21525.426170000006</v>
      </c>
      <c r="F260" s="228">
        <f>+F257</f>
        <v>22272.854150000014</v>
      </c>
      <c r="G260" s="228">
        <f>+G257</f>
        <v>28952.836189999987</v>
      </c>
      <c r="H260" s="228">
        <f t="shared" ref="H260:N260" si="159">+H257</f>
        <v>23788.727250000014</v>
      </c>
      <c r="I260" s="228">
        <f t="shared" si="159"/>
        <v>29104.328809999999</v>
      </c>
      <c r="J260" s="228">
        <f t="shared" si="159"/>
        <v>30248.360359999984</v>
      </c>
      <c r="K260" s="228">
        <f t="shared" si="159"/>
        <v>33187.201000000015</v>
      </c>
      <c r="L260" s="228">
        <f t="shared" si="159"/>
        <v>32894.9</v>
      </c>
      <c r="M260" s="228">
        <f t="shared" si="159"/>
        <v>34752.002999999997</v>
      </c>
      <c r="N260" s="228">
        <f t="shared" si="159"/>
        <v>37424.571000000004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0</v>
      </c>
      <c r="H261" s="228">
        <f t="shared" si="160"/>
        <v>0</v>
      </c>
      <c r="I261" s="228">
        <f t="shared" si="160"/>
        <v>0</v>
      </c>
      <c r="J261" s="228">
        <f t="shared" si="160"/>
        <v>0</v>
      </c>
      <c r="K261" s="228">
        <f t="shared" si="160"/>
        <v>-1E-3</v>
      </c>
      <c r="L261" s="228">
        <f t="shared" si="160"/>
        <v>0</v>
      </c>
      <c r="M261" s="228">
        <f t="shared" si="160"/>
        <v>0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-4050.4719799999998</v>
      </c>
      <c r="F262" s="228">
        <f t="shared" si="161"/>
        <v>-6448.1818199999998</v>
      </c>
      <c r="G262" s="228">
        <f t="shared" si="161"/>
        <v>-8277.2662700000001</v>
      </c>
      <c r="H262" s="228">
        <f t="shared" si="161"/>
        <v>-5503.08716</v>
      </c>
      <c r="I262" s="228">
        <f t="shared" si="161"/>
        <v>-2905.4886000000001</v>
      </c>
      <c r="J262" s="228">
        <f t="shared" si="161"/>
        <v>-2414.0216300000002</v>
      </c>
      <c r="K262" s="228">
        <f t="shared" si="161"/>
        <v>-1262.45</v>
      </c>
      <c r="L262" s="228">
        <f t="shared" si="161"/>
        <v>-9045.0849999999991</v>
      </c>
      <c r="M262" s="228">
        <f t="shared" si="161"/>
        <v>-2888.4070000000002</v>
      </c>
      <c r="N262" s="228">
        <f t="shared" si="161"/>
        <v>-7540.7529999999997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17474.954190000008</v>
      </c>
      <c r="F263" s="251">
        <f>SUM(F260:F262)</f>
        <v>15824.672330000014</v>
      </c>
      <c r="G263" s="251">
        <f>SUM(G260:G262)</f>
        <v>20675.569919999987</v>
      </c>
      <c r="H263" s="251">
        <f t="shared" ref="H263:N263" si="162">SUM(H260:H262)</f>
        <v>18285.640090000015</v>
      </c>
      <c r="I263" s="251">
        <f t="shared" si="162"/>
        <v>26198.840209999998</v>
      </c>
      <c r="J263" s="251">
        <f t="shared" si="162"/>
        <v>27834.338729999985</v>
      </c>
      <c r="K263" s="251">
        <f t="shared" si="162"/>
        <v>31924.750000000018</v>
      </c>
      <c r="L263" s="251">
        <f t="shared" si="162"/>
        <v>23849.815000000002</v>
      </c>
      <c r="M263" s="251">
        <f t="shared" si="162"/>
        <v>31863.595999999998</v>
      </c>
      <c r="N263" s="251">
        <f t="shared" si="162"/>
        <v>29883.818000000003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17474.954190000008</v>
      </c>
      <c r="F266" s="228">
        <f t="shared" ref="F266:G266" si="164">+F263</f>
        <v>15824.672330000014</v>
      </c>
      <c r="G266" s="228">
        <f t="shared" si="164"/>
        <v>20675.569919999987</v>
      </c>
      <c r="H266" s="228">
        <f t="shared" ref="H266:N266" si="165">+H263</f>
        <v>18285.640090000015</v>
      </c>
      <c r="I266" s="228">
        <f t="shared" si="165"/>
        <v>26198.840209999998</v>
      </c>
      <c r="J266" s="228">
        <f t="shared" si="165"/>
        <v>27834.338729999985</v>
      </c>
      <c r="K266" s="228">
        <f t="shared" si="165"/>
        <v>31924.750000000018</v>
      </c>
      <c r="L266" s="228">
        <f t="shared" si="165"/>
        <v>23849.815000000002</v>
      </c>
      <c r="M266" s="228">
        <f t="shared" si="165"/>
        <v>31863.595999999998</v>
      </c>
      <c r="N266" s="228">
        <f t="shared" si="165"/>
        <v>29883.818000000003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17474.954190000008</v>
      </c>
      <c r="F268" s="251">
        <f>SUM(F266:F267)</f>
        <v>15824.672330000014</v>
      </c>
      <c r="G268" s="251">
        <f>SUM(G266:G267)</f>
        <v>20675.569919999987</v>
      </c>
      <c r="H268" s="251">
        <f t="shared" ref="H268:N268" si="167">SUM(H266:H267)</f>
        <v>18285.640090000015</v>
      </c>
      <c r="I268" s="251">
        <f t="shared" si="167"/>
        <v>26198.840209999998</v>
      </c>
      <c r="J268" s="251">
        <f t="shared" si="167"/>
        <v>27834.338729999985</v>
      </c>
      <c r="K268" s="251">
        <f t="shared" si="167"/>
        <v>31924.750000000018</v>
      </c>
      <c r="L268" s="251">
        <f t="shared" si="167"/>
        <v>23849.815000000002</v>
      </c>
      <c r="M268" s="251">
        <f t="shared" si="167"/>
        <v>31863.595999999998</v>
      </c>
      <c r="N268" s="251">
        <f t="shared" si="167"/>
        <v>29883.818000000003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267439.40987900004</v>
      </c>
      <c r="F273" s="259">
        <f>+F186</f>
        <v>16149.832679999992</v>
      </c>
      <c r="G273" s="259">
        <f>+G186</f>
        <v>20804.372380000015</v>
      </c>
      <c r="H273" s="259">
        <f t="shared" ref="H273:N273" si="170">+H186</f>
        <v>-15102.734401000023</v>
      </c>
      <c r="I273" s="259">
        <f t="shared" si="170"/>
        <v>26228.799921000027</v>
      </c>
      <c r="J273" s="259">
        <f t="shared" si="170"/>
        <v>27610.618649999989</v>
      </c>
      <c r="K273" s="259">
        <f t="shared" si="170"/>
        <v>25495.208890999958</v>
      </c>
      <c r="L273" s="259">
        <f t="shared" si="170"/>
        <v>26146.580000000045</v>
      </c>
      <c r="M273" s="259">
        <f t="shared" si="170"/>
        <v>37255.050999999949</v>
      </c>
      <c r="N273" s="259">
        <f t="shared" si="170"/>
        <v>27338.401000000071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-20284.120269999999</v>
      </c>
      <c r="F274" s="259">
        <f t="shared" si="171"/>
        <v>-16149.83268</v>
      </c>
      <c r="G274" s="259">
        <f t="shared" si="171"/>
        <v>-20804.372380000001</v>
      </c>
      <c r="H274" s="259">
        <f t="shared" ref="H274:N274" si="172">-H194</f>
        <v>-19886.563269999999</v>
      </c>
      <c r="I274" s="259">
        <f t="shared" si="172"/>
        <v>-26301.027249999999</v>
      </c>
      <c r="J274" s="259">
        <f t="shared" si="172"/>
        <v>-27610.61865</v>
      </c>
      <c r="K274" s="259">
        <f t="shared" si="172"/>
        <v>-25495.207999999999</v>
      </c>
      <c r="L274" s="259">
        <f t="shared" si="172"/>
        <v>-26146.580999999998</v>
      </c>
      <c r="M274" s="259">
        <f t="shared" si="172"/>
        <v>-37255.050999999999</v>
      </c>
      <c r="N274" s="259">
        <f t="shared" si="172"/>
        <v>-27338.401000000002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247155.28960900003</v>
      </c>
      <c r="F276" s="259">
        <f t="shared" ref="F276:G276" si="174">SUM(F273:F275)</f>
        <v>-7.2759576141834259E-12</v>
      </c>
      <c r="G276" s="259">
        <f t="shared" si="174"/>
        <v>1.4551915228366852E-11</v>
      </c>
      <c r="H276" s="259">
        <f t="shared" ref="H276:N276" si="175">SUM(H273:H275)</f>
        <v>-34989.297671000022</v>
      </c>
      <c r="I276" s="259">
        <f t="shared" si="175"/>
        <v>-72.227328999972087</v>
      </c>
      <c r="J276" s="259">
        <f t="shared" si="175"/>
        <v>-1.0913936421275139E-11</v>
      </c>
      <c r="K276" s="259">
        <f t="shared" si="175"/>
        <v>8.9099995966535062E-4</v>
      </c>
      <c r="L276" s="259">
        <f t="shared" si="175"/>
        <v>-9.9999995291000232E-4</v>
      </c>
      <c r="M276" s="259">
        <f t="shared" si="175"/>
        <v>-5.0931703299283981E-11</v>
      </c>
      <c r="N276" s="259">
        <f t="shared" si="175"/>
        <v>6.9121597334742546E-11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247155.28960900003</v>
      </c>
      <c r="F277" s="251">
        <f t="shared" ref="F277:G277" si="176">+F276</f>
        <v>-7.2759576141834259E-12</v>
      </c>
      <c r="G277" s="251">
        <f t="shared" si="176"/>
        <v>1.4551915228366852E-11</v>
      </c>
      <c r="H277" s="251">
        <f t="shared" ref="H277:N277" si="177">+H276</f>
        <v>-34989.297671000022</v>
      </c>
      <c r="I277" s="251">
        <f t="shared" si="177"/>
        <v>-72.227328999972087</v>
      </c>
      <c r="J277" s="251">
        <f t="shared" si="177"/>
        <v>-1.0913936421275139E-11</v>
      </c>
      <c r="K277" s="251">
        <f t="shared" si="177"/>
        <v>8.9099995966535062E-4</v>
      </c>
      <c r="L277" s="251">
        <f t="shared" si="177"/>
        <v>-9.9999995291000232E-4</v>
      </c>
      <c r="M277" s="251">
        <f t="shared" si="177"/>
        <v>-5.0931703299283981E-11</v>
      </c>
      <c r="N277" s="251">
        <f t="shared" si="177"/>
        <v>6.9121597334742546E-11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-3.1720000000000002</v>
      </c>
      <c r="F281" s="228">
        <f t="shared" si="180"/>
        <v>-392.78899999999999</v>
      </c>
      <c r="G281" s="228">
        <f t="shared" si="180"/>
        <v>0</v>
      </c>
      <c r="H281" s="228">
        <f t="shared" si="180"/>
        <v>0</v>
      </c>
      <c r="I281" s="228">
        <f t="shared" si="180"/>
        <v>-255.565</v>
      </c>
      <c r="J281" s="228">
        <f t="shared" si="180"/>
        <v>-229.43655000000001</v>
      </c>
      <c r="K281" s="228">
        <f t="shared" si="180"/>
        <v>-229.43700000000001</v>
      </c>
      <c r="L281" s="228">
        <f t="shared" si="180"/>
        <v>-229.43700000000001</v>
      </c>
      <c r="M281" s="228">
        <f t="shared" si="180"/>
        <v>-229.43700000000001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3.1724000000000001</v>
      </c>
      <c r="F282" s="228">
        <f t="shared" si="181"/>
        <v>392.78894000000003</v>
      </c>
      <c r="G282" s="228">
        <f t="shared" si="181"/>
        <v>292.14494999999999</v>
      </c>
      <c r="H282" s="228">
        <f t="shared" si="181"/>
        <v>292.14494999999999</v>
      </c>
      <c r="I282" s="228">
        <f t="shared" si="181"/>
        <v>255.56505000000001</v>
      </c>
      <c r="J282" s="228">
        <f t="shared" si="181"/>
        <v>229.43655000000001</v>
      </c>
      <c r="K282" s="228">
        <f t="shared" si="181"/>
        <v>229.43700000000001</v>
      </c>
      <c r="L282" s="228">
        <f t="shared" si="181"/>
        <v>229.43700000000001</v>
      </c>
      <c r="M282" s="228">
        <f t="shared" si="181"/>
        <v>229.43700000000001</v>
      </c>
      <c r="N282" s="228">
        <f t="shared" si="181"/>
        <v>225.64099999999999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3.9999999999995595E-4</v>
      </c>
      <c r="F283" s="261">
        <f t="shared" ref="F283:G283" si="182">SUM(F280:F282)</f>
        <v>-5.99999999622014E-5</v>
      </c>
      <c r="G283" s="261">
        <f t="shared" si="182"/>
        <v>292.14494999999999</v>
      </c>
      <c r="H283" s="261">
        <f t="shared" ref="H283:N283" si="183">SUM(H280:H282)</f>
        <v>292.14494999999999</v>
      </c>
      <c r="I283" s="261">
        <f t="shared" si="183"/>
        <v>5.0000000015870683E-5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225.64099999999999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error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17474.954190000008</v>
      </c>
      <c r="F291" s="228">
        <f t="shared" si="188"/>
        <v>15824.672330000014</v>
      </c>
      <c r="G291" s="228">
        <f t="shared" si="188"/>
        <v>20675.569919999987</v>
      </c>
      <c r="H291" s="228">
        <f t="shared" si="188"/>
        <v>18285.640090000015</v>
      </c>
      <c r="I291" s="228">
        <f t="shared" si="188"/>
        <v>26198.840209999998</v>
      </c>
      <c r="J291" s="228">
        <f t="shared" si="188"/>
        <v>27834.338729999985</v>
      </c>
      <c r="K291" s="228">
        <f t="shared" si="188"/>
        <v>31924.750000000018</v>
      </c>
      <c r="L291" s="228">
        <f t="shared" si="188"/>
        <v>23849.815000000002</v>
      </c>
      <c r="M291" s="228">
        <f t="shared" si="188"/>
        <v>31863.595999999998</v>
      </c>
      <c r="N291" s="228">
        <f t="shared" si="188"/>
        <v>29883.818000000003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247155.28960900003</v>
      </c>
      <c r="F292" s="228">
        <f t="shared" si="189"/>
        <v>-7.2759576141834259E-12</v>
      </c>
      <c r="G292" s="228">
        <f t="shared" si="189"/>
        <v>1.4551915228366852E-11</v>
      </c>
      <c r="H292" s="228">
        <f t="shared" si="189"/>
        <v>-34989.297671000022</v>
      </c>
      <c r="I292" s="228">
        <f t="shared" si="189"/>
        <v>-72.227328999972087</v>
      </c>
      <c r="J292" s="228">
        <f t="shared" si="189"/>
        <v>-1.0913936421275139E-11</v>
      </c>
      <c r="K292" s="228">
        <f t="shared" si="189"/>
        <v>8.9099995966535062E-4</v>
      </c>
      <c r="L292" s="228">
        <f t="shared" si="189"/>
        <v>-9.9999995291000232E-4</v>
      </c>
      <c r="M292" s="228">
        <f t="shared" si="189"/>
        <v>-5.0931703299283981E-11</v>
      </c>
      <c r="N292" s="228">
        <f t="shared" si="189"/>
        <v>6.9121597334742546E-11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3.9999999999995595E-4</v>
      </c>
      <c r="F293" s="228">
        <f t="shared" si="190"/>
        <v>-5.99999999622014E-5</v>
      </c>
      <c r="G293" s="228">
        <f t="shared" si="190"/>
        <v>292.14494999999999</v>
      </c>
      <c r="H293" s="228">
        <f t="shared" si="190"/>
        <v>292.14494999999999</v>
      </c>
      <c r="I293" s="228">
        <f t="shared" si="190"/>
        <v>5.0000000015870683E-5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225.64099999999999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264630.24419900007</v>
      </c>
      <c r="F295" s="233">
        <f t="shared" ref="F295:G295" si="193">SUM(F291:F294)</f>
        <v>15824.672270000006</v>
      </c>
      <c r="G295" s="233">
        <f t="shared" si="193"/>
        <v>20967.714870000003</v>
      </c>
      <c r="H295" s="233">
        <f t="shared" ref="H295:N295" si="194">SUM(H291:H294)</f>
        <v>-16411.512631000005</v>
      </c>
      <c r="I295" s="233">
        <f t="shared" si="194"/>
        <v>26126.612931000025</v>
      </c>
      <c r="J295" s="233">
        <f t="shared" si="194"/>
        <v>27834.338729999974</v>
      </c>
      <c r="K295" s="233">
        <f t="shared" si="194"/>
        <v>31924.750890999978</v>
      </c>
      <c r="L295" s="233">
        <f t="shared" si="194"/>
        <v>23849.814000000049</v>
      </c>
      <c r="M295" s="233">
        <f t="shared" si="194"/>
        <v>31863.595999999947</v>
      </c>
      <c r="N295" s="233">
        <f t="shared" si="194"/>
        <v>30109.459000000072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264630.24419900007</v>
      </c>
      <c r="F298" s="228">
        <f t="shared" ref="F298:G298" si="196">F295</f>
        <v>15824.672270000006</v>
      </c>
      <c r="G298" s="228">
        <f t="shared" si="196"/>
        <v>20967.714870000003</v>
      </c>
      <c r="H298" s="228">
        <f t="shared" ref="H298:N298" si="197">H295</f>
        <v>-16411.512631000005</v>
      </c>
      <c r="I298" s="228">
        <f t="shared" si="197"/>
        <v>26126.612931000025</v>
      </c>
      <c r="J298" s="228">
        <f t="shared" si="197"/>
        <v>27834.338729999974</v>
      </c>
      <c r="K298" s="228">
        <f t="shared" si="197"/>
        <v>31924.750890999978</v>
      </c>
      <c r="L298" s="228">
        <f t="shared" si="197"/>
        <v>23849.814000000049</v>
      </c>
      <c r="M298" s="228">
        <f t="shared" si="197"/>
        <v>31863.595999999947</v>
      </c>
      <c r="N298" s="228">
        <f t="shared" si="197"/>
        <v>30109.459000000072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11.295</v>
      </c>
      <c r="L299" s="228">
        <f t="shared" si="198"/>
        <v>2.4929999999999999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-36.707590000000003</v>
      </c>
      <c r="F300" s="228">
        <f t="shared" si="199"/>
        <v>0</v>
      </c>
      <c r="G300" s="228">
        <f t="shared" si="199"/>
        <v>-27.79194</v>
      </c>
      <c r="H300" s="228">
        <f t="shared" si="199"/>
        <v>37.579250000000002</v>
      </c>
      <c r="I300" s="228">
        <f t="shared" si="199"/>
        <v>-67.740750000000006</v>
      </c>
      <c r="J300" s="228">
        <f t="shared" si="199"/>
        <v>-34.707430000000002</v>
      </c>
      <c r="K300" s="228">
        <f t="shared" si="199"/>
        <v>-6.1710000000000003</v>
      </c>
      <c r="L300" s="228">
        <f t="shared" si="199"/>
        <v>-2.85</v>
      </c>
      <c r="M300" s="228">
        <f t="shared" si="199"/>
        <v>642.80200000000002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3701.6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0.95199999999999996</v>
      </c>
      <c r="F303" s="228">
        <f t="shared" si="202"/>
        <v>117.837</v>
      </c>
      <c r="G303" s="228">
        <f t="shared" si="202"/>
        <v>0</v>
      </c>
      <c r="H303" s="228">
        <f t="shared" si="202"/>
        <v>0</v>
      </c>
      <c r="I303" s="228">
        <f t="shared" si="202"/>
        <v>76.667000000000002</v>
      </c>
      <c r="J303" s="228">
        <f t="shared" si="202"/>
        <v>237.73895999999999</v>
      </c>
      <c r="K303" s="228">
        <f t="shared" si="202"/>
        <v>57.36</v>
      </c>
      <c r="L303" s="228">
        <f t="shared" si="202"/>
        <v>57.359000000000002</v>
      </c>
      <c r="M303" s="228">
        <f t="shared" si="202"/>
        <v>57.359000000000002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-17.076000000000001</v>
      </c>
      <c r="J304" s="228">
        <f t="shared" si="203"/>
        <v>-4.415</v>
      </c>
      <c r="K304" s="228">
        <f t="shared" si="203"/>
        <v>-91.197999999999993</v>
      </c>
      <c r="L304" s="228">
        <f t="shared" si="203"/>
        <v>60.862000000000002</v>
      </c>
      <c r="M304" s="228">
        <f t="shared" si="203"/>
        <v>-16.792999999999999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2842.70127</v>
      </c>
      <c r="F305" s="233">
        <f t="shared" si="204"/>
        <v>-67.628590000000003</v>
      </c>
      <c r="G305" s="233">
        <f t="shared" si="204"/>
        <v>-135.55054999999999</v>
      </c>
      <c r="H305" s="233">
        <f t="shared" si="204"/>
        <v>1271.1989800000001</v>
      </c>
      <c r="I305" s="233">
        <f t="shared" si="204"/>
        <v>-28.716259999999998</v>
      </c>
      <c r="J305" s="233">
        <f t="shared" si="204"/>
        <v>-403.73220000000003</v>
      </c>
      <c r="K305" s="233">
        <f t="shared" si="204"/>
        <v>-6338.3960000000006</v>
      </c>
      <c r="L305" s="233">
        <f t="shared" si="204"/>
        <v>1824.239</v>
      </c>
      <c r="M305" s="233">
        <f t="shared" si="204"/>
        <v>884.78899999999999</v>
      </c>
      <c r="N305" s="233">
        <f t="shared" si="204"/>
        <v>-2771.058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47.63185</v>
      </c>
      <c r="F306" s="228">
        <f t="shared" si="205"/>
        <v>-5.5539899999999998</v>
      </c>
      <c r="G306" s="228">
        <f t="shared" si="205"/>
        <v>-45.833390000000001</v>
      </c>
      <c r="H306" s="228">
        <f t="shared" si="205"/>
        <v>1136.539</v>
      </c>
      <c r="I306" s="228">
        <f t="shared" si="205"/>
        <v>-200.88387</v>
      </c>
      <c r="J306" s="228">
        <f t="shared" si="205"/>
        <v>-69.969290000000001</v>
      </c>
      <c r="K306" s="228">
        <f t="shared" si="205"/>
        <v>-16.734000000000002</v>
      </c>
      <c r="L306" s="228">
        <f t="shared" si="205"/>
        <v>-7.7539999999999996</v>
      </c>
      <c r="M306" s="228">
        <f t="shared" si="205"/>
        <v>-263.60199999999998</v>
      </c>
      <c r="N306" s="228">
        <f t="shared" si="205"/>
        <v>146.321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2795.0694199999998</v>
      </c>
      <c r="F307" s="228">
        <f t="shared" si="206"/>
        <v>0</v>
      </c>
      <c r="G307" s="228">
        <f t="shared" si="206"/>
        <v>-17.74916</v>
      </c>
      <c r="H307" s="228">
        <f t="shared" si="206"/>
        <v>-18.166</v>
      </c>
      <c r="I307" s="228">
        <f t="shared" si="206"/>
        <v>40.94</v>
      </c>
      <c r="J307" s="228">
        <f t="shared" si="206"/>
        <v>-348.363</v>
      </c>
      <c r="K307" s="228">
        <f t="shared" si="206"/>
        <v>-6647.5420000000004</v>
      </c>
      <c r="L307" s="228">
        <f t="shared" si="206"/>
        <v>2312.5810000000001</v>
      </c>
      <c r="M307" s="228">
        <f t="shared" si="206"/>
        <v>1008.069</v>
      </c>
      <c r="N307" s="228">
        <f t="shared" si="206"/>
        <v>-2927.377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-0.24901999999999999</v>
      </c>
      <c r="I308" s="228">
        <f t="shared" si="207"/>
        <v>-0.29530000000000001</v>
      </c>
      <c r="J308" s="228">
        <f t="shared" si="207"/>
        <v>-0.11691</v>
      </c>
      <c r="K308" s="228">
        <f t="shared" si="207"/>
        <v>0.17299999999999999</v>
      </c>
      <c r="L308" s="228">
        <f t="shared" si="207"/>
        <v>-0.41299999999999998</v>
      </c>
      <c r="M308" s="228">
        <f t="shared" si="207"/>
        <v>-0.317</v>
      </c>
      <c r="N308" s="228">
        <f t="shared" si="207"/>
        <v>0.44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-62.074599999999997</v>
      </c>
      <c r="G309" s="228">
        <f t="shared" si="208"/>
        <v>-71.968000000000004</v>
      </c>
      <c r="H309" s="228">
        <f t="shared" si="208"/>
        <v>153.07499999999999</v>
      </c>
      <c r="I309" s="228">
        <f t="shared" si="208"/>
        <v>74.601910000000004</v>
      </c>
      <c r="J309" s="228">
        <f t="shared" si="208"/>
        <v>0</v>
      </c>
      <c r="K309" s="228">
        <f t="shared" si="208"/>
        <v>0</v>
      </c>
      <c r="L309" s="228">
        <f t="shared" si="208"/>
        <v>-236.72800000000001</v>
      </c>
      <c r="M309" s="228">
        <f t="shared" si="208"/>
        <v>73.465999999999994</v>
      </c>
      <c r="N309" s="228">
        <f t="shared" si="208"/>
        <v>9.5579999999999998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56.920999999999999</v>
      </c>
      <c r="J310" s="228">
        <f t="shared" si="209"/>
        <v>14.717000000000001</v>
      </c>
      <c r="K310" s="228">
        <f t="shared" si="209"/>
        <v>325.70699999999999</v>
      </c>
      <c r="L310" s="228">
        <f t="shared" si="209"/>
        <v>-243.447</v>
      </c>
      <c r="M310" s="228">
        <f t="shared" si="209"/>
        <v>67.173000000000002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267437.18987900007</v>
      </c>
      <c r="F319" s="233">
        <f t="shared" si="218"/>
        <v>15874.880680000006</v>
      </c>
      <c r="G319" s="233">
        <f t="shared" si="218"/>
        <v>20804.372380000004</v>
      </c>
      <c r="H319" s="233">
        <f t="shared" si="218"/>
        <v>-15102.734401000005</v>
      </c>
      <c r="I319" s="233">
        <f t="shared" si="218"/>
        <v>26089.746921000024</v>
      </c>
      <c r="J319" s="233">
        <f t="shared" si="218"/>
        <v>27629.223059999975</v>
      </c>
      <c r="K319" s="233">
        <f t="shared" si="218"/>
        <v>25557.640890999977</v>
      </c>
      <c r="L319" s="233">
        <f t="shared" si="218"/>
        <v>25791.917000000052</v>
      </c>
      <c r="M319" s="233">
        <f t="shared" si="218"/>
        <v>37133.352999999945</v>
      </c>
      <c r="N319" s="233">
        <f t="shared" si="218"/>
        <v>27338.401000000071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42.81165</v>
      </c>
      <c r="F322" s="228">
        <f t="shared" si="220"/>
        <v>-3.7100300000000033</v>
      </c>
      <c r="G322" s="228">
        <f t="shared" si="220"/>
        <v>-5.1283299999999983</v>
      </c>
      <c r="H322" s="228">
        <f t="shared" si="220"/>
        <v>-7.4896899999999995</v>
      </c>
      <c r="I322" s="228">
        <f t="shared" si="220"/>
        <v>-6.5481200000000008</v>
      </c>
      <c r="J322" s="228">
        <f t="shared" si="220"/>
        <v>-3.1719799999999978</v>
      </c>
      <c r="K322" s="228">
        <f t="shared" si="220"/>
        <v>-3.9945000000000004</v>
      </c>
      <c r="L322" s="228">
        <f t="shared" si="220"/>
        <v>3.1579999999999995</v>
      </c>
      <c r="M322" s="228">
        <f t="shared" si="220"/>
        <v>-3.8650000000000002</v>
      </c>
      <c r="N322" s="228">
        <f t="shared" si="220"/>
        <v>-7.3509999999999991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1299.6245799999999</v>
      </c>
      <c r="F323" s="228">
        <f t="shared" si="221"/>
        <v>-38.744179999999915</v>
      </c>
      <c r="G323" s="228">
        <f t="shared" si="221"/>
        <v>121.27035999999998</v>
      </c>
      <c r="H323" s="228">
        <f t="shared" si="221"/>
        <v>-469.01211000000001</v>
      </c>
      <c r="I323" s="228">
        <f t="shared" si="221"/>
        <v>-31.746710000000007</v>
      </c>
      <c r="J323" s="228">
        <f t="shared" si="221"/>
        <v>7.6912499999999682</v>
      </c>
      <c r="K323" s="228">
        <f t="shared" si="221"/>
        <v>-149.43418999999994</v>
      </c>
      <c r="L323" s="228">
        <f t="shared" si="221"/>
        <v>-33.04200000000003</v>
      </c>
      <c r="M323" s="228">
        <f t="shared" si="221"/>
        <v>42.878000000000043</v>
      </c>
      <c r="N323" s="228">
        <f t="shared" si="221"/>
        <v>-186.52200000000005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1342.43623</v>
      </c>
      <c r="F327" s="233">
        <f>SUM(F322:F326)</f>
        <v>-42.454209999999918</v>
      </c>
      <c r="G327" s="233">
        <f>SUM(G322:G326)</f>
        <v>116.14202999999998</v>
      </c>
      <c r="H327" s="233">
        <f t="shared" ref="H327:N327" si="225">SUM(H322:H326)</f>
        <v>-476.5018</v>
      </c>
      <c r="I327" s="233">
        <f t="shared" si="225"/>
        <v>-38.294830000000005</v>
      </c>
      <c r="J327" s="233">
        <f t="shared" si="225"/>
        <v>4.5192699999999704</v>
      </c>
      <c r="K327" s="233">
        <f t="shared" si="225"/>
        <v>-153.42868999999993</v>
      </c>
      <c r="L327" s="233">
        <f t="shared" si="225"/>
        <v>-29.884000000000029</v>
      </c>
      <c r="M327" s="233">
        <f t="shared" si="225"/>
        <v>39.013000000000041</v>
      </c>
      <c r="N327" s="233">
        <f t="shared" si="225"/>
        <v>-193.87300000000005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92998.67482</v>
      </c>
      <c r="F338" s="233">
        <f t="shared" ref="F338:G338" si="231">SUM(F339:F342)</f>
        <v>-8752.8190500000019</v>
      </c>
      <c r="G338" s="233">
        <f t="shared" si="231"/>
        <v>-4401.9449299999978</v>
      </c>
      <c r="H338" s="233">
        <f t="shared" ref="H338:N338" si="232">SUM(H339:H342)</f>
        <v>-4602.1344199999894</v>
      </c>
      <c r="I338" s="233">
        <f t="shared" si="232"/>
        <v>18113.13192</v>
      </c>
      <c r="J338" s="233">
        <f t="shared" si="232"/>
        <v>-1363.289330000003</v>
      </c>
      <c r="K338" s="233">
        <f t="shared" si="232"/>
        <v>-3487.3520100000032</v>
      </c>
      <c r="L338" s="233">
        <f t="shared" si="232"/>
        <v>-3032.1500000000005</v>
      </c>
      <c r="M338" s="233">
        <f t="shared" si="232"/>
        <v>-4010.5099999999948</v>
      </c>
      <c r="N338" s="233">
        <f t="shared" si="232"/>
        <v>-3705.7300000000105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20.626560000000001</v>
      </c>
      <c r="F339" s="228">
        <f t="shared" si="233"/>
        <v>-10.206080000000002</v>
      </c>
      <c r="G339" s="228">
        <f t="shared" si="233"/>
        <v>-0.3898299999999999</v>
      </c>
      <c r="H339" s="228">
        <f t="shared" si="233"/>
        <v>-3.4459199999999992</v>
      </c>
      <c r="I339" s="228">
        <f t="shared" si="233"/>
        <v>-3.4459200000000005</v>
      </c>
      <c r="J339" s="228">
        <f t="shared" si="233"/>
        <v>-2.11592</v>
      </c>
      <c r="K339" s="228">
        <f t="shared" si="233"/>
        <v>-0.91089000000000009</v>
      </c>
      <c r="L339" s="228">
        <f t="shared" si="233"/>
        <v>-0.112</v>
      </c>
      <c r="M339" s="228">
        <f t="shared" si="233"/>
        <v>0</v>
      </c>
      <c r="N339" s="228">
        <f t="shared" si="233"/>
        <v>0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92978.048259999996</v>
      </c>
      <c r="F340" s="228">
        <f t="shared" si="234"/>
        <v>-8742.612970000002</v>
      </c>
      <c r="G340" s="228">
        <f t="shared" si="234"/>
        <v>-4401.5550999999978</v>
      </c>
      <c r="H340" s="228">
        <f t="shared" si="234"/>
        <v>-4598.6884999999893</v>
      </c>
      <c r="I340" s="228">
        <f t="shared" si="234"/>
        <v>18116.577839999998</v>
      </c>
      <c r="J340" s="228">
        <f t="shared" si="234"/>
        <v>-1361.1734100000031</v>
      </c>
      <c r="K340" s="228">
        <f t="shared" si="234"/>
        <v>-3486.4411200000031</v>
      </c>
      <c r="L340" s="228">
        <f t="shared" si="234"/>
        <v>-3032.0380000000005</v>
      </c>
      <c r="M340" s="228">
        <f t="shared" si="234"/>
        <v>-4010.5099999999948</v>
      </c>
      <c r="N340" s="228">
        <f t="shared" si="234"/>
        <v>-3705.7300000000105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9873.9925399999993</v>
      </c>
      <c r="F343" s="233">
        <f>SUM(F344:F345)</f>
        <v>9792.0983799999995</v>
      </c>
      <c r="G343" s="233">
        <f>SUM(G344:G345)</f>
        <v>7135.3652499999998</v>
      </c>
      <c r="H343" s="233">
        <f t="shared" ref="H343:N343" si="237">SUM(H344:H345)</f>
        <v>9887.6106799999998</v>
      </c>
      <c r="I343" s="233">
        <f t="shared" si="237"/>
        <v>6987.1626900000001</v>
      </c>
      <c r="J343" s="233">
        <f t="shared" si="237"/>
        <v>5947.11888</v>
      </c>
      <c r="K343" s="233">
        <f t="shared" si="237"/>
        <v>5966.3050000000003</v>
      </c>
      <c r="L343" s="233">
        <f t="shared" si="237"/>
        <v>6106.9840000000004</v>
      </c>
      <c r="M343" s="233">
        <f t="shared" si="237"/>
        <v>6227.9870000000001</v>
      </c>
      <c r="N343" s="233">
        <f t="shared" si="237"/>
        <v>6183.15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9873.9925399999993</v>
      </c>
      <c r="F344" s="228">
        <f t="shared" si="238"/>
        <v>9792.0983799999995</v>
      </c>
      <c r="G344" s="228">
        <f t="shared" si="238"/>
        <v>7135.3652499999998</v>
      </c>
      <c r="H344" s="228">
        <f t="shared" si="238"/>
        <v>4795.2038000000002</v>
      </c>
      <c r="I344" s="228">
        <f t="shared" si="238"/>
        <v>6987.1626900000001</v>
      </c>
      <c r="J344" s="228">
        <f t="shared" si="238"/>
        <v>5947.11888</v>
      </c>
      <c r="K344" s="228">
        <f t="shared" si="238"/>
        <v>5696.8680000000004</v>
      </c>
      <c r="L344" s="228">
        <f t="shared" si="238"/>
        <v>5938.7790000000005</v>
      </c>
      <c r="M344" s="228">
        <f t="shared" si="238"/>
        <v>6227.9870000000001</v>
      </c>
      <c r="N344" s="228">
        <f t="shared" si="238"/>
        <v>6183.15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5092.4068799999995</v>
      </c>
      <c r="I345" s="228">
        <f t="shared" si="239"/>
        <v>0</v>
      </c>
      <c r="J345" s="228">
        <f t="shared" si="239"/>
        <v>0</v>
      </c>
      <c r="K345" s="228">
        <f t="shared" si="239"/>
        <v>269.43700000000001</v>
      </c>
      <c r="L345" s="228">
        <f t="shared" si="239"/>
        <v>168.20500000000001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102872.66735999999</v>
      </c>
      <c r="F346" s="233">
        <f>+F338+F343</f>
        <v>1039.2793299999976</v>
      </c>
      <c r="G346" s="233">
        <f>+G338+G343</f>
        <v>2733.420320000002</v>
      </c>
      <c r="H346" s="233">
        <f t="shared" ref="H346:N346" si="240">+H338+H343</f>
        <v>5285.4762600000104</v>
      </c>
      <c r="I346" s="233">
        <f t="shared" si="240"/>
        <v>25100.294610000001</v>
      </c>
      <c r="J346" s="233">
        <f t="shared" si="240"/>
        <v>4583.8295499999967</v>
      </c>
      <c r="K346" s="233">
        <f t="shared" si="240"/>
        <v>2478.952989999997</v>
      </c>
      <c r="L346" s="233">
        <f t="shared" si="240"/>
        <v>3074.8339999999998</v>
      </c>
      <c r="M346" s="233">
        <f t="shared" si="240"/>
        <v>2217.4770000000053</v>
      </c>
      <c r="N346" s="233">
        <f t="shared" si="240"/>
        <v>2477.4199999999892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102872.66735999999</v>
      </c>
      <c r="F349" s="228">
        <f t="shared" ref="F349:G349" si="241">+F346</f>
        <v>1039.2793299999976</v>
      </c>
      <c r="G349" s="228">
        <f t="shared" si="241"/>
        <v>2733.420320000002</v>
      </c>
      <c r="H349" s="228">
        <f t="shared" ref="H349:N349" si="242">+H346</f>
        <v>5285.4762600000104</v>
      </c>
      <c r="I349" s="228">
        <f t="shared" si="242"/>
        <v>25100.294610000001</v>
      </c>
      <c r="J349" s="228">
        <f t="shared" si="242"/>
        <v>4583.8295499999967</v>
      </c>
      <c r="K349" s="228">
        <f t="shared" si="242"/>
        <v>2478.952989999997</v>
      </c>
      <c r="L349" s="228">
        <f t="shared" si="242"/>
        <v>3074.8339999999998</v>
      </c>
      <c r="M349" s="228">
        <f t="shared" si="242"/>
        <v>2217.4770000000053</v>
      </c>
      <c r="N349" s="228">
        <f t="shared" si="242"/>
        <v>2477.4199999999892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102872.66735999999</v>
      </c>
      <c r="F351" s="233">
        <f t="shared" ref="F351:G351" si="244">F349+F350</f>
        <v>1039.2793299999976</v>
      </c>
      <c r="G351" s="233">
        <f t="shared" si="244"/>
        <v>2733.420320000002</v>
      </c>
      <c r="H351" s="233">
        <f t="shared" ref="H351:N351" si="245">H349+H350</f>
        <v>5285.4762600000104</v>
      </c>
      <c r="I351" s="233">
        <f t="shared" si="245"/>
        <v>25100.294610000001</v>
      </c>
      <c r="J351" s="233">
        <f t="shared" si="245"/>
        <v>4583.8295499999967</v>
      </c>
      <c r="K351" s="233">
        <f t="shared" si="245"/>
        <v>2478.952989999997</v>
      </c>
      <c r="L351" s="233">
        <f t="shared" si="245"/>
        <v>3074.8339999999998</v>
      </c>
      <c r="M351" s="233">
        <f t="shared" si="245"/>
        <v>2217.4770000000053</v>
      </c>
      <c r="N351" s="233">
        <f t="shared" si="245"/>
        <v>2477.4199999999892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102872.66735999999</v>
      </c>
      <c r="F353" s="228">
        <f t="shared" ref="F353:G353" si="246">+F351</f>
        <v>1039.2793299999976</v>
      </c>
      <c r="G353" s="228">
        <f t="shared" si="246"/>
        <v>2733.420320000002</v>
      </c>
      <c r="H353" s="228">
        <f t="shared" ref="H353:N353" si="247">+H351</f>
        <v>5285.4762600000104</v>
      </c>
      <c r="I353" s="228">
        <f t="shared" si="247"/>
        <v>25100.294610000001</v>
      </c>
      <c r="J353" s="228">
        <f t="shared" si="247"/>
        <v>4583.8295499999967</v>
      </c>
      <c r="K353" s="228">
        <f t="shared" si="247"/>
        <v>2478.952989999997</v>
      </c>
      <c r="L353" s="228">
        <f t="shared" si="247"/>
        <v>3074.8339999999998</v>
      </c>
      <c r="M353" s="228">
        <f t="shared" si="247"/>
        <v>2217.4770000000053</v>
      </c>
      <c r="N353" s="228">
        <f t="shared" si="247"/>
        <v>2477.4199999999892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-36.707590000000003</v>
      </c>
      <c r="F354" s="228">
        <f t="shared" si="248"/>
        <v>0</v>
      </c>
      <c r="G354" s="228">
        <f t="shared" si="248"/>
        <v>-27.79194</v>
      </c>
      <c r="H354" s="228">
        <f t="shared" si="248"/>
        <v>37.579250000000002</v>
      </c>
      <c r="I354" s="228">
        <f t="shared" si="248"/>
        <v>-67.740750000000006</v>
      </c>
      <c r="J354" s="228">
        <f t="shared" si="248"/>
        <v>-34.707430000000002</v>
      </c>
      <c r="K354" s="228">
        <f t="shared" si="248"/>
        <v>-6.1710000000000003</v>
      </c>
      <c r="L354" s="228">
        <f t="shared" si="248"/>
        <v>-2.85</v>
      </c>
      <c r="M354" s="228">
        <f t="shared" si="248"/>
        <v>642.80200000000002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102835.95976999999</v>
      </c>
      <c r="F355" s="233">
        <f t="shared" ref="F355:G355" si="249">F353+F354</f>
        <v>1039.2793299999976</v>
      </c>
      <c r="G355" s="233">
        <f t="shared" si="249"/>
        <v>2705.6283800000019</v>
      </c>
      <c r="H355" s="233">
        <f t="shared" ref="H355:N355" si="250">H353+H354</f>
        <v>5323.0555100000101</v>
      </c>
      <c r="I355" s="233">
        <f t="shared" si="250"/>
        <v>25032.55386</v>
      </c>
      <c r="J355" s="233">
        <f t="shared" si="250"/>
        <v>4549.1221199999964</v>
      </c>
      <c r="K355" s="233">
        <f t="shared" si="250"/>
        <v>2472.7819899999972</v>
      </c>
      <c r="L355" s="233">
        <f t="shared" si="250"/>
        <v>3071.9839999999999</v>
      </c>
      <c r="M355" s="233">
        <f t="shared" si="250"/>
        <v>2860.2790000000055</v>
      </c>
      <c r="N355" s="233">
        <f t="shared" si="250"/>
        <v>2477.4199999999892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267437.18987900007</v>
      </c>
      <c r="F363" s="228">
        <f t="shared" si="256"/>
        <v>15874.880680000006</v>
      </c>
      <c r="G363" s="228">
        <f t="shared" si="256"/>
        <v>20804.372380000004</v>
      </c>
      <c r="H363" s="228">
        <f t="shared" si="256"/>
        <v>-15102.734401000005</v>
      </c>
      <c r="I363" s="228">
        <f t="shared" si="256"/>
        <v>26089.746921000024</v>
      </c>
      <c r="J363" s="228">
        <f t="shared" si="256"/>
        <v>27629.223059999975</v>
      </c>
      <c r="K363" s="228">
        <f t="shared" si="256"/>
        <v>25557.640890999977</v>
      </c>
      <c r="L363" s="228">
        <f t="shared" si="256"/>
        <v>25791.917000000052</v>
      </c>
      <c r="M363" s="228">
        <f t="shared" si="256"/>
        <v>37133.352999999945</v>
      </c>
      <c r="N363" s="228">
        <f t="shared" si="256"/>
        <v>27338.401000000071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-1342.43623</v>
      </c>
      <c r="F364" s="228">
        <f t="shared" si="257"/>
        <v>42.454209999999918</v>
      </c>
      <c r="G364" s="228">
        <f t="shared" si="257"/>
        <v>-116.14202999999998</v>
      </c>
      <c r="H364" s="228">
        <f t="shared" si="257"/>
        <v>476.5018</v>
      </c>
      <c r="I364" s="228">
        <f t="shared" si="257"/>
        <v>38.294830000000005</v>
      </c>
      <c r="J364" s="228">
        <f t="shared" si="257"/>
        <v>-4.5192699999999704</v>
      </c>
      <c r="K364" s="228">
        <f t="shared" si="257"/>
        <v>153.42868999999993</v>
      </c>
      <c r="L364" s="228">
        <f t="shared" si="257"/>
        <v>29.884000000000029</v>
      </c>
      <c r="M364" s="228">
        <f t="shared" si="257"/>
        <v>-39.013000000000041</v>
      </c>
      <c r="N364" s="228">
        <f t="shared" si="257"/>
        <v>193.87300000000005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-102872.66735999999</v>
      </c>
      <c r="F365" s="228">
        <f t="shared" si="258"/>
        <v>-1039.2793299999976</v>
      </c>
      <c r="G365" s="228">
        <f t="shared" si="258"/>
        <v>-2733.420320000002</v>
      </c>
      <c r="H365" s="228">
        <f t="shared" si="258"/>
        <v>-5285.4762600000104</v>
      </c>
      <c r="I365" s="228">
        <f t="shared" si="258"/>
        <v>-25100.294610000001</v>
      </c>
      <c r="J365" s="228">
        <f t="shared" si="258"/>
        <v>-4583.8295499999967</v>
      </c>
      <c r="K365" s="228">
        <f t="shared" si="258"/>
        <v>-2478.952989999997</v>
      </c>
      <c r="L365" s="228">
        <f t="shared" si="258"/>
        <v>-3074.8339999999998</v>
      </c>
      <c r="M365" s="228">
        <f t="shared" si="258"/>
        <v>-2217.4770000000053</v>
      </c>
      <c r="N365" s="228">
        <f t="shared" si="258"/>
        <v>-2477.4199999999892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9873.9925399999993</v>
      </c>
      <c r="F366" s="228">
        <f t="shared" si="259"/>
        <v>9792.0983799999995</v>
      </c>
      <c r="G366" s="228">
        <f t="shared" si="259"/>
        <v>7135.3652499999998</v>
      </c>
      <c r="H366" s="228">
        <f t="shared" si="259"/>
        <v>9887.6106799999998</v>
      </c>
      <c r="I366" s="228">
        <f t="shared" si="259"/>
        <v>6987.1626900000001</v>
      </c>
      <c r="J366" s="228">
        <f t="shared" si="259"/>
        <v>5947.11888</v>
      </c>
      <c r="K366" s="228">
        <f t="shared" si="259"/>
        <v>5966.3050000000003</v>
      </c>
      <c r="L366" s="228">
        <f t="shared" si="259"/>
        <v>6106.9840000000004</v>
      </c>
      <c r="M366" s="228">
        <f t="shared" si="259"/>
        <v>6227.9870000000001</v>
      </c>
      <c r="N366" s="228">
        <f t="shared" si="259"/>
        <v>6183.15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173096.07882900009</v>
      </c>
      <c r="F368" s="233">
        <f t="shared" ref="F368:N368" si="261">SUM(F363:F367)</f>
        <v>24670.153940000007</v>
      </c>
      <c r="G368" s="233">
        <f t="shared" si="261"/>
        <v>25090.175280000003</v>
      </c>
      <c r="H368" s="233">
        <f t="shared" si="261"/>
        <v>-10024.098181000014</v>
      </c>
      <c r="I368" s="233">
        <f t="shared" si="261"/>
        <v>8014.9098310000218</v>
      </c>
      <c r="J368" s="233">
        <f t="shared" si="261"/>
        <v>28987.993119999977</v>
      </c>
      <c r="K368" s="233">
        <f t="shared" si="261"/>
        <v>29198.42159099998</v>
      </c>
      <c r="L368" s="233">
        <f t="shared" si="261"/>
        <v>28853.951000000056</v>
      </c>
      <c r="M368" s="233">
        <f t="shared" si="261"/>
        <v>41104.84999999994</v>
      </c>
      <c r="N368" s="233">
        <f t="shared" si="261"/>
        <v>31238.004000000081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48701.756739999997</v>
      </c>
      <c r="F373" s="228">
        <f t="shared" si="264"/>
        <v>28501.388780000008</v>
      </c>
      <c r="G373" s="228">
        <f t="shared" si="264"/>
        <v>0</v>
      </c>
      <c r="H373" s="228">
        <f t="shared" si="264"/>
        <v>21836.71699999999</v>
      </c>
      <c r="I373" s="228">
        <f t="shared" si="264"/>
        <v>1092.2612599999993</v>
      </c>
      <c r="J373" s="228">
        <f t="shared" si="264"/>
        <v>3594.5068600000086</v>
      </c>
      <c r="K373" s="228">
        <f t="shared" si="264"/>
        <v>23284.626359999995</v>
      </c>
      <c r="L373" s="228">
        <f t="shared" si="264"/>
        <v>25100.000000000015</v>
      </c>
      <c r="M373" s="228">
        <f t="shared" si="264"/>
        <v>15090.780999999988</v>
      </c>
      <c r="N373" s="228">
        <f t="shared" si="264"/>
        <v>-36787.398000000001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14269.20026</v>
      </c>
      <c r="F374" s="228">
        <f t="shared" si="265"/>
        <v>-249.73612999999932</v>
      </c>
      <c r="G374" s="228">
        <f t="shared" si="265"/>
        <v>-7624.3931900000007</v>
      </c>
      <c r="H374" s="228">
        <f t="shared" si="265"/>
        <v>-1937.9239899999993</v>
      </c>
      <c r="I374" s="228">
        <f t="shared" si="265"/>
        <v>4005.7391690000004</v>
      </c>
      <c r="J374" s="228">
        <f t="shared" si="265"/>
        <v>7987.8157809999993</v>
      </c>
      <c r="K374" s="228">
        <f t="shared" si="265"/>
        <v>2273.8781000000017</v>
      </c>
      <c r="L374" s="228">
        <f t="shared" si="265"/>
        <v>-406.104000000003</v>
      </c>
      <c r="M374" s="228">
        <f t="shared" si="265"/>
        <v>-1299.9639999999999</v>
      </c>
      <c r="N374" s="228">
        <f t="shared" si="265"/>
        <v>-11721.884999999998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5124.8925399999998</v>
      </c>
      <c r="F375" s="228">
        <f t="shared" si="266"/>
        <v>2315.57528</v>
      </c>
      <c r="G375" s="228">
        <f t="shared" si="266"/>
        <v>-2647.8896999999997</v>
      </c>
      <c r="H375" s="228">
        <f t="shared" si="266"/>
        <v>-2138.5258200000003</v>
      </c>
      <c r="I375" s="228">
        <f t="shared" si="266"/>
        <v>6744.0824100000009</v>
      </c>
      <c r="J375" s="228">
        <f t="shared" si="266"/>
        <v>-9217.1173500000004</v>
      </c>
      <c r="K375" s="228">
        <f t="shared" si="266"/>
        <v>80804.541639999996</v>
      </c>
      <c r="L375" s="228">
        <f t="shared" si="266"/>
        <v>-31627.804999999993</v>
      </c>
      <c r="M375" s="228">
        <f t="shared" si="266"/>
        <v>9867.7770000000019</v>
      </c>
      <c r="N375" s="228">
        <f t="shared" si="266"/>
        <v>97931.955000000002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33501.852489999997</v>
      </c>
      <c r="F376" s="228">
        <f t="shared" si="267"/>
        <v>96882.507689999999</v>
      </c>
      <c r="G376" s="228">
        <f t="shared" si="267"/>
        <v>53061.10265999999</v>
      </c>
      <c r="H376" s="228">
        <f t="shared" si="267"/>
        <v>-45489.985729999986</v>
      </c>
      <c r="I376" s="228">
        <f t="shared" si="267"/>
        <v>6299.2959499999997</v>
      </c>
      <c r="J376" s="228">
        <f t="shared" si="267"/>
        <v>-46711.683620000011</v>
      </c>
      <c r="K376" s="228">
        <f t="shared" si="267"/>
        <v>-3619.7484399999958</v>
      </c>
      <c r="L376" s="228">
        <f t="shared" si="267"/>
        <v>-1993.9440000000031</v>
      </c>
      <c r="M376" s="228">
        <f t="shared" si="267"/>
        <v>-7249.6989999999932</v>
      </c>
      <c r="N376" s="228">
        <f t="shared" si="267"/>
        <v>-26689.497000000003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97458.318220000001</v>
      </c>
      <c r="F377" s="228">
        <f t="shared" si="268"/>
        <v>-78976.588250000001</v>
      </c>
      <c r="G377" s="228">
        <f t="shared" si="268"/>
        <v>-14068.275890000001</v>
      </c>
      <c r="H377" s="228">
        <f t="shared" si="268"/>
        <v>-2583.1136500000002</v>
      </c>
      <c r="I377" s="228">
        <f t="shared" si="268"/>
        <v>1469.69388</v>
      </c>
      <c r="J377" s="228">
        <f t="shared" si="268"/>
        <v>416.31246999999985</v>
      </c>
      <c r="K377" s="228">
        <f t="shared" si="268"/>
        <v>8939.4502200000006</v>
      </c>
      <c r="L377" s="228">
        <f t="shared" si="268"/>
        <v>7054.4930000000004</v>
      </c>
      <c r="M377" s="228">
        <f t="shared" si="268"/>
        <v>29078.582999999999</v>
      </c>
      <c r="N377" s="228">
        <f t="shared" si="268"/>
        <v>-381.27900000000227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199056.02025</v>
      </c>
      <c r="F378" s="233">
        <f>SUM(F373:F377)</f>
        <v>48473.147370000006</v>
      </c>
      <c r="G378" s="233">
        <f>SUM(G373:G377)</f>
        <v>28720.543879999987</v>
      </c>
      <c r="H378" s="233">
        <f t="shared" ref="H378:N378" si="269">SUM(H373:H377)</f>
        <v>-30312.832189999994</v>
      </c>
      <c r="I378" s="233">
        <f t="shared" si="269"/>
        <v>19611.072669000001</v>
      </c>
      <c r="J378" s="233">
        <f t="shared" si="269"/>
        <v>-43930.165859000008</v>
      </c>
      <c r="K378" s="233">
        <f t="shared" si="269"/>
        <v>111682.74788</v>
      </c>
      <c r="L378" s="233">
        <f t="shared" si="269"/>
        <v>-1873.3599999999842</v>
      </c>
      <c r="M378" s="233">
        <f t="shared" si="269"/>
        <v>45487.477999999996</v>
      </c>
      <c r="N378" s="233">
        <f t="shared" si="269"/>
        <v>22351.896000000001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244.90584999999999</v>
      </c>
      <c r="F379" s="228">
        <f t="shared" si="270"/>
        <v>158.70832000000001</v>
      </c>
      <c r="G379" s="228">
        <f t="shared" si="270"/>
        <v>-122.92561999999998</v>
      </c>
      <c r="H379" s="228">
        <f t="shared" si="270"/>
        <v>-124.92600000000002</v>
      </c>
      <c r="I379" s="228">
        <f t="shared" si="270"/>
        <v>794.72010999999998</v>
      </c>
      <c r="J379" s="228">
        <f t="shared" si="270"/>
        <v>645.7084900000001</v>
      </c>
      <c r="K379" s="228">
        <f t="shared" si="270"/>
        <v>-471.70015000000012</v>
      </c>
      <c r="L379" s="228">
        <f t="shared" si="270"/>
        <v>-113.63599999999997</v>
      </c>
      <c r="M379" s="228">
        <f t="shared" si="270"/>
        <v>-104.68799999999999</v>
      </c>
      <c r="N379" s="228">
        <f t="shared" si="270"/>
        <v>-108.59900000000005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523.08007999999995</v>
      </c>
      <c r="F381" s="228">
        <f t="shared" si="272"/>
        <v>-523.08007999999995</v>
      </c>
      <c r="G381" s="228">
        <f t="shared" si="272"/>
        <v>0</v>
      </c>
      <c r="H381" s="228">
        <f t="shared" si="272"/>
        <v>642.02661000000001</v>
      </c>
      <c r="I381" s="228">
        <f t="shared" si="272"/>
        <v>-393.57342</v>
      </c>
      <c r="J381" s="228">
        <f t="shared" si="272"/>
        <v>-7.1869000000000085</v>
      </c>
      <c r="K381" s="228">
        <f t="shared" si="272"/>
        <v>-143.71028999999999</v>
      </c>
      <c r="L381" s="228">
        <f t="shared" si="272"/>
        <v>-10.256</v>
      </c>
      <c r="M381" s="228">
        <f t="shared" si="272"/>
        <v>-53.526999999999994</v>
      </c>
      <c r="N381" s="228">
        <f t="shared" si="272"/>
        <v>-1.0530000000000044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12972.87255</v>
      </c>
      <c r="F382" s="228">
        <f t="shared" si="273"/>
        <v>118.98144999999931</v>
      </c>
      <c r="G382" s="228">
        <f t="shared" si="273"/>
        <v>-2366.9577099999988</v>
      </c>
      <c r="H382" s="228">
        <f t="shared" si="273"/>
        <v>-11.709580000000642</v>
      </c>
      <c r="I382" s="228">
        <f t="shared" si="273"/>
        <v>68.903550000000905</v>
      </c>
      <c r="J382" s="228">
        <f t="shared" si="273"/>
        <v>74872.695789999998</v>
      </c>
      <c r="K382" s="228">
        <f t="shared" si="273"/>
        <v>-75171.076050000003</v>
      </c>
      <c r="L382" s="228">
        <f t="shared" si="273"/>
        <v>1732.1460000000006</v>
      </c>
      <c r="M382" s="228">
        <f t="shared" si="273"/>
        <v>-2613.0640000000003</v>
      </c>
      <c r="N382" s="228">
        <f t="shared" si="273"/>
        <v>1087.3000000000011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8.7232500000000002</v>
      </c>
      <c r="F383" s="228">
        <f t="shared" si="274"/>
        <v>-0.7160100000000007</v>
      </c>
      <c r="G383" s="228">
        <f t="shared" si="274"/>
        <v>1.9189500000000006</v>
      </c>
      <c r="H383" s="228">
        <f t="shared" si="274"/>
        <v>92.519210000000001</v>
      </c>
      <c r="I383" s="228">
        <f t="shared" si="274"/>
        <v>-33.505020000000002</v>
      </c>
      <c r="J383" s="228">
        <f t="shared" si="274"/>
        <v>-10.416430000000005</v>
      </c>
      <c r="K383" s="228">
        <f t="shared" si="274"/>
        <v>-42.833950000000002</v>
      </c>
      <c r="L383" s="228">
        <f t="shared" si="274"/>
        <v>216.93</v>
      </c>
      <c r="M383" s="228">
        <f t="shared" si="274"/>
        <v>-29.188000000000017</v>
      </c>
      <c r="N383" s="228">
        <f t="shared" si="274"/>
        <v>-20.821999999999974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13749.58173</v>
      </c>
      <c r="F384" s="233">
        <f t="shared" ref="F384:G384" si="275">SUM(F379:F383)</f>
        <v>-246.10632000000064</v>
      </c>
      <c r="G384" s="233">
        <f t="shared" si="275"/>
        <v>-2487.9643799999985</v>
      </c>
      <c r="H384" s="233">
        <f t="shared" ref="H384:N384" si="276">SUM(H379:H383)</f>
        <v>597.91023999999936</v>
      </c>
      <c r="I384" s="233">
        <f t="shared" si="276"/>
        <v>436.54522000000088</v>
      </c>
      <c r="J384" s="233">
        <f t="shared" si="276"/>
        <v>75500.800950000004</v>
      </c>
      <c r="K384" s="233">
        <f t="shared" si="276"/>
        <v>-75829.32044000001</v>
      </c>
      <c r="L384" s="233">
        <f t="shared" si="276"/>
        <v>1825.1840000000007</v>
      </c>
      <c r="M384" s="233">
        <f t="shared" si="276"/>
        <v>-2800.4670000000006</v>
      </c>
      <c r="N384" s="233">
        <f t="shared" si="276"/>
        <v>956.82600000000105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212805.60198000001</v>
      </c>
      <c r="F385" s="233">
        <f>+F378+F384</f>
        <v>48227.041050000007</v>
      </c>
      <c r="G385" s="233">
        <f>+G378+G384</f>
        <v>26232.579499999989</v>
      </c>
      <c r="H385" s="233">
        <f t="shared" ref="H385:N385" si="277">+H378+H384</f>
        <v>-29714.921949999993</v>
      </c>
      <c r="I385" s="233">
        <f t="shared" si="277"/>
        <v>20047.617889000001</v>
      </c>
      <c r="J385" s="233">
        <f t="shared" si="277"/>
        <v>31570.635090999996</v>
      </c>
      <c r="K385" s="233">
        <f t="shared" si="277"/>
        <v>35853.427439999985</v>
      </c>
      <c r="L385" s="233">
        <f t="shared" si="277"/>
        <v>-48.17599999998356</v>
      </c>
      <c r="M385" s="233">
        <f t="shared" si="277"/>
        <v>42687.010999999999</v>
      </c>
      <c r="N385" s="233">
        <f t="shared" si="277"/>
        <v>23308.722000000002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18455.404770000001</v>
      </c>
      <c r="F388" s="228">
        <f t="shared" si="279"/>
        <v>1937.6998399999975</v>
      </c>
      <c r="G388" s="228">
        <f t="shared" si="279"/>
        <v>-9634.8879099999976</v>
      </c>
      <c r="H388" s="228">
        <f t="shared" si="279"/>
        <v>-5958.483110000001</v>
      </c>
      <c r="I388" s="228">
        <f t="shared" si="279"/>
        <v>-949.91365999999971</v>
      </c>
      <c r="J388" s="228">
        <f t="shared" si="279"/>
        <v>-985.12467000000015</v>
      </c>
      <c r="K388" s="228">
        <f t="shared" si="279"/>
        <v>-973.82726000000002</v>
      </c>
      <c r="L388" s="228">
        <f t="shared" si="279"/>
        <v>73.488000000000056</v>
      </c>
      <c r="M388" s="228">
        <f t="shared" si="279"/>
        <v>21.6099999999999</v>
      </c>
      <c r="N388" s="228">
        <f t="shared" si="279"/>
        <v>-21.004999999999882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11796.05946</v>
      </c>
      <c r="G389" s="228">
        <f t="shared" si="280"/>
        <v>-2757.25396</v>
      </c>
      <c r="H389" s="228">
        <f t="shared" si="280"/>
        <v>-2881.3303900000001</v>
      </c>
      <c r="I389" s="228">
        <f t="shared" si="280"/>
        <v>-3010.9902600000005</v>
      </c>
      <c r="J389" s="228">
        <f t="shared" si="280"/>
        <v>-3146.4848499999998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2011.4772499999999</v>
      </c>
      <c r="F392" s="228">
        <f t="shared" si="283"/>
        <v>-1323.63031</v>
      </c>
      <c r="G392" s="228">
        <f t="shared" si="283"/>
        <v>9895.3353700000007</v>
      </c>
      <c r="H392" s="228">
        <f t="shared" si="283"/>
        <v>-3395.6052399999999</v>
      </c>
      <c r="I392" s="228">
        <f t="shared" si="283"/>
        <v>14987.89327</v>
      </c>
      <c r="J392" s="228">
        <f t="shared" si="283"/>
        <v>-19826.04003</v>
      </c>
      <c r="K392" s="228">
        <f t="shared" si="283"/>
        <v>-621.8913100000002</v>
      </c>
      <c r="L392" s="228">
        <f t="shared" si="283"/>
        <v>-1059.6889999999999</v>
      </c>
      <c r="M392" s="228">
        <f t="shared" si="283"/>
        <v>-177.303</v>
      </c>
      <c r="N392" s="228">
        <f t="shared" si="283"/>
        <v>318.46100000000001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0</v>
      </c>
      <c r="F393" s="228">
        <f t="shared" si="284"/>
        <v>2638.52054</v>
      </c>
      <c r="G393" s="228">
        <f t="shared" si="284"/>
        <v>3406.8101199999996</v>
      </c>
      <c r="H393" s="228">
        <f t="shared" si="284"/>
        <v>-3164.0002699999995</v>
      </c>
      <c r="I393" s="228">
        <f t="shared" si="284"/>
        <v>129.65986999999996</v>
      </c>
      <c r="J393" s="228">
        <f t="shared" si="284"/>
        <v>37478.801360000005</v>
      </c>
      <c r="K393" s="228">
        <f t="shared" si="284"/>
        <v>6678.2943799999994</v>
      </c>
      <c r="L393" s="228">
        <f t="shared" si="284"/>
        <v>-29126.358000000004</v>
      </c>
      <c r="M393" s="228">
        <f t="shared" si="284"/>
        <v>3068.7819999999992</v>
      </c>
      <c r="N393" s="228">
        <f t="shared" si="284"/>
        <v>-10715.682999999999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20466.882020000001</v>
      </c>
      <c r="F395" s="233">
        <f t="shared" si="286"/>
        <v>15048.649529999997</v>
      </c>
      <c r="G395" s="233">
        <f t="shared" si="286"/>
        <v>910.00362000000268</v>
      </c>
      <c r="H395" s="233">
        <f t="shared" si="286"/>
        <v>-15399.419010000001</v>
      </c>
      <c r="I395" s="233">
        <f t="shared" si="286"/>
        <v>11156.649219999999</v>
      </c>
      <c r="J395" s="233">
        <f t="shared" si="286"/>
        <v>13521.151810000003</v>
      </c>
      <c r="K395" s="233">
        <f t="shared" si="286"/>
        <v>5082.5758099999994</v>
      </c>
      <c r="L395" s="233">
        <f t="shared" si="286"/>
        <v>-30112.559000000005</v>
      </c>
      <c r="M395" s="233">
        <f t="shared" si="286"/>
        <v>2913.088999999999</v>
      </c>
      <c r="N395" s="233">
        <f t="shared" si="286"/>
        <v>-10418.226999999999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780.98351000000002</v>
      </c>
      <c r="F396" s="228">
        <f t="shared" si="287"/>
        <v>167.55117999999993</v>
      </c>
      <c r="G396" s="228">
        <f t="shared" si="287"/>
        <v>167.81999999999994</v>
      </c>
      <c r="H396" s="228">
        <f t="shared" si="287"/>
        <v>-976.31549999999993</v>
      </c>
      <c r="I396" s="228">
        <f t="shared" si="287"/>
        <v>0.8068800000000067</v>
      </c>
      <c r="J396" s="228">
        <f t="shared" si="287"/>
        <v>7.5398800000000108</v>
      </c>
      <c r="K396" s="228">
        <f t="shared" si="287"/>
        <v>-37.309950000000015</v>
      </c>
      <c r="L396" s="228">
        <f t="shared" si="287"/>
        <v>1.777000000000001</v>
      </c>
      <c r="M396" s="228">
        <f t="shared" si="287"/>
        <v>2.51400000000001</v>
      </c>
      <c r="N396" s="228">
        <f t="shared" si="287"/>
        <v>-24.445999999999998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1426.4837299999999</v>
      </c>
      <c r="F397" s="228">
        <f t="shared" si="288"/>
        <v>-92.245879999999943</v>
      </c>
      <c r="G397" s="228">
        <f t="shared" si="288"/>
        <v>-87.64345000000003</v>
      </c>
      <c r="H397" s="228">
        <f t="shared" si="288"/>
        <v>-67.872569999999996</v>
      </c>
      <c r="I397" s="228">
        <f t="shared" si="288"/>
        <v>-79.462839999999915</v>
      </c>
      <c r="J397" s="228">
        <f t="shared" si="288"/>
        <v>-242.61700000000008</v>
      </c>
      <c r="K397" s="228">
        <f t="shared" si="288"/>
        <v>31.888010000000008</v>
      </c>
      <c r="L397" s="228">
        <f t="shared" si="288"/>
        <v>-120.69999999999993</v>
      </c>
      <c r="M397" s="228">
        <f t="shared" si="288"/>
        <v>-41.560000000000059</v>
      </c>
      <c r="N397" s="228">
        <f t="shared" si="288"/>
        <v>-85.434999999999945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35.012860000000003</v>
      </c>
      <c r="G400" s="228">
        <f t="shared" si="291"/>
        <v>-31.019030000000004</v>
      </c>
      <c r="H400" s="228">
        <f t="shared" si="291"/>
        <v>5.5913700000000004</v>
      </c>
      <c r="I400" s="228">
        <f t="shared" si="291"/>
        <v>-9.5852000000000004</v>
      </c>
      <c r="J400" s="228">
        <f t="shared" si="291"/>
        <v>0</v>
      </c>
      <c r="K400" s="228">
        <f t="shared" si="291"/>
        <v>0</v>
      </c>
      <c r="L400" s="228">
        <f t="shared" si="291"/>
        <v>10</v>
      </c>
      <c r="M400" s="228">
        <f t="shared" si="291"/>
        <v>0</v>
      </c>
      <c r="N400" s="228">
        <f t="shared" si="291"/>
        <v>-10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13704.49286</v>
      </c>
      <c r="F401" s="228">
        <f t="shared" si="292"/>
        <v>8338.2067999999981</v>
      </c>
      <c r="G401" s="228">
        <f t="shared" si="292"/>
        <v>387.74458000000232</v>
      </c>
      <c r="H401" s="228">
        <f t="shared" si="292"/>
        <v>-2945.1226300000017</v>
      </c>
      <c r="I401" s="228">
        <f t="shared" si="292"/>
        <v>964.29752999999982</v>
      </c>
      <c r="J401" s="228">
        <f t="shared" si="292"/>
        <v>-10703.432719999999</v>
      </c>
      <c r="K401" s="228">
        <f t="shared" si="292"/>
        <v>1577.8525800000007</v>
      </c>
      <c r="L401" s="228">
        <f t="shared" si="292"/>
        <v>1319.3539999999994</v>
      </c>
      <c r="M401" s="228">
        <f t="shared" si="292"/>
        <v>-1291.8819999999996</v>
      </c>
      <c r="N401" s="228">
        <f t="shared" si="292"/>
        <v>2859.8680000000004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15911.9601</v>
      </c>
      <c r="F403" s="233">
        <f t="shared" ref="F403:N403" si="294">SUM(F396:F402)</f>
        <v>8448.5249599999988</v>
      </c>
      <c r="G403" s="233">
        <f t="shared" si="294"/>
        <v>436.90210000000224</v>
      </c>
      <c r="H403" s="233">
        <f t="shared" si="294"/>
        <v>-3983.7193300000017</v>
      </c>
      <c r="I403" s="233">
        <f t="shared" si="294"/>
        <v>876.0563699999999</v>
      </c>
      <c r="J403" s="233">
        <f t="shared" si="294"/>
        <v>-10938.509839999999</v>
      </c>
      <c r="K403" s="233">
        <f t="shared" si="294"/>
        <v>1572.4306400000007</v>
      </c>
      <c r="L403" s="233">
        <f t="shared" si="294"/>
        <v>1210.4309999999994</v>
      </c>
      <c r="M403" s="233">
        <f t="shared" si="294"/>
        <v>-1330.9279999999997</v>
      </c>
      <c r="N403" s="233">
        <f t="shared" si="294"/>
        <v>2739.9870000000005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36378.842120000001</v>
      </c>
      <c r="F404" s="233">
        <f t="shared" si="295"/>
        <v>23497.174489999998</v>
      </c>
      <c r="G404" s="233">
        <f t="shared" si="295"/>
        <v>1346.905720000005</v>
      </c>
      <c r="H404" s="233">
        <f t="shared" si="295"/>
        <v>-19383.138340000005</v>
      </c>
      <c r="I404" s="233">
        <f t="shared" si="295"/>
        <v>12032.70559</v>
      </c>
      <c r="J404" s="233">
        <f t="shared" si="295"/>
        <v>2582.6419700000042</v>
      </c>
      <c r="K404" s="233">
        <f t="shared" si="295"/>
        <v>6655.0064499999999</v>
      </c>
      <c r="L404" s="233">
        <f t="shared" si="295"/>
        <v>-28902.128000000004</v>
      </c>
      <c r="M404" s="233">
        <f t="shared" si="295"/>
        <v>1582.1609999999994</v>
      </c>
      <c r="N404" s="233">
        <f t="shared" si="295"/>
        <v>-7678.239999999998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176426.75985999999</v>
      </c>
      <c r="F406" s="218">
        <f t="shared" si="296"/>
        <v>24729.866560000009</v>
      </c>
      <c r="G406" s="218">
        <f t="shared" si="296"/>
        <v>24885.673779999983</v>
      </c>
      <c r="H406" s="218">
        <f t="shared" si="296"/>
        <v>-10331.783609999988</v>
      </c>
      <c r="I406" s="218">
        <f t="shared" si="296"/>
        <v>8014.9122990000014</v>
      </c>
      <c r="J406" s="218">
        <f t="shared" si="296"/>
        <v>28987.993120999992</v>
      </c>
      <c r="K406" s="218">
        <f t="shared" si="296"/>
        <v>29198.420989999984</v>
      </c>
      <c r="L406" s="218">
        <f t="shared" si="296"/>
        <v>28853.952000000019</v>
      </c>
      <c r="M406" s="218">
        <f t="shared" si="296"/>
        <v>41104.85</v>
      </c>
      <c r="N406" s="218">
        <f t="shared" si="296"/>
        <v>30986.962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3330.6810309998982</v>
      </c>
      <c r="F408" s="220">
        <f t="shared" si="297"/>
        <v>59.712620000002062</v>
      </c>
      <c r="G408" s="221">
        <f t="shared" si="297"/>
        <v>-204.50150000002031</v>
      </c>
      <c r="H408" s="221">
        <f t="shared" si="297"/>
        <v>-307.68542899997374</v>
      </c>
      <c r="I408" s="221">
        <f t="shared" si="297"/>
        <v>2.4679999796717311E-3</v>
      </c>
      <c r="J408" s="221">
        <f t="shared" si="297"/>
        <v>1.0000148904509842E-6</v>
      </c>
      <c r="K408" s="221">
        <f t="shared" si="297"/>
        <v>-6.0099999609519728E-4</v>
      </c>
      <c r="L408" s="221">
        <f t="shared" si="297"/>
        <v>9.9999996382393874E-4</v>
      </c>
      <c r="M408" s="221">
        <f t="shared" si="297"/>
        <v>5.8207660913467407E-11</v>
      </c>
      <c r="N408" s="221">
        <f t="shared" si="297"/>
        <v>-251.04200000008132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1.0000076144933701E-6</v>
      </c>
      <c r="D5" s="379">
        <f>+Data!F149</f>
        <v>9.9994940683245659E-7</v>
      </c>
      <c r="E5" s="379">
        <f>+Data!G149</f>
        <v>9.9989119917154312E-7</v>
      </c>
      <c r="F5" s="379">
        <f>+Data!H149</f>
        <v>2.000131644308567E-6</v>
      </c>
      <c r="G5" s="379">
        <f>+Data!I149</f>
        <v>0</v>
      </c>
      <c r="H5" s="379">
        <f>+Data!J149</f>
        <v>9.9989119917154312E-7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0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-3330.6810299999997</v>
      </c>
      <c r="D7" s="380">
        <f>+Data!F180</f>
        <v>-59.712619999999788</v>
      </c>
      <c r="E7" s="380">
        <f>+Data!G180</f>
        <v>204.50149999999985</v>
      </c>
      <c r="F7" s="380">
        <f>+Data!H180</f>
        <v>307.68543000000045</v>
      </c>
      <c r="G7" s="380">
        <f>+Data!I180</f>
        <v>-2.4700000008124334E-3</v>
      </c>
      <c r="H7" s="380">
        <f>+Data!J180</f>
        <v>0</v>
      </c>
      <c r="I7" s="380">
        <f>+Data!K180</f>
        <v>5.9999999984938768E-4</v>
      </c>
      <c r="J7" s="380">
        <f>+Data!L180</f>
        <v>-1.0000000002037268E-3</v>
      </c>
      <c r="K7" s="380">
        <f>+Data!M180</f>
        <v>0</v>
      </c>
      <c r="L7" s="380">
        <f>+Data!N180</f>
        <v>251.04199999999992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3330.6810309998982</v>
      </c>
      <c r="D10" s="380">
        <f>+Data!F408</f>
        <v>59.712620000002062</v>
      </c>
      <c r="E10" s="380">
        <f>+Data!G408</f>
        <v>-204.50150000002031</v>
      </c>
      <c r="F10" s="380">
        <f>+Data!H408</f>
        <v>-307.68542899997374</v>
      </c>
      <c r="G10" s="380">
        <f>+Data!I408</f>
        <v>2.4679999796717311E-3</v>
      </c>
      <c r="H10" s="380">
        <f>+Data!J408</f>
        <v>1.0000148904509842E-6</v>
      </c>
      <c r="I10" s="380">
        <f>+Data!K408</f>
        <v>-6.0099999609519728E-4</v>
      </c>
      <c r="J10" s="380">
        <f>+Data!L408</f>
        <v>9.9999996382393874E-4</v>
      </c>
      <c r="K10" s="380">
        <f>+Data!M408</f>
        <v>5.8207660913467407E-11</v>
      </c>
      <c r="L10" s="380">
        <f>+Data!N408</f>
        <v>-251.04200000008132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3330.6810309999273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-3330.6810309999564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59.7126200000057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-59.712620000016614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-204.50150000002031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-8.5265128291212022E-14</v>
      </c>
      <c r="AB20" s="403">
        <f>+MdBAM_year3!AE35</f>
        <v>0</v>
      </c>
      <c r="AC20" s="403">
        <f>+MdBAM_year3!AF35</f>
        <v>204.50150000003487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-307.68542899996828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307.68542899995191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2.467999976943247E-3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-2.4679999787622364E-3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1.0000185284297913E-6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-1.0000112524721771E-6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-6.0099999245721847E-4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6.0099999245721847E-4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9.999999688261596E-4</v>
      </c>
      <c r="W25" s="403">
        <f>+MdBAM_year8!Z35</f>
        <v>0</v>
      </c>
      <c r="X25" s="403">
        <f>+MdBAM_year8!AA35</f>
        <v>1.8189894035458565E-12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-9.9999997837585397E-4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-251.04200000008132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251.04200000009223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68165.826889999997</v>
      </c>
      <c r="AC5" s="48"/>
      <c r="AD5" s="47"/>
      <c r="AE5" s="48"/>
      <c r="AF5" s="43"/>
      <c r="AG5" s="49">
        <f t="shared" ref="AG5:AG31" si="0">SUM(E5:AF5)</f>
        <v>68165.826889999997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22827.529009999998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1342.43623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24169.965239999998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102872.66735999999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102872.66735999999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22827.529009999998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22827.529009999998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68255.914210000003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68255.914210000003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35554.392660000005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35554.392660000005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12708.75806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12708.75806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4557.9787699999997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4557.9787699999997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832.17556000000002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832.17556000000002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17455.480270000004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17455.480270000004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17455.480270000004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4378.348</v>
      </c>
      <c r="AC16" s="297"/>
      <c r="AD16" s="47"/>
      <c r="AE16" s="48"/>
      <c r="AF16" s="43"/>
      <c r="AG16" s="49">
        <f t="shared" si="0"/>
        <v>21833.828270000005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21525.426170000006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21525.426170000006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17474.954190000008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247155.28960900003</v>
      </c>
      <c r="AE18" s="300"/>
      <c r="AF18" s="59"/>
      <c r="AG18" s="49">
        <f t="shared" si="0"/>
        <v>264630.24379900005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264630.24379900005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3.9999999999995595E-4</v>
      </c>
      <c r="AF19" s="48"/>
      <c r="AG19" s="49">
        <f t="shared" si="0"/>
        <v>264630.24419900007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264630.24419900007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2758.3618299999998</v>
      </c>
      <c r="AE20" s="304">
        <f>+Data!E303</f>
        <v>0.95199999999999996</v>
      </c>
      <c r="AF20" s="63"/>
      <c r="AG20" s="49">
        <f t="shared" si="0"/>
        <v>267389.55802900007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267437.18987900007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267437.18987900007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1342.43623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1342.43623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9873.9925399999993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92998.674819999986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102872.66735999999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173096.07882900009</v>
      </c>
      <c r="V25" s="43"/>
      <c r="W25" s="43"/>
      <c r="X25" s="43"/>
      <c r="Y25" s="48"/>
      <c r="Z25" s="293">
        <f>Data!E403</f>
        <v>15911.9601</v>
      </c>
      <c r="AA25" s="305">
        <f>Data!E395</f>
        <v>20466.882020000001</v>
      </c>
      <c r="AB25" s="54"/>
      <c r="AC25" s="43"/>
      <c r="AD25" s="54"/>
      <c r="AE25" s="43"/>
      <c r="AF25" s="43"/>
      <c r="AG25" s="49">
        <f t="shared" si="0"/>
        <v>209474.92094900008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13749.58173</v>
      </c>
      <c r="Z26" s="58"/>
      <c r="AA26" s="306"/>
      <c r="AB26" s="54"/>
      <c r="AC26" s="43"/>
      <c r="AD26" s="54"/>
      <c r="AE26" s="43"/>
      <c r="AF26" s="43"/>
      <c r="AG26" s="49">
        <f t="shared" si="0"/>
        <v>13749.58173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199056.02025</v>
      </c>
      <c r="Z27" s="308"/>
      <c r="AA27" s="311"/>
      <c r="AB27" s="312"/>
      <c r="AC27" s="313"/>
      <c r="AD27" s="54"/>
      <c r="AE27" s="43"/>
      <c r="AF27" s="43"/>
      <c r="AG27" s="49">
        <f t="shared" si="0"/>
        <v>199056.02025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24169.965239999998</v>
      </c>
      <c r="G28" s="64"/>
      <c r="H28" s="64"/>
      <c r="I28" s="65"/>
      <c r="J28" s="65"/>
      <c r="K28" s="315">
        <f>-Data!E245</f>
        <v>12708.75806</v>
      </c>
      <c r="L28" s="64"/>
      <c r="M28" s="315">
        <f>-Data!E247</f>
        <v>0</v>
      </c>
      <c r="N28" s="64"/>
      <c r="O28" s="64"/>
      <c r="P28" s="316">
        <f>-(Data!E256+Data!E83)</f>
        <v>308.40210000000002</v>
      </c>
      <c r="Q28" s="314">
        <f>-(Data!E261)</f>
        <v>0</v>
      </c>
      <c r="R28" s="314">
        <f>-Data!E267</f>
        <v>0</v>
      </c>
      <c r="S28" s="64"/>
      <c r="T28" s="314">
        <f>-Data!E306</f>
        <v>-47.63185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35404.681339999996</v>
      </c>
      <c r="AG28" s="49">
        <f t="shared" si="0"/>
        <v>72544.174889999995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-90.087320000000005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4557.9787699999997</v>
      </c>
      <c r="M29" s="44"/>
      <c r="N29" s="293">
        <f>-Data!E248</f>
        <v>832.17556000000002</v>
      </c>
      <c r="O29" s="48"/>
      <c r="P29" s="320">
        <f>(Data!E81+Data!E83)</f>
        <v>0</v>
      </c>
      <c r="Q29" s="321">
        <f>-Data!E262</f>
        <v>4050.4719799999998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-9350.5389899999991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102872.66735999999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147040.98407900005</v>
      </c>
      <c r="AG30" s="49">
        <f t="shared" si="0"/>
        <v>249913.65143900004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0.95239999999999991</v>
      </c>
      <c r="AG31" s="49">
        <f t="shared" si="0"/>
        <v>0.95239999999999991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-2162.3783700000004</v>
      </c>
      <c r="AA32" s="317">
        <f>+Y27-AA25</f>
        <v>178589.13823000001</v>
      </c>
      <c r="AB32" s="66"/>
      <c r="AC32" s="43"/>
      <c r="AD32" s="43"/>
      <c r="AE32" s="43"/>
      <c r="AF32" s="43"/>
      <c r="AG32" s="43">
        <f>SUM(E32:AE32)</f>
        <v>176426.75986000002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68165.826889999997</v>
      </c>
      <c r="F33" s="46">
        <f t="shared" si="1"/>
        <v>24169.965239999998</v>
      </c>
      <c r="G33" s="46">
        <f t="shared" si="1"/>
        <v>102872.66735999999</v>
      </c>
      <c r="H33" s="68">
        <f t="shared" si="1"/>
        <v>22827.529009999998</v>
      </c>
      <c r="I33" s="68">
        <f t="shared" si="1"/>
        <v>68255.914210000003</v>
      </c>
      <c r="J33" s="68">
        <f t="shared" si="1"/>
        <v>35554.392660000005</v>
      </c>
      <c r="K33" s="68">
        <f t="shared" si="1"/>
        <v>12708.75806</v>
      </c>
      <c r="L33" s="68">
        <f t="shared" si="1"/>
        <v>4557.9787699999997</v>
      </c>
      <c r="M33" s="68">
        <f t="shared" si="1"/>
        <v>0</v>
      </c>
      <c r="N33" s="68">
        <f t="shared" si="1"/>
        <v>832.17556000000002</v>
      </c>
      <c r="O33" s="68">
        <f t="shared" si="1"/>
        <v>17455.480270000004</v>
      </c>
      <c r="P33" s="68">
        <f t="shared" si="1"/>
        <v>21833.828270000005</v>
      </c>
      <c r="Q33" s="68">
        <f t="shared" si="1"/>
        <v>21525.426170000006</v>
      </c>
      <c r="R33" s="68">
        <f t="shared" si="1"/>
        <v>264630.24379900005</v>
      </c>
      <c r="S33" s="68">
        <f t="shared" si="1"/>
        <v>264630.24419900007</v>
      </c>
      <c r="T33" s="68">
        <f t="shared" si="1"/>
        <v>267389.55802900007</v>
      </c>
      <c r="U33" s="68">
        <f t="shared" si="1"/>
        <v>267437.18987900007</v>
      </c>
      <c r="V33" s="68">
        <f t="shared" si="1"/>
        <v>1342.43623</v>
      </c>
      <c r="W33" s="68">
        <f t="shared" si="1"/>
        <v>102872.66735999999</v>
      </c>
      <c r="X33" s="400">
        <f t="shared" si="1"/>
        <v>0</v>
      </c>
      <c r="Y33" s="68">
        <f t="shared" si="1"/>
        <v>212805.60198000001</v>
      </c>
      <c r="Z33" s="69">
        <f t="shared" ref="Z33:AF33" si="2">SUM(Z5:Z32)</f>
        <v>13749.58173</v>
      </c>
      <c r="AA33" s="69">
        <f t="shared" si="2"/>
        <v>199056.02025</v>
      </c>
      <c r="AB33" s="69">
        <f t="shared" si="2"/>
        <v>72544.174889999995</v>
      </c>
      <c r="AC33" s="69">
        <f t="shared" si="2"/>
        <v>0</v>
      </c>
      <c r="AD33" s="69">
        <f t="shared" si="2"/>
        <v>249913.65143900004</v>
      </c>
      <c r="AE33" s="69">
        <f t="shared" si="2"/>
        <v>0.95239999999999991</v>
      </c>
      <c r="AF33" s="69">
        <f t="shared" si="2"/>
        <v>173096.07882900006</v>
      </c>
      <c r="AG33" s="43">
        <f>SUM(E33:AE33)</f>
        <v>2317132.2646550005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3330.6810309999273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-3330.6810309999564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69624.638890000002</v>
      </c>
      <c r="AC5" s="48"/>
      <c r="AD5" s="47"/>
      <c r="AE5" s="48"/>
      <c r="AF5" s="43"/>
      <c r="AG5" s="49">
        <f t="shared" ref="AG5:AG31" si="0">SUM(E5:AF5)</f>
        <v>69624.638890000002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23856.098819999999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-42.454209999999918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23813.644609999999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1039.2793299999976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1039.2793299999976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23856.098819999999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23856.098819999999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69681.158640000009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69681.158640000009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36032.961440000014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36032.961440000014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12820.902480000001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12820.902480000001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4604.1529300000002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4604.1529300000002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791.40623000000005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791.40623000000005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17816.499800000012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17816.499800000012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17816.499800000012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4669.7606100000003</v>
      </c>
      <c r="AC16" s="297"/>
      <c r="AD16" s="47"/>
      <c r="AE16" s="48"/>
      <c r="AF16" s="43"/>
      <c r="AG16" s="49">
        <f t="shared" si="0"/>
        <v>22486.260410000014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22272.854150000014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22272.854150000014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15824.672330000014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-7.2759576141834259E-12</v>
      </c>
      <c r="AE18" s="300"/>
      <c r="AF18" s="59"/>
      <c r="AG18" s="49">
        <f t="shared" si="0"/>
        <v>15824.672330000007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15824.672330000007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-5.99999999622014E-5</v>
      </c>
      <c r="AF19" s="48"/>
      <c r="AG19" s="49">
        <f t="shared" si="0"/>
        <v>15824.672270000006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15824.672270000006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117.837</v>
      </c>
      <c r="AF20" s="63"/>
      <c r="AG20" s="49">
        <f t="shared" si="0"/>
        <v>15942.509270000006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15874.880680000006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15874.880680000006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-42.454209999999918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-42.454209999999918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9792.0983799999995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-8752.8190500000019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1039.2793299999976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24670.153940000007</v>
      </c>
      <c r="V25" s="43"/>
      <c r="W25" s="43"/>
      <c r="X25" s="43"/>
      <c r="Y25" s="48"/>
      <c r="Z25" s="293">
        <f>Data!F403</f>
        <v>8448.5249599999988</v>
      </c>
      <c r="AA25" s="305">
        <f>Data!F395</f>
        <v>15048.649529999997</v>
      </c>
      <c r="AB25" s="54"/>
      <c r="AC25" s="43"/>
      <c r="AD25" s="54"/>
      <c r="AE25" s="43"/>
      <c r="AF25" s="43"/>
      <c r="AG25" s="49">
        <f t="shared" si="0"/>
        <v>48167.328430000001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-246.10632000000064</v>
      </c>
      <c r="Z26" s="58"/>
      <c r="AA26" s="306"/>
      <c r="AB26" s="54"/>
      <c r="AC26" s="43"/>
      <c r="AD26" s="54"/>
      <c r="AE26" s="43"/>
      <c r="AF26" s="43"/>
      <c r="AG26" s="49">
        <f t="shared" si="0"/>
        <v>-246.10632000000064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48473.147370000006</v>
      </c>
      <c r="Z27" s="308"/>
      <c r="AA27" s="311"/>
      <c r="AB27" s="312"/>
      <c r="AC27" s="313"/>
      <c r="AD27" s="54"/>
      <c r="AE27" s="43"/>
      <c r="AF27" s="43"/>
      <c r="AG27" s="49">
        <f t="shared" si="0"/>
        <v>48473.147370000006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23813.644609999999</v>
      </c>
      <c r="G28" s="64"/>
      <c r="H28" s="64"/>
      <c r="I28" s="65"/>
      <c r="J28" s="65"/>
      <c r="K28" s="315">
        <f>-Data!F245</f>
        <v>12820.902480000001</v>
      </c>
      <c r="L28" s="64"/>
      <c r="M28" s="315">
        <f>-Data!F247</f>
        <v>0</v>
      </c>
      <c r="N28" s="64"/>
      <c r="O28" s="64"/>
      <c r="P28" s="316">
        <f>-(Data!F256+Data!F83)</f>
        <v>213.40626</v>
      </c>
      <c r="Q28" s="314">
        <f>-(Data!F261)</f>
        <v>0</v>
      </c>
      <c r="R28" s="314">
        <f>-Data!F267</f>
        <v>0</v>
      </c>
      <c r="S28" s="64"/>
      <c r="T28" s="314">
        <f>-Data!F306</f>
        <v>5.5539899999999998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37440.892159999996</v>
      </c>
      <c r="AG28" s="49">
        <f t="shared" si="0"/>
        <v>74294.3995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-56.519750000000002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4604.1529300000002</v>
      </c>
      <c r="M29" s="44"/>
      <c r="N29" s="293">
        <f>-Data!F248</f>
        <v>791.40623000000005</v>
      </c>
      <c r="O29" s="48"/>
      <c r="P29" s="320">
        <f>(Data!F81+Data!F83)</f>
        <v>0</v>
      </c>
      <c r="Q29" s="321">
        <f>-Data!F262</f>
        <v>6448.1818199999998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-11787.221229999999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1039.2793299999976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62.074599999999997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-1101.3539300000048</v>
      </c>
      <c r="AG30" s="49">
        <f t="shared" si="0"/>
        <v>-7.2759576141834259E-12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117.83694000000004</v>
      </c>
      <c r="AG31" s="49">
        <f t="shared" si="0"/>
        <v>117.83694000000004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-8694.6312799999996</v>
      </c>
      <c r="AA32" s="317">
        <f>+Y27-AA25</f>
        <v>33424.497840000011</v>
      </c>
      <c r="AB32" s="66"/>
      <c r="AC32" s="43"/>
      <c r="AD32" s="43"/>
      <c r="AE32" s="43"/>
      <c r="AF32" s="43"/>
      <c r="AG32" s="43">
        <f>SUM(E32:AE32)</f>
        <v>24729.866560000009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69624.638890000002</v>
      </c>
      <c r="F33" s="46">
        <f t="shared" si="1"/>
        <v>23813.644609999999</v>
      </c>
      <c r="G33" s="46">
        <f t="shared" si="1"/>
        <v>1039.2793299999976</v>
      </c>
      <c r="H33" s="68">
        <f t="shared" si="1"/>
        <v>23856.098819999999</v>
      </c>
      <c r="I33" s="68">
        <f t="shared" si="1"/>
        <v>69681.158640000009</v>
      </c>
      <c r="J33" s="68">
        <f t="shared" si="1"/>
        <v>36032.961440000014</v>
      </c>
      <c r="K33" s="68">
        <f t="shared" si="1"/>
        <v>12820.902480000001</v>
      </c>
      <c r="L33" s="68">
        <f t="shared" si="1"/>
        <v>4604.1529300000002</v>
      </c>
      <c r="M33" s="68">
        <f t="shared" si="1"/>
        <v>0</v>
      </c>
      <c r="N33" s="68">
        <f t="shared" si="1"/>
        <v>791.40623000000005</v>
      </c>
      <c r="O33" s="68">
        <f t="shared" si="1"/>
        <v>17816.499800000012</v>
      </c>
      <c r="P33" s="68">
        <f t="shared" si="1"/>
        <v>22486.260410000014</v>
      </c>
      <c r="Q33" s="68">
        <f t="shared" si="1"/>
        <v>22272.854150000014</v>
      </c>
      <c r="R33" s="68">
        <f t="shared" si="1"/>
        <v>15824.672330000007</v>
      </c>
      <c r="S33" s="68">
        <f t="shared" si="1"/>
        <v>15824.672270000006</v>
      </c>
      <c r="T33" s="68">
        <f t="shared" si="1"/>
        <v>15942.509270000006</v>
      </c>
      <c r="U33" s="68">
        <f t="shared" si="1"/>
        <v>15874.880680000006</v>
      </c>
      <c r="V33" s="68">
        <f t="shared" si="1"/>
        <v>-42.454209999999918</v>
      </c>
      <c r="W33" s="68">
        <f t="shared" si="1"/>
        <v>1039.2793299999976</v>
      </c>
      <c r="X33" s="400">
        <f t="shared" si="1"/>
        <v>0</v>
      </c>
      <c r="Y33" s="68">
        <f t="shared" si="1"/>
        <v>48227.041050000007</v>
      </c>
      <c r="Z33" s="69">
        <f t="shared" ref="Z33:AF33" si="2">SUM(Z5:Z32)</f>
        <v>-246.10632000000078</v>
      </c>
      <c r="AA33" s="69">
        <f t="shared" si="2"/>
        <v>48473.147370000006</v>
      </c>
      <c r="AB33" s="69">
        <f t="shared" si="2"/>
        <v>74294.3995</v>
      </c>
      <c r="AC33" s="69">
        <f t="shared" si="2"/>
        <v>0</v>
      </c>
      <c r="AD33" s="69">
        <f t="shared" si="2"/>
        <v>-7.2759576141834259E-12</v>
      </c>
      <c r="AE33" s="69">
        <f t="shared" si="2"/>
        <v>117.83694000000004</v>
      </c>
      <c r="AF33" s="69">
        <f t="shared" si="2"/>
        <v>24670.153939999993</v>
      </c>
      <c r="AG33" s="43">
        <f>SUM(E33:AE33)</f>
        <v>540169.73593999993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59.7126200000057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-59.712620000016614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74857.288309999989</v>
      </c>
      <c r="AC5" s="48"/>
      <c r="AD5" s="47"/>
      <c r="AE5" s="48"/>
      <c r="AF5" s="43"/>
      <c r="AG5" s="49">
        <f t="shared" ref="AG5:AG31" si="0">SUM(E5:AF5)</f>
        <v>74857.288309999989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25272.688050000001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116.14202999999998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25388.83008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2733.420320000002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2733.420320000002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25272.688050000001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25272.688050000001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74902.644309999989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74902.644309999989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42494.591009999989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42494.591009999989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13188.204820000001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13188.204820000001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4714.2088000000003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4714.2088000000003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-35.012860000000003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-35.012860000000003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810.19854999999995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810.19854999999995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23816.991699999988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23816.991699999988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23816.991699999988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6113.5286500000002</v>
      </c>
      <c r="AC16" s="297"/>
      <c r="AD16" s="47"/>
      <c r="AE16" s="48"/>
      <c r="AF16" s="43"/>
      <c r="AG16" s="49">
        <f t="shared" si="0"/>
        <v>29930.520349999988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28952.836189999987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28952.836189999987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20675.569919999987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1.4551915228366852E-11</v>
      </c>
      <c r="AE18" s="300"/>
      <c r="AF18" s="59"/>
      <c r="AG18" s="49">
        <f t="shared" si="0"/>
        <v>20675.569920000002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20675.569920000002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292.14494999999999</v>
      </c>
      <c r="AF19" s="48"/>
      <c r="AG19" s="49">
        <f t="shared" si="0"/>
        <v>20967.714870000003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20967.714870000003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-45.5411</v>
      </c>
      <c r="AE20" s="304">
        <f>+Data!G303</f>
        <v>0</v>
      </c>
      <c r="AF20" s="63"/>
      <c r="AG20" s="49">
        <f t="shared" si="0"/>
        <v>20922.173770000005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20804.372380000004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20804.372380000004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116.14202999999998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116.14202999999998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7135.3652499999998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-4401.9449299999978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2733.420320000002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25090.175280000003</v>
      </c>
      <c r="V25" s="43"/>
      <c r="W25" s="43"/>
      <c r="X25" s="43"/>
      <c r="Y25" s="48"/>
      <c r="Z25" s="293">
        <f>Data!G403</f>
        <v>436.90210000000224</v>
      </c>
      <c r="AA25" s="305">
        <f>Data!G395</f>
        <v>910.00362000000268</v>
      </c>
      <c r="AB25" s="54"/>
      <c r="AC25" s="43"/>
      <c r="AD25" s="54"/>
      <c r="AE25" s="43"/>
      <c r="AF25" s="43"/>
      <c r="AG25" s="49">
        <f t="shared" si="0"/>
        <v>26437.081000000009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-2487.9643799999985</v>
      </c>
      <c r="Z26" s="58"/>
      <c r="AA26" s="306"/>
      <c r="AB26" s="54"/>
      <c r="AC26" s="43"/>
      <c r="AD26" s="54"/>
      <c r="AE26" s="43"/>
      <c r="AF26" s="43"/>
      <c r="AG26" s="49">
        <f t="shared" si="0"/>
        <v>-2487.9643799999985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28720.543879999987</v>
      </c>
      <c r="Z27" s="308"/>
      <c r="AA27" s="311"/>
      <c r="AB27" s="312"/>
      <c r="AC27" s="313"/>
      <c r="AD27" s="54"/>
      <c r="AE27" s="43"/>
      <c r="AF27" s="43"/>
      <c r="AG27" s="49">
        <f t="shared" si="0"/>
        <v>28720.543879999987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25388.83008</v>
      </c>
      <c r="G28" s="64"/>
      <c r="H28" s="64"/>
      <c r="I28" s="65"/>
      <c r="J28" s="65"/>
      <c r="K28" s="315">
        <f>-Data!G245</f>
        <v>13188.204820000001</v>
      </c>
      <c r="L28" s="64"/>
      <c r="M28" s="315">
        <f>-Data!G247</f>
        <v>-35.012860000000003</v>
      </c>
      <c r="N28" s="64"/>
      <c r="O28" s="64"/>
      <c r="P28" s="316">
        <f>-(Data!G256+Data!G83)</f>
        <v>977.68416000000002</v>
      </c>
      <c r="Q28" s="314">
        <f>-(Data!G261)</f>
        <v>0</v>
      </c>
      <c r="R28" s="314">
        <f>-Data!G267</f>
        <v>0</v>
      </c>
      <c r="S28" s="64"/>
      <c r="T28" s="314">
        <f>-Data!G306</f>
        <v>45.833390000000001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41405.277370000003</v>
      </c>
      <c r="AG28" s="49">
        <f t="shared" si="0"/>
        <v>80970.816959999996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-45.356000000000002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4714.2088000000003</v>
      </c>
      <c r="M29" s="44"/>
      <c r="N29" s="293">
        <f>-Data!G248</f>
        <v>810.19854999999995</v>
      </c>
      <c r="O29" s="48"/>
      <c r="P29" s="320">
        <f>(Data!G81+Data!G83)</f>
        <v>0</v>
      </c>
      <c r="Q29" s="321">
        <f>-Data!G262</f>
        <v>8277.2662700000001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-13756.317620000002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2733.420320000002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71.968000000000004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-2850.9294199999872</v>
      </c>
      <c r="AG30" s="49">
        <f t="shared" si="0"/>
        <v>-45.541099999985363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292.14494999999999</v>
      </c>
      <c r="AG31" s="49">
        <f t="shared" si="0"/>
        <v>292.14494999999999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-2924.8664800000006</v>
      </c>
      <c r="AA32" s="317">
        <f>+Y27-AA25</f>
        <v>27810.540259999983</v>
      </c>
      <c r="AB32" s="66"/>
      <c r="AC32" s="43"/>
      <c r="AD32" s="43"/>
      <c r="AE32" s="43"/>
      <c r="AF32" s="43"/>
      <c r="AG32" s="43">
        <f>SUM(E32:AE32)</f>
        <v>24885.673779999983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74857.288309999989</v>
      </c>
      <c r="F33" s="46">
        <f t="shared" si="1"/>
        <v>25388.83008</v>
      </c>
      <c r="G33" s="46">
        <f t="shared" si="1"/>
        <v>2733.420320000002</v>
      </c>
      <c r="H33" s="68">
        <f t="shared" si="1"/>
        <v>25272.688050000001</v>
      </c>
      <c r="I33" s="68">
        <f t="shared" si="1"/>
        <v>74902.644309999989</v>
      </c>
      <c r="J33" s="68">
        <f t="shared" si="1"/>
        <v>42494.591009999989</v>
      </c>
      <c r="K33" s="68">
        <f t="shared" si="1"/>
        <v>13188.204820000001</v>
      </c>
      <c r="L33" s="68">
        <f t="shared" si="1"/>
        <v>4714.2088000000003</v>
      </c>
      <c r="M33" s="68">
        <f t="shared" si="1"/>
        <v>-35.012860000000003</v>
      </c>
      <c r="N33" s="68">
        <f t="shared" si="1"/>
        <v>810.19854999999995</v>
      </c>
      <c r="O33" s="68">
        <f t="shared" si="1"/>
        <v>23816.991699999988</v>
      </c>
      <c r="P33" s="68">
        <f t="shared" si="1"/>
        <v>29930.520349999988</v>
      </c>
      <c r="Q33" s="68">
        <f t="shared" si="1"/>
        <v>28952.836189999987</v>
      </c>
      <c r="R33" s="68">
        <f t="shared" si="1"/>
        <v>20675.569920000002</v>
      </c>
      <c r="S33" s="68">
        <f t="shared" si="1"/>
        <v>20967.714870000003</v>
      </c>
      <c r="T33" s="68">
        <f t="shared" si="1"/>
        <v>20922.173770000005</v>
      </c>
      <c r="U33" s="68">
        <f t="shared" si="1"/>
        <v>20804.372380000004</v>
      </c>
      <c r="V33" s="68">
        <f t="shared" si="1"/>
        <v>116.14202999999998</v>
      </c>
      <c r="W33" s="68">
        <f t="shared" si="1"/>
        <v>2733.420320000002</v>
      </c>
      <c r="X33" s="400">
        <f t="shared" si="1"/>
        <v>0</v>
      </c>
      <c r="Y33" s="68">
        <f t="shared" si="1"/>
        <v>26232.579499999989</v>
      </c>
      <c r="Z33" s="69">
        <f t="shared" ref="Z33:AF33" si="2">SUM(Z5:Z32)</f>
        <v>-2487.9643799999985</v>
      </c>
      <c r="AA33" s="69">
        <f t="shared" si="2"/>
        <v>28720.543879999987</v>
      </c>
      <c r="AB33" s="69">
        <f t="shared" si="2"/>
        <v>80970.816959999996</v>
      </c>
      <c r="AC33" s="69">
        <f t="shared" si="2"/>
        <v>0</v>
      </c>
      <c r="AD33" s="69">
        <f t="shared" si="2"/>
        <v>-45.541099999985448</v>
      </c>
      <c r="AE33" s="69">
        <f t="shared" si="2"/>
        <v>292.14494999999999</v>
      </c>
      <c r="AF33" s="69">
        <f t="shared" si="2"/>
        <v>25090.175280000018</v>
      </c>
      <c r="AG33" s="43">
        <f>SUM(E33:AE33)</f>
        <v>566929.38272999984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-204.50150000002031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-8.5265128291212022E-14</v>
      </c>
      <c r="AE35" s="16">
        <f>AE33-AG31</f>
        <v>0</v>
      </c>
      <c r="AF35" s="16">
        <f>AF33-AG32</f>
        <v>204.50150000003487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70911.805040000007</v>
      </c>
      <c r="AC5" s="48"/>
      <c r="AD5" s="47"/>
      <c r="AE5" s="48"/>
      <c r="AF5" s="43"/>
      <c r="AG5" s="49">
        <f t="shared" ref="AG5:AG31" si="0">SUM(E5:AF5)</f>
        <v>70911.805040000007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25600.92196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-476.5018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25124.420160000001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5285.4762600000104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5285.4762600000104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25600.92196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25600.92196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70951.954760000008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70951.954760000008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35463.42212000001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35463.42212000001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12707.83878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12707.83878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3931.58977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3931.58977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874.95786999999996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874.95786999999996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17949.035700000011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17949.035700000011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17949.035700000011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6639.3095199999998</v>
      </c>
      <c r="AC16" s="297"/>
      <c r="AD16" s="47"/>
      <c r="AE16" s="48"/>
      <c r="AF16" s="43"/>
      <c r="AG16" s="49">
        <f t="shared" si="0"/>
        <v>24588.34522000001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23788.727250000011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23788.727250000011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18285.640090000012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-34989.297671000022</v>
      </c>
      <c r="AE18" s="300"/>
      <c r="AF18" s="59"/>
      <c r="AG18" s="49">
        <f t="shared" si="0"/>
        <v>-16703.65758100001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-16703.65758100001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292.14494999999999</v>
      </c>
      <c r="AF19" s="48"/>
      <c r="AG19" s="49">
        <f t="shared" si="0"/>
        <v>-16411.512631000009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-16411.512631000009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-0.24901999999999999</v>
      </c>
      <c r="AC20" s="48"/>
      <c r="AD20" s="303">
        <f>+Data!H299+Data!H300+Data!H301+Data!H302+Data!H307+Data!H310+Data!H311+Data!H312+Data!H313+Data!H314</f>
        <v>19.413250000000001</v>
      </c>
      <c r="AE20" s="304">
        <f>+Data!H303</f>
        <v>0</v>
      </c>
      <c r="AF20" s="63"/>
      <c r="AG20" s="49">
        <f t="shared" si="0"/>
        <v>-16392.348401000007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-15102.734401000011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-15102.734401000011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-476.5018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-476.5018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9887.6106799999998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-4602.1344199999894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5285.4762600000104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-10024.098181000021</v>
      </c>
      <c r="V25" s="43"/>
      <c r="W25" s="43"/>
      <c r="X25" s="43"/>
      <c r="Y25" s="48"/>
      <c r="Z25" s="293">
        <f>Data!H403</f>
        <v>-3983.7193300000017</v>
      </c>
      <c r="AA25" s="305">
        <f>Data!H395</f>
        <v>-15399.419010000001</v>
      </c>
      <c r="AB25" s="54"/>
      <c r="AC25" s="43"/>
      <c r="AD25" s="54"/>
      <c r="AE25" s="43"/>
      <c r="AF25" s="43"/>
      <c r="AG25" s="49">
        <f t="shared" si="0"/>
        <v>-29407.236521000024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597.91023999999936</v>
      </c>
      <c r="Z26" s="58"/>
      <c r="AA26" s="306"/>
      <c r="AB26" s="54"/>
      <c r="AC26" s="43"/>
      <c r="AD26" s="54"/>
      <c r="AE26" s="43"/>
      <c r="AF26" s="43"/>
      <c r="AG26" s="49">
        <f t="shared" si="0"/>
        <v>597.91023999999936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-30312.832189999994</v>
      </c>
      <c r="Z27" s="308"/>
      <c r="AA27" s="311"/>
      <c r="AB27" s="312"/>
      <c r="AC27" s="313"/>
      <c r="AD27" s="54"/>
      <c r="AE27" s="43"/>
      <c r="AF27" s="43"/>
      <c r="AG27" s="49">
        <f t="shared" si="0"/>
        <v>-30312.832189999994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25124.420160000001</v>
      </c>
      <c r="G28" s="64"/>
      <c r="H28" s="64"/>
      <c r="I28" s="65"/>
      <c r="J28" s="65"/>
      <c r="K28" s="315">
        <f>-Data!H245</f>
        <v>12707.83878</v>
      </c>
      <c r="L28" s="64"/>
      <c r="M28" s="315">
        <f>-Data!H247</f>
        <v>0</v>
      </c>
      <c r="N28" s="64"/>
      <c r="O28" s="64"/>
      <c r="P28" s="316">
        <f>-(Data!H256+Data!H83)</f>
        <v>799.61797000000001</v>
      </c>
      <c r="Q28" s="314">
        <f>-(Data!H261)</f>
        <v>0</v>
      </c>
      <c r="R28" s="314">
        <f>-Data!H267</f>
        <v>0</v>
      </c>
      <c r="S28" s="64"/>
      <c r="T28" s="314">
        <f>-Data!H306</f>
        <v>-1136.539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40055.527629999997</v>
      </c>
      <c r="AG28" s="49">
        <f t="shared" si="0"/>
        <v>77550.865539999999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-40.149720000000002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3931.58977</v>
      </c>
      <c r="M29" s="44"/>
      <c r="N29" s="293">
        <f>-Data!H248</f>
        <v>874.95786999999996</v>
      </c>
      <c r="O29" s="48"/>
      <c r="P29" s="320">
        <f>(Data!H81+Data!H83)</f>
        <v>0</v>
      </c>
      <c r="Q29" s="321">
        <f>-Data!H262</f>
        <v>5503.08716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-10269.48508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5285.4762600000104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-153.07499999999999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-40102.285681000038</v>
      </c>
      <c r="AG30" s="49">
        <f t="shared" si="0"/>
        <v>-34969.884421000024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292.14494999999999</v>
      </c>
      <c r="AG31" s="49">
        <f t="shared" si="0"/>
        <v>292.14494999999999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4581.629570000001</v>
      </c>
      <c r="AA32" s="317">
        <f>+Y27-AA25</f>
        <v>-14913.413179999992</v>
      </c>
      <c r="AB32" s="66"/>
      <c r="AC32" s="43"/>
      <c r="AD32" s="43"/>
      <c r="AE32" s="43"/>
      <c r="AF32" s="43"/>
      <c r="AG32" s="43">
        <f>SUM(E32:AE32)</f>
        <v>-10331.783609999991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70911.805040000007</v>
      </c>
      <c r="F33" s="46">
        <f t="shared" si="1"/>
        <v>25124.420160000001</v>
      </c>
      <c r="G33" s="46">
        <f t="shared" si="1"/>
        <v>5285.4762600000104</v>
      </c>
      <c r="H33" s="68">
        <f t="shared" si="1"/>
        <v>25600.92196</v>
      </c>
      <c r="I33" s="68">
        <f t="shared" si="1"/>
        <v>70951.954760000008</v>
      </c>
      <c r="J33" s="68">
        <f t="shared" si="1"/>
        <v>35463.42212000001</v>
      </c>
      <c r="K33" s="68">
        <f t="shared" si="1"/>
        <v>12707.83878</v>
      </c>
      <c r="L33" s="68">
        <f t="shared" si="1"/>
        <v>3931.58977</v>
      </c>
      <c r="M33" s="68">
        <f t="shared" si="1"/>
        <v>0</v>
      </c>
      <c r="N33" s="68">
        <f t="shared" si="1"/>
        <v>874.95786999999996</v>
      </c>
      <c r="O33" s="68">
        <f t="shared" si="1"/>
        <v>17949.035700000011</v>
      </c>
      <c r="P33" s="68">
        <f t="shared" si="1"/>
        <v>24588.34522000001</v>
      </c>
      <c r="Q33" s="68">
        <f t="shared" si="1"/>
        <v>23788.727250000011</v>
      </c>
      <c r="R33" s="68">
        <f t="shared" si="1"/>
        <v>-16703.65758100001</v>
      </c>
      <c r="S33" s="68">
        <f t="shared" si="1"/>
        <v>-16411.512631000009</v>
      </c>
      <c r="T33" s="68">
        <f t="shared" si="1"/>
        <v>-16392.34840100001</v>
      </c>
      <c r="U33" s="68">
        <f t="shared" si="1"/>
        <v>-15102.734401000011</v>
      </c>
      <c r="V33" s="68">
        <f t="shared" si="1"/>
        <v>-476.5018</v>
      </c>
      <c r="W33" s="68">
        <f t="shared" si="1"/>
        <v>5285.4762600000104</v>
      </c>
      <c r="X33" s="400">
        <f t="shared" si="1"/>
        <v>0</v>
      </c>
      <c r="Y33" s="68">
        <f t="shared" si="1"/>
        <v>-29714.921949999993</v>
      </c>
      <c r="Z33" s="69">
        <f t="shared" ref="Z33:AF33" si="2">SUM(Z5:Z32)</f>
        <v>597.91023999999925</v>
      </c>
      <c r="AA33" s="69">
        <f t="shared" si="2"/>
        <v>-30312.832189999994</v>
      </c>
      <c r="AB33" s="69">
        <f t="shared" si="2"/>
        <v>77550.865539999999</v>
      </c>
      <c r="AC33" s="69">
        <f t="shared" si="2"/>
        <v>0</v>
      </c>
      <c r="AD33" s="69">
        <f t="shared" si="2"/>
        <v>-34969.884421000024</v>
      </c>
      <c r="AE33" s="69">
        <f t="shared" si="2"/>
        <v>292.14494999999999</v>
      </c>
      <c r="AF33" s="69">
        <f t="shared" si="2"/>
        <v>-10024.098181000039</v>
      </c>
      <c r="AG33" s="43">
        <f>SUM(E33:AE33)</f>
        <v>240820.49850499991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-307.68542899996828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307.68542899995191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69381.022440000001</v>
      </c>
      <c r="AC5" s="48"/>
      <c r="AD5" s="47"/>
      <c r="AE5" s="48"/>
      <c r="AF5" s="43"/>
      <c r="AG5" s="49">
        <f t="shared" ref="AG5:AG31" si="0">SUM(E5:AF5)</f>
        <v>69381.022440000001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21251.611249999998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-38.294830000000005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21213.316419999999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25100.294610000001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25100.294610000001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21251.611249999998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21251.611249999998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69422.722439999998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69422.722439999998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41183.948499999999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41183.948499999999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11943.55515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11943.55515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4074.7488400000002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4074.7488400000002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827.50166000000002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827.50166000000002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24338.142849999997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24338.142849999997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24338.142849999997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5237.93516</v>
      </c>
      <c r="AC16" s="297"/>
      <c r="AD16" s="47"/>
      <c r="AE16" s="48"/>
      <c r="AF16" s="43"/>
      <c r="AG16" s="49">
        <f t="shared" si="0"/>
        <v>29576.078009999997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29104.328809999999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29104.328809999999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26198.840209999998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-72.227328999972087</v>
      </c>
      <c r="AE18" s="300"/>
      <c r="AF18" s="59"/>
      <c r="AG18" s="49">
        <f t="shared" si="0"/>
        <v>26126.612881000026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26126.612881000026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5.0000000015870683E-5</v>
      </c>
      <c r="AF19" s="48"/>
      <c r="AG19" s="49">
        <f t="shared" si="0"/>
        <v>26126.612931000025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26126.612931000025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-0.29530000000000001</v>
      </c>
      <c r="AC20" s="48"/>
      <c r="AD20" s="303">
        <f>+Data!I299+Data!I300+Data!I301+Data!I302+Data!I307+Data!I310+Data!I311+Data!I312+Data!I313+Data!I314</f>
        <v>30.120249999999992</v>
      </c>
      <c r="AE20" s="304">
        <f>+Data!I303</f>
        <v>76.667000000000002</v>
      </c>
      <c r="AF20" s="63"/>
      <c r="AG20" s="49">
        <f t="shared" si="0"/>
        <v>26233.104881000025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26089.746921000024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26089.746921000024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-38.294830000000005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-38.294830000000005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6987.1626900000001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18113.13192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25100.294610000001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8014.9098310000227</v>
      </c>
      <c r="V25" s="43"/>
      <c r="W25" s="43"/>
      <c r="X25" s="43"/>
      <c r="Y25" s="48"/>
      <c r="Z25" s="293">
        <f>Data!I403</f>
        <v>876.0563699999999</v>
      </c>
      <c r="AA25" s="305">
        <f>Data!I395</f>
        <v>11156.649219999999</v>
      </c>
      <c r="AB25" s="54"/>
      <c r="AC25" s="43"/>
      <c r="AD25" s="54"/>
      <c r="AE25" s="43"/>
      <c r="AF25" s="43"/>
      <c r="AG25" s="49">
        <f t="shared" si="0"/>
        <v>20047.615421000024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436.54522000000088</v>
      </c>
      <c r="Z26" s="58"/>
      <c r="AA26" s="306"/>
      <c r="AB26" s="54"/>
      <c r="AC26" s="43"/>
      <c r="AD26" s="54"/>
      <c r="AE26" s="43"/>
      <c r="AF26" s="43"/>
      <c r="AG26" s="49">
        <f t="shared" si="0"/>
        <v>436.54522000000088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19611.072669000001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19611.072669000001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21213.316419999999</v>
      </c>
      <c r="G28" s="64"/>
      <c r="H28" s="64"/>
      <c r="I28" s="65"/>
      <c r="J28" s="65"/>
      <c r="K28" s="315">
        <f>-Data!I245</f>
        <v>11943.55515</v>
      </c>
      <c r="L28" s="64"/>
      <c r="M28" s="315">
        <f>-Data!I247</f>
        <v>0</v>
      </c>
      <c r="N28" s="64"/>
      <c r="O28" s="64"/>
      <c r="P28" s="316">
        <f>-(Data!I256+Data!I83)</f>
        <v>471.74919999999997</v>
      </c>
      <c r="Q28" s="314">
        <f>-(Data!I261)</f>
        <v>0</v>
      </c>
      <c r="R28" s="314">
        <f>-Data!I267</f>
        <v>0</v>
      </c>
      <c r="S28" s="64"/>
      <c r="T28" s="314">
        <f>-Data!I306</f>
        <v>200.88387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40789.157659999997</v>
      </c>
      <c r="AG28" s="49">
        <f t="shared" si="0"/>
        <v>74618.662299999996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-41.7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4074.7488400000002</v>
      </c>
      <c r="M29" s="44"/>
      <c r="N29" s="293">
        <f>-Data!I248</f>
        <v>827.50166000000002</v>
      </c>
      <c r="O29" s="48"/>
      <c r="P29" s="320">
        <f>(Data!I81+Data!I83)</f>
        <v>0</v>
      </c>
      <c r="Q29" s="321">
        <f>-Data!I262</f>
        <v>2905.4886000000001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-7766.0391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25100.294610000001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-74.601910000000004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-25067.799778999972</v>
      </c>
      <c r="AG30" s="49">
        <f t="shared" si="0"/>
        <v>-42.107078999972146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17.076000000000001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59.591050000000017</v>
      </c>
      <c r="AG31" s="49">
        <f t="shared" si="0"/>
        <v>76.667050000000017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-439.51114999999902</v>
      </c>
      <c r="AA32" s="317">
        <f>+Y27-AA25</f>
        <v>8454.4234490000017</v>
      </c>
      <c r="AB32" s="66"/>
      <c r="AC32" s="43"/>
      <c r="AD32" s="43"/>
      <c r="AE32" s="43"/>
      <c r="AF32" s="43"/>
      <c r="AG32" s="43">
        <f>SUM(E32:AE32)</f>
        <v>8014.9122990000023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69381.022440000001</v>
      </c>
      <c r="F33" s="46">
        <f t="shared" si="1"/>
        <v>21213.316419999999</v>
      </c>
      <c r="G33" s="46">
        <f t="shared" si="1"/>
        <v>25100.294610000001</v>
      </c>
      <c r="H33" s="68">
        <f t="shared" si="1"/>
        <v>21251.611249999998</v>
      </c>
      <c r="I33" s="68">
        <f t="shared" si="1"/>
        <v>69422.722439999998</v>
      </c>
      <c r="J33" s="68">
        <f t="shared" si="1"/>
        <v>41183.948499999999</v>
      </c>
      <c r="K33" s="68">
        <f t="shared" si="1"/>
        <v>11943.55515</v>
      </c>
      <c r="L33" s="68">
        <f t="shared" si="1"/>
        <v>4074.7488400000002</v>
      </c>
      <c r="M33" s="68">
        <f t="shared" si="1"/>
        <v>0</v>
      </c>
      <c r="N33" s="68">
        <f t="shared" si="1"/>
        <v>827.50166000000002</v>
      </c>
      <c r="O33" s="68">
        <f t="shared" si="1"/>
        <v>24338.142849999997</v>
      </c>
      <c r="P33" s="68">
        <f t="shared" si="1"/>
        <v>29576.078009999997</v>
      </c>
      <c r="Q33" s="68">
        <f t="shared" si="1"/>
        <v>29104.328809999999</v>
      </c>
      <c r="R33" s="68">
        <f t="shared" si="1"/>
        <v>26126.612881000026</v>
      </c>
      <c r="S33" s="68">
        <f t="shared" si="1"/>
        <v>26126.612931000025</v>
      </c>
      <c r="T33" s="68">
        <f t="shared" si="1"/>
        <v>26233.104881000025</v>
      </c>
      <c r="U33" s="68">
        <f t="shared" si="1"/>
        <v>26089.746921000024</v>
      </c>
      <c r="V33" s="68">
        <f t="shared" si="1"/>
        <v>-38.294830000000005</v>
      </c>
      <c r="W33" s="68">
        <f t="shared" si="1"/>
        <v>25100.294610000001</v>
      </c>
      <c r="X33" s="400">
        <f t="shared" si="1"/>
        <v>0</v>
      </c>
      <c r="Y33" s="68">
        <f t="shared" si="1"/>
        <v>20047.617889000001</v>
      </c>
      <c r="Z33" s="69">
        <f t="shared" ref="Z33:AF33" si="2">SUM(Z5:Z32)</f>
        <v>436.54522000000088</v>
      </c>
      <c r="AA33" s="69">
        <f t="shared" si="2"/>
        <v>19611.072669000001</v>
      </c>
      <c r="AB33" s="69">
        <f t="shared" si="2"/>
        <v>74618.662299999996</v>
      </c>
      <c r="AC33" s="69">
        <f t="shared" si="2"/>
        <v>0</v>
      </c>
      <c r="AD33" s="69">
        <f t="shared" si="2"/>
        <v>-42.107078999972096</v>
      </c>
      <c r="AE33" s="69">
        <f t="shared" si="2"/>
        <v>76.667050000000017</v>
      </c>
      <c r="AF33" s="69">
        <f t="shared" si="2"/>
        <v>8014.9098310000236</v>
      </c>
      <c r="AG33" s="43">
        <f>SUM(E33:AE33)</f>
        <v>591803.80642300006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2.467999976943247E-3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-2.4679999787622364E-3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70937.122909999991</v>
      </c>
      <c r="AC5" s="48"/>
      <c r="AD5" s="47"/>
      <c r="AE5" s="48"/>
      <c r="AF5" s="43"/>
      <c r="AG5" s="49">
        <f t="shared" ref="AG5:AG31" si="0">SUM(E5:AF5)</f>
        <v>70937.122909999991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21133.65856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4.5192699999999704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21138.177830000001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4583.8295499999967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4583.8295499999967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21133.65856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21133.65856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70968.742909999986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70968.742909999986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43887.965469999988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43887.965469999988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11895.58318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11895.58318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4085.1055500000002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4085.1055500000002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827.20637999999997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827.20637999999997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27080.070359999987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27080.070359999987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27080.070359999987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3477.5432500000002</v>
      </c>
      <c r="AC16" s="297"/>
      <c r="AD16" s="47"/>
      <c r="AE16" s="48"/>
      <c r="AF16" s="43"/>
      <c r="AG16" s="49">
        <f t="shared" si="0"/>
        <v>30557.613609999986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30248.360359999984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30248.360359999984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27834.338729999985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-1.0913936421275139E-11</v>
      </c>
      <c r="AE18" s="300"/>
      <c r="AF18" s="59"/>
      <c r="AG18" s="49">
        <f t="shared" si="0"/>
        <v>27834.338729999974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27834.338729999974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27834.338729999974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27834.338729999974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-0.11691</v>
      </c>
      <c r="AC20" s="48"/>
      <c r="AD20" s="303">
        <f>+Data!J299+Data!J300+Data!J301+Data!J302+Data!J307+Data!J310+Data!J311+Data!J312+Data!J313+Data!J314</f>
        <v>-368.35343</v>
      </c>
      <c r="AE20" s="304">
        <f>+Data!J303</f>
        <v>237.73895999999999</v>
      </c>
      <c r="AF20" s="63"/>
      <c r="AG20" s="49">
        <f t="shared" si="0"/>
        <v>27703.607349999973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27629.223059999971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27629.223059999971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4.5192699999999704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4.5192699999999704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5947.11888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-1363.2893300000032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4583.8295499999967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28987.993119999974</v>
      </c>
      <c r="V25" s="43"/>
      <c r="W25" s="43"/>
      <c r="X25" s="43"/>
      <c r="Y25" s="48"/>
      <c r="Z25" s="293">
        <f>Data!J403</f>
        <v>-10938.509839999999</v>
      </c>
      <c r="AA25" s="305">
        <f>Data!J395</f>
        <v>13521.151810000003</v>
      </c>
      <c r="AB25" s="54"/>
      <c r="AC25" s="43"/>
      <c r="AD25" s="54"/>
      <c r="AE25" s="43"/>
      <c r="AF25" s="43"/>
      <c r="AG25" s="49">
        <f t="shared" si="0"/>
        <v>31570.635089999978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75500.800950000004</v>
      </c>
      <c r="Z26" s="58"/>
      <c r="AA26" s="306"/>
      <c r="AB26" s="54"/>
      <c r="AC26" s="43"/>
      <c r="AD26" s="54"/>
      <c r="AE26" s="43"/>
      <c r="AF26" s="43"/>
      <c r="AG26" s="49">
        <f t="shared" si="0"/>
        <v>75500.800950000004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-43930.165859000008</v>
      </c>
      <c r="Z27" s="308"/>
      <c r="AA27" s="311"/>
      <c r="AB27" s="312"/>
      <c r="AC27" s="313"/>
      <c r="AD27" s="54"/>
      <c r="AE27" s="43"/>
      <c r="AF27" s="43"/>
      <c r="AG27" s="49">
        <f t="shared" si="0"/>
        <v>-43930.165859000008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21138.177830000001</v>
      </c>
      <c r="G28" s="64"/>
      <c r="H28" s="64"/>
      <c r="I28" s="65"/>
      <c r="J28" s="65"/>
      <c r="K28" s="315">
        <f>-Data!J245</f>
        <v>11895.58318</v>
      </c>
      <c r="L28" s="64"/>
      <c r="M28" s="315">
        <f>-Data!J247</f>
        <v>0</v>
      </c>
      <c r="N28" s="64"/>
      <c r="O28" s="64"/>
      <c r="P28" s="316">
        <f>-(Data!J256+Data!J83)</f>
        <v>309.25324999999998</v>
      </c>
      <c r="Q28" s="314">
        <f>-(Data!J261)</f>
        <v>0</v>
      </c>
      <c r="R28" s="314">
        <f>-Data!J267</f>
        <v>0</v>
      </c>
      <c r="S28" s="64"/>
      <c r="T28" s="314">
        <f>-Data!J306</f>
        <v>69.969290000000001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41001.565699999992</v>
      </c>
      <c r="AG28" s="49">
        <f t="shared" si="0"/>
        <v>74414.549249999996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-31.62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4085.1055500000002</v>
      </c>
      <c r="M29" s="44"/>
      <c r="N29" s="293">
        <f>-Data!J248</f>
        <v>827.20637999999997</v>
      </c>
      <c r="O29" s="48"/>
      <c r="P29" s="320">
        <f>(Data!J81+Data!J83)</f>
        <v>0</v>
      </c>
      <c r="Q29" s="321">
        <f>-Data!J262</f>
        <v>2414.0216300000002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-7294.7135600000001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4583.8295499999967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-4952.1829800000078</v>
      </c>
      <c r="AG30" s="49">
        <f t="shared" si="0"/>
        <v>-368.35343000001103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4.415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233.32396</v>
      </c>
      <c r="AG31" s="49">
        <f t="shared" si="0"/>
        <v>237.73895999999999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86439.310790000003</v>
      </c>
      <c r="AA32" s="317">
        <f>+Y27-AA25</f>
        <v>-57451.317669000011</v>
      </c>
      <c r="AB32" s="66"/>
      <c r="AC32" s="43"/>
      <c r="AD32" s="43"/>
      <c r="AE32" s="43"/>
      <c r="AF32" s="43"/>
      <c r="AG32" s="43">
        <f>SUM(E32:AE32)</f>
        <v>28987.993120999992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70937.122909999991</v>
      </c>
      <c r="F33" s="46">
        <f t="shared" si="1"/>
        <v>21138.177830000001</v>
      </c>
      <c r="G33" s="46">
        <f t="shared" si="1"/>
        <v>4583.8295499999967</v>
      </c>
      <c r="H33" s="68">
        <f t="shared" si="1"/>
        <v>21133.65856</v>
      </c>
      <c r="I33" s="68">
        <f t="shared" si="1"/>
        <v>70968.742909999986</v>
      </c>
      <c r="J33" s="68">
        <f t="shared" si="1"/>
        <v>43887.965469999988</v>
      </c>
      <c r="K33" s="68">
        <f t="shared" si="1"/>
        <v>11895.58318</v>
      </c>
      <c r="L33" s="68">
        <f t="shared" si="1"/>
        <v>4085.1055500000002</v>
      </c>
      <c r="M33" s="68">
        <f t="shared" si="1"/>
        <v>0</v>
      </c>
      <c r="N33" s="68">
        <f t="shared" si="1"/>
        <v>827.20637999999997</v>
      </c>
      <c r="O33" s="68">
        <f t="shared" si="1"/>
        <v>27080.070359999987</v>
      </c>
      <c r="P33" s="68">
        <f t="shared" si="1"/>
        <v>30557.613609999986</v>
      </c>
      <c r="Q33" s="68">
        <f t="shared" si="1"/>
        <v>30248.360359999984</v>
      </c>
      <c r="R33" s="68">
        <f t="shared" si="1"/>
        <v>27834.338729999974</v>
      </c>
      <c r="S33" s="68">
        <f t="shared" si="1"/>
        <v>27834.338729999974</v>
      </c>
      <c r="T33" s="68">
        <f t="shared" si="1"/>
        <v>27703.607349999973</v>
      </c>
      <c r="U33" s="68">
        <f t="shared" si="1"/>
        <v>27629.223059999971</v>
      </c>
      <c r="V33" s="68">
        <f t="shared" si="1"/>
        <v>4.5192699999999704</v>
      </c>
      <c r="W33" s="68">
        <f t="shared" si="1"/>
        <v>4583.8295499999967</v>
      </c>
      <c r="X33" s="400">
        <f t="shared" si="1"/>
        <v>0</v>
      </c>
      <c r="Y33" s="68">
        <f t="shared" si="1"/>
        <v>31570.635090999996</v>
      </c>
      <c r="Z33" s="69">
        <f t="shared" ref="Z33:AF33" si="2">SUM(Z5:Z32)</f>
        <v>75500.800950000004</v>
      </c>
      <c r="AA33" s="69">
        <f t="shared" si="2"/>
        <v>-43930.165859000008</v>
      </c>
      <c r="AB33" s="69">
        <f t="shared" si="2"/>
        <v>74414.549249999996</v>
      </c>
      <c r="AC33" s="69">
        <f t="shared" si="2"/>
        <v>0</v>
      </c>
      <c r="AD33" s="69">
        <f t="shared" si="2"/>
        <v>-368.35343000001092</v>
      </c>
      <c r="AE33" s="69">
        <f t="shared" si="2"/>
        <v>237.73895999999999</v>
      </c>
      <c r="AF33" s="69">
        <f t="shared" si="2"/>
        <v>28987.993119999981</v>
      </c>
      <c r="AG33" s="43">
        <f>SUM(E33:AE33)</f>
        <v>590358.4983219998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1.0000185284297913E-6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-1.0000112524721771E-6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2020-06-17T08:16:04Z</dcterms:modified>
</cp:coreProperties>
</file>