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V33" i="35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5" i="35" l="1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V35" i="32" l="1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AF24" i="30" s="1"/>
  <c r="AG24" i="30" s="1"/>
  <c r="X35" i="30" s="1"/>
  <c r="U19" i="29" s="1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<sst xmlns="http://schemas.openxmlformats.org/spreadsheetml/2006/main" count="2634" uniqueCount="652">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</sst>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K8" sqref="K8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/>
      <c r="I1" s="346"/>
      <c r="J1" s="346"/>
      <c r="K1" s="346"/>
      <c r="L1" s="346"/>
      <c r="M1" s="346"/>
      <c r="N1" s="346"/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18986309</v>
      </c>
      <c r="E2" s="332">
        <v>19163617</v>
      </c>
      <c r="F2" s="332">
        <v>18735975</v>
      </c>
      <c r="G2" s="332">
        <v>17651245</v>
      </c>
      <c r="H2" s="332"/>
      <c r="I2" s="332"/>
      <c r="J2" s="332"/>
      <c r="K2" s="332"/>
      <c r="L2" s="332"/>
      <c r="M2" s="332"/>
      <c r="N2" s="332"/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80562</v>
      </c>
      <c r="E3" s="332">
        <v>73384</v>
      </c>
      <c r="F3" s="332">
        <v>66805</v>
      </c>
      <c r="G3" s="332">
        <v>65233</v>
      </c>
      <c r="H3" s="332"/>
      <c r="I3" s="332"/>
      <c r="J3" s="332"/>
      <c r="K3" s="332"/>
      <c r="L3" s="332"/>
      <c r="M3" s="332"/>
      <c r="N3" s="332"/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17453965</v>
      </c>
      <c r="E4" s="332">
        <v>17253098</v>
      </c>
      <c r="F4" s="332">
        <v>16946787</v>
      </c>
      <c r="G4" s="332">
        <v>16563524</v>
      </c>
      <c r="H4" s="332"/>
      <c r="I4" s="332"/>
      <c r="J4" s="332"/>
      <c r="K4" s="332"/>
      <c r="L4" s="332"/>
      <c r="M4" s="332"/>
      <c r="N4" s="332"/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/>
      <c r="I5" s="333"/>
      <c r="J5" s="333"/>
      <c r="K5" s="333"/>
      <c r="L5" s="333"/>
      <c r="M5" s="333"/>
      <c r="N5" s="333"/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1172909</v>
      </c>
      <c r="E6" s="333">
        <v>1540244</v>
      </c>
      <c r="F6" s="333">
        <v>1431905</v>
      </c>
      <c r="G6" s="333">
        <v>732015</v>
      </c>
      <c r="H6" s="333"/>
      <c r="I6" s="333"/>
      <c r="J6" s="333"/>
      <c r="K6" s="333"/>
      <c r="L6" s="333"/>
      <c r="M6" s="333"/>
      <c r="N6" s="333"/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19560</v>
      </c>
      <c r="E7" s="332">
        <v>37578</v>
      </c>
      <c r="F7" s="332">
        <v>31165</v>
      </c>
      <c r="G7" s="332">
        <v>31160</v>
      </c>
      <c r="H7" s="332"/>
      <c r="I7" s="332"/>
      <c r="J7" s="332"/>
      <c r="K7" s="332"/>
      <c r="L7" s="332"/>
      <c r="M7" s="332"/>
      <c r="N7" s="332"/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2">
        <v>259313</v>
      </c>
      <c r="E8" s="332">
        <v>259313</v>
      </c>
      <c r="F8" s="332">
        <v>259313</v>
      </c>
      <c r="G8" s="332">
        <v>259313</v>
      </c>
      <c r="H8" s="332"/>
      <c r="I8" s="332"/>
      <c r="J8" s="332"/>
      <c r="K8" s="332"/>
      <c r="L8" s="332"/>
      <c r="M8" s="332"/>
      <c r="N8" s="332"/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/>
      <c r="I9" s="333"/>
      <c r="J9" s="333"/>
      <c r="K9" s="333"/>
      <c r="L9" s="333"/>
      <c r="M9" s="333"/>
      <c r="N9" s="333"/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949518</v>
      </c>
      <c r="E10" s="332">
        <v>908151</v>
      </c>
      <c r="F10" s="332">
        <v>1097337</v>
      </c>
      <c r="G10" s="332">
        <v>4125372</v>
      </c>
      <c r="H10" s="332"/>
      <c r="I10" s="332"/>
      <c r="J10" s="332"/>
      <c r="K10" s="332"/>
      <c r="L10" s="332"/>
      <c r="M10" s="332"/>
      <c r="N10" s="332"/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/>
      <c r="I11" s="333"/>
      <c r="J11" s="333"/>
      <c r="K11" s="333"/>
      <c r="L11" s="333"/>
      <c r="M11" s="333"/>
      <c r="N11" s="333"/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103878</v>
      </c>
      <c r="E12" s="332">
        <v>96736</v>
      </c>
      <c r="F12" s="332">
        <v>83698</v>
      </c>
      <c r="G12" s="332">
        <v>131959</v>
      </c>
      <c r="H12" s="332"/>
      <c r="I12" s="332"/>
      <c r="J12" s="332"/>
      <c r="K12" s="332"/>
      <c r="L12" s="332"/>
      <c r="M12" s="332"/>
      <c r="N12" s="332"/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51893</v>
      </c>
      <c r="E13" s="332">
        <v>50479</v>
      </c>
      <c r="F13" s="332">
        <v>43296</v>
      </c>
      <c r="G13" s="332">
        <v>48725</v>
      </c>
      <c r="H13" s="332"/>
      <c r="I13" s="332"/>
      <c r="J13" s="332"/>
      <c r="K13" s="332"/>
      <c r="L13" s="332"/>
      <c r="M13" s="332"/>
      <c r="N13" s="332"/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>
        <v>24847</v>
      </c>
      <c r="E14" s="332">
        <v>15941</v>
      </c>
      <c r="F14" s="332">
        <v>11123</v>
      </c>
      <c r="G14" s="332">
        <v>29573</v>
      </c>
      <c r="H14" s="332"/>
      <c r="I14" s="332"/>
      <c r="J14" s="332"/>
      <c r="K14" s="332"/>
      <c r="L14" s="332"/>
      <c r="M14" s="332"/>
      <c r="N14" s="332"/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/>
      <c r="I15" s="333"/>
      <c r="J15" s="333"/>
      <c r="K15" s="333"/>
      <c r="L15" s="333"/>
      <c r="M15" s="333"/>
      <c r="N15" s="333"/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/>
      <c r="I16" s="333"/>
      <c r="J16" s="333"/>
      <c r="K16" s="333"/>
      <c r="L16" s="333"/>
      <c r="M16" s="333"/>
      <c r="N16" s="333"/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/>
      <c r="I17" s="333"/>
      <c r="J17" s="333"/>
      <c r="K17" s="333"/>
      <c r="L17" s="333"/>
      <c r="M17" s="333"/>
      <c r="N17" s="333"/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2">
        <v>27138</v>
      </c>
      <c r="E18" s="332">
        <v>30316</v>
      </c>
      <c r="F18" s="332">
        <v>29279</v>
      </c>
      <c r="G18" s="332">
        <v>53661</v>
      </c>
      <c r="H18" s="332"/>
      <c r="I18" s="332"/>
      <c r="J18" s="332"/>
      <c r="K18" s="332"/>
      <c r="L18" s="332"/>
      <c r="M18" s="332"/>
      <c r="N18" s="332"/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718133</v>
      </c>
      <c r="E19" s="332">
        <v>660303</v>
      </c>
      <c r="F19" s="332">
        <v>935461</v>
      </c>
      <c r="G19" s="332">
        <v>483072</v>
      </c>
      <c r="H19" s="332"/>
      <c r="I19" s="332"/>
      <c r="J19" s="332"/>
      <c r="K19" s="332"/>
      <c r="L19" s="332"/>
      <c r="M19" s="332"/>
      <c r="N19" s="332"/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0</v>
      </c>
      <c r="E20" s="332">
        <v>0</v>
      </c>
      <c r="F20" s="332">
        <v>0</v>
      </c>
      <c r="G20" s="332">
        <v>0</v>
      </c>
      <c r="H20" s="332"/>
      <c r="I20" s="332"/>
      <c r="J20" s="332"/>
      <c r="K20" s="332"/>
      <c r="L20" s="332"/>
      <c r="M20" s="332"/>
      <c r="N20" s="332"/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0</v>
      </c>
      <c r="E21" s="332">
        <v>0</v>
      </c>
      <c r="F21" s="332">
        <v>0</v>
      </c>
      <c r="G21" s="332">
        <v>16851</v>
      </c>
      <c r="H21" s="332"/>
      <c r="I21" s="332"/>
      <c r="J21" s="332"/>
      <c r="K21" s="332"/>
      <c r="L21" s="332"/>
      <c r="M21" s="332"/>
      <c r="N21" s="332"/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6390</v>
      </c>
      <c r="E22" s="332">
        <v>0</v>
      </c>
      <c r="F22" s="332">
        <v>0</v>
      </c>
      <c r="G22" s="332">
        <v>0</v>
      </c>
      <c r="H22" s="332"/>
      <c r="I22" s="332"/>
      <c r="J22" s="332"/>
      <c r="K22" s="332"/>
      <c r="L22" s="332"/>
      <c r="M22" s="332"/>
      <c r="N22" s="332"/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121117</v>
      </c>
      <c r="E23" s="332">
        <v>151112</v>
      </c>
      <c r="F23" s="332">
        <v>78178</v>
      </c>
      <c r="G23" s="332">
        <v>3493490</v>
      </c>
      <c r="H23" s="332"/>
      <c r="I23" s="332"/>
      <c r="J23" s="332"/>
      <c r="K23" s="332"/>
      <c r="L23" s="332"/>
      <c r="M23" s="332"/>
      <c r="N23" s="332"/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19935827</v>
      </c>
      <c r="E24" s="332">
        <v>20071768</v>
      </c>
      <c r="F24" s="332">
        <v>19833312</v>
      </c>
      <c r="G24" s="332">
        <v>21776617</v>
      </c>
      <c r="H24" s="332"/>
      <c r="I24" s="332"/>
      <c r="J24" s="332"/>
      <c r="K24" s="332"/>
      <c r="L24" s="332"/>
      <c r="M24" s="332"/>
      <c r="N24" s="332"/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7693824</v>
      </c>
      <c r="E25" s="332">
        <v>8620027</v>
      </c>
      <c r="F25" s="332">
        <v>8796506</v>
      </c>
      <c r="G25" s="332">
        <v>9173237</v>
      </c>
      <c r="H25" s="332"/>
      <c r="I25" s="332"/>
      <c r="J25" s="332"/>
      <c r="K25" s="332"/>
      <c r="L25" s="332"/>
      <c r="M25" s="332"/>
      <c r="N25" s="332"/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7115886</v>
      </c>
      <c r="E26" s="332">
        <v>8105955</v>
      </c>
      <c r="F26" s="332">
        <v>8355316</v>
      </c>
      <c r="G26" s="332">
        <v>8805343</v>
      </c>
      <c r="H26" s="332"/>
      <c r="I26" s="332"/>
      <c r="J26" s="332"/>
      <c r="K26" s="332"/>
      <c r="L26" s="332"/>
      <c r="M26" s="332"/>
      <c r="N26" s="332"/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14554295</v>
      </c>
      <c r="E27" s="332">
        <v>14554295</v>
      </c>
      <c r="F27" s="332">
        <v>14554295</v>
      </c>
      <c r="G27" s="332">
        <v>15554295</v>
      </c>
      <c r="H27" s="332"/>
      <c r="I27" s="332"/>
      <c r="J27" s="332"/>
      <c r="K27" s="332"/>
      <c r="L27" s="332"/>
      <c r="M27" s="332"/>
      <c r="N27" s="332"/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>
        <v>0</v>
      </c>
      <c r="E28" s="332">
        <v>0</v>
      </c>
      <c r="F28" s="332">
        <v>0</v>
      </c>
      <c r="G28" s="332">
        <v>0</v>
      </c>
      <c r="H28" s="332"/>
      <c r="I28" s="332"/>
      <c r="J28" s="332"/>
      <c r="K28" s="332"/>
      <c r="L28" s="332"/>
      <c r="M28" s="332"/>
      <c r="N28" s="332"/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-968</v>
      </c>
      <c r="E29" s="332">
        <v>-968</v>
      </c>
      <c r="F29" s="332">
        <v>-968</v>
      </c>
      <c r="G29" s="332">
        <v>-968</v>
      </c>
      <c r="H29" s="332"/>
      <c r="I29" s="332"/>
      <c r="J29" s="332"/>
      <c r="K29" s="332"/>
      <c r="L29" s="332"/>
      <c r="M29" s="332"/>
      <c r="N29" s="332"/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/>
      <c r="I30" s="333"/>
      <c r="J30" s="333"/>
      <c r="K30" s="333"/>
      <c r="L30" s="333"/>
      <c r="M30" s="333"/>
      <c r="N30" s="333"/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2">
        <v>-7765353</v>
      </c>
      <c r="E31" s="332">
        <v>-7437441</v>
      </c>
      <c r="F31" s="332">
        <v>-6447372</v>
      </c>
      <c r="G31" s="332">
        <v>-6273011</v>
      </c>
      <c r="H31" s="332"/>
      <c r="I31" s="332"/>
      <c r="J31" s="332"/>
      <c r="K31" s="332"/>
      <c r="L31" s="332"/>
      <c r="M31" s="332"/>
      <c r="N31" s="332"/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/>
      <c r="I32" s="333"/>
      <c r="J32" s="333"/>
      <c r="K32" s="333"/>
      <c r="L32" s="333"/>
      <c r="M32" s="333"/>
      <c r="N32" s="333"/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2">
        <v>-7765353</v>
      </c>
      <c r="E33" s="332">
        <v>-7437441</v>
      </c>
      <c r="F33" s="332">
        <v>-6447372</v>
      </c>
      <c r="G33" s="332">
        <v>-6273011</v>
      </c>
      <c r="H33" s="332"/>
      <c r="I33" s="332"/>
      <c r="J33" s="332"/>
      <c r="K33" s="332"/>
      <c r="L33" s="332"/>
      <c r="M33" s="332"/>
      <c r="N33" s="332"/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/>
      <c r="I34" s="333"/>
      <c r="J34" s="333"/>
      <c r="K34" s="333"/>
      <c r="L34" s="333"/>
      <c r="M34" s="333"/>
      <c r="N34" s="333"/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327912</v>
      </c>
      <c r="E35" s="332">
        <v>990069</v>
      </c>
      <c r="F35" s="332">
        <v>249361</v>
      </c>
      <c r="G35" s="332">
        <v>-474973</v>
      </c>
      <c r="H35" s="332"/>
      <c r="I35" s="332"/>
      <c r="J35" s="332"/>
      <c r="K35" s="332"/>
      <c r="L35" s="332"/>
      <c r="M35" s="332"/>
      <c r="N35" s="332"/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/>
      <c r="I36" s="333"/>
      <c r="J36" s="333"/>
      <c r="K36" s="333"/>
      <c r="L36" s="333"/>
      <c r="M36" s="333"/>
      <c r="N36" s="333"/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/>
      <c r="I37" s="333"/>
      <c r="J37" s="333"/>
      <c r="K37" s="333"/>
      <c r="L37" s="333"/>
      <c r="M37" s="333"/>
      <c r="N37" s="333"/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/>
      <c r="I38" s="333"/>
      <c r="J38" s="333"/>
      <c r="K38" s="333"/>
      <c r="L38" s="333"/>
      <c r="M38" s="333"/>
      <c r="N38" s="333"/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>
        <v>577938</v>
      </c>
      <c r="E39" s="332">
        <v>514072</v>
      </c>
      <c r="F39" s="332">
        <v>441190</v>
      </c>
      <c r="G39" s="332">
        <v>367894</v>
      </c>
      <c r="H39" s="332"/>
      <c r="I39" s="332"/>
      <c r="J39" s="332"/>
      <c r="K39" s="332"/>
      <c r="L39" s="332"/>
      <c r="M39" s="332"/>
      <c r="N39" s="332"/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10757164</v>
      </c>
      <c r="E40" s="332">
        <v>10055121</v>
      </c>
      <c r="F40" s="332">
        <v>9745886</v>
      </c>
      <c r="G40" s="332">
        <v>10192269</v>
      </c>
      <c r="H40" s="332"/>
      <c r="I40" s="332"/>
      <c r="J40" s="332"/>
      <c r="K40" s="332"/>
      <c r="L40" s="332"/>
      <c r="M40" s="332"/>
      <c r="N40" s="332"/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>
        <v>0</v>
      </c>
      <c r="E41" s="332">
        <v>0</v>
      </c>
      <c r="F41" s="332">
        <v>0</v>
      </c>
      <c r="G41" s="332">
        <v>0</v>
      </c>
      <c r="H41" s="332"/>
      <c r="I41" s="332"/>
      <c r="J41" s="332"/>
      <c r="K41" s="332"/>
      <c r="L41" s="332"/>
      <c r="M41" s="332"/>
      <c r="N41" s="332"/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3">
        <v>10508924</v>
      </c>
      <c r="E42" s="332">
        <v>9818562</v>
      </c>
      <c r="F42" s="332">
        <v>9540562</v>
      </c>
      <c r="G42" s="332">
        <v>9134047</v>
      </c>
      <c r="H42" s="332"/>
      <c r="I42" s="332"/>
      <c r="J42" s="332"/>
      <c r="K42" s="333"/>
      <c r="L42" s="332"/>
      <c r="M42" s="332"/>
      <c r="N42" s="332"/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2">
        <v>0</v>
      </c>
      <c r="E43" s="332">
        <v>0</v>
      </c>
      <c r="F43" s="332">
        <v>0</v>
      </c>
      <c r="G43" s="333">
        <v>0</v>
      </c>
      <c r="H43" s="332"/>
      <c r="I43" s="332"/>
      <c r="J43" s="332"/>
      <c r="K43" s="332"/>
      <c r="L43" s="332"/>
      <c r="M43" s="332"/>
      <c r="N43" s="333"/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248240</v>
      </c>
      <c r="E44" s="333">
        <v>220869</v>
      </c>
      <c r="F44" s="332">
        <v>189634</v>
      </c>
      <c r="G44" s="332">
        <v>158222</v>
      </c>
      <c r="H44" s="333"/>
      <c r="I44" s="333"/>
      <c r="J44" s="333"/>
      <c r="K44" s="333"/>
      <c r="L44" s="333"/>
      <c r="M44" s="332"/>
      <c r="N44" s="332"/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/>
      <c r="I45" s="333"/>
      <c r="J45" s="333"/>
      <c r="K45" s="333"/>
      <c r="L45" s="333"/>
      <c r="M45" s="333"/>
      <c r="N45" s="333"/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15690</v>
      </c>
      <c r="F46" s="333">
        <v>15690</v>
      </c>
      <c r="G46" s="333">
        <v>900000</v>
      </c>
      <c r="H46" s="333"/>
      <c r="I46" s="333"/>
      <c r="J46" s="333"/>
      <c r="K46" s="333"/>
      <c r="L46" s="333"/>
      <c r="M46" s="333"/>
      <c r="N46" s="333"/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/>
      <c r="I47" s="333"/>
      <c r="J47" s="333"/>
      <c r="K47" s="333"/>
      <c r="L47" s="333"/>
      <c r="M47" s="333"/>
      <c r="N47" s="333"/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1484839</v>
      </c>
      <c r="E48" s="332">
        <v>1396620</v>
      </c>
      <c r="F48" s="332">
        <v>1290920</v>
      </c>
      <c r="G48" s="332">
        <v>2411111</v>
      </c>
      <c r="H48" s="332"/>
      <c r="I48" s="332"/>
      <c r="J48" s="332"/>
      <c r="K48" s="332"/>
      <c r="L48" s="332"/>
      <c r="M48" s="332"/>
      <c r="N48" s="332"/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/>
      <c r="I49" s="333"/>
      <c r="J49" s="333"/>
      <c r="K49" s="333"/>
      <c r="L49" s="333"/>
      <c r="M49" s="333"/>
      <c r="N49" s="333"/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2">
        <v>81555</v>
      </c>
      <c r="E50" s="332">
        <v>21410</v>
      </c>
      <c r="F50" s="332">
        <v>4251</v>
      </c>
      <c r="G50" s="332">
        <v>5164</v>
      </c>
      <c r="H50" s="333"/>
      <c r="I50" s="333"/>
      <c r="J50" s="333"/>
      <c r="K50" s="332"/>
      <c r="L50" s="332"/>
      <c r="M50" s="332"/>
      <c r="N50" s="332"/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0</v>
      </c>
      <c r="E51" s="332">
        <v>0</v>
      </c>
      <c r="F51" s="332">
        <v>0</v>
      </c>
      <c r="G51" s="332">
        <v>0</v>
      </c>
      <c r="H51" s="332"/>
      <c r="I51" s="332"/>
      <c r="J51" s="332"/>
      <c r="K51" s="332"/>
      <c r="L51" s="332"/>
      <c r="M51" s="332"/>
      <c r="N51" s="332"/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0</v>
      </c>
      <c r="E52" s="332">
        <v>0</v>
      </c>
      <c r="F52" s="332">
        <v>0</v>
      </c>
      <c r="G52" s="332">
        <v>0</v>
      </c>
      <c r="H52" s="332"/>
      <c r="I52" s="332"/>
      <c r="J52" s="332"/>
      <c r="K52" s="332"/>
      <c r="L52" s="332"/>
      <c r="M52" s="332"/>
      <c r="N52" s="332"/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1403284</v>
      </c>
      <c r="E53" s="332">
        <v>1375210</v>
      </c>
      <c r="F53" s="332">
        <v>1286669</v>
      </c>
      <c r="G53" s="332">
        <v>2405947</v>
      </c>
      <c r="H53" s="332"/>
      <c r="I53" s="332"/>
      <c r="J53" s="332"/>
      <c r="K53" s="332"/>
      <c r="L53" s="332"/>
      <c r="M53" s="332"/>
      <c r="N53" s="332"/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2">
        <v>0</v>
      </c>
      <c r="G54" s="332">
        <v>0</v>
      </c>
      <c r="H54" s="333"/>
      <c r="I54" s="333"/>
      <c r="J54" s="333"/>
      <c r="K54" s="333"/>
      <c r="L54" s="333"/>
      <c r="M54" s="332"/>
      <c r="N54" s="332"/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/>
      <c r="I55" s="333"/>
      <c r="J55" s="333"/>
      <c r="K55" s="333"/>
      <c r="L55" s="333"/>
      <c r="M55" s="333"/>
      <c r="N55" s="333"/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19935827</v>
      </c>
      <c r="E56" s="332">
        <v>20071768</v>
      </c>
      <c r="F56" s="332">
        <v>19833312</v>
      </c>
      <c r="G56" s="332">
        <v>21776617</v>
      </c>
      <c r="H56" s="332"/>
      <c r="I56" s="332"/>
      <c r="J56" s="332"/>
      <c r="K56" s="332"/>
      <c r="L56" s="332"/>
      <c r="M56" s="332"/>
      <c r="N56" s="332"/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6084420</v>
      </c>
      <c r="E57" s="332">
        <v>7447646</v>
      </c>
      <c r="F57" s="332">
        <v>6521045</v>
      </c>
      <c r="G57" s="332">
        <v>6772750</v>
      </c>
      <c r="H57" s="332"/>
      <c r="I57" s="332"/>
      <c r="J57" s="332"/>
      <c r="K57" s="332"/>
      <c r="L57" s="332"/>
      <c r="M57" s="332"/>
      <c r="N57" s="332"/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>
        <v>622115</v>
      </c>
      <c r="E58" s="332">
        <v>722078</v>
      </c>
      <c r="F58" s="332">
        <v>632851</v>
      </c>
      <c r="G58" s="332">
        <v>887581</v>
      </c>
      <c r="H58" s="332"/>
      <c r="I58" s="332"/>
      <c r="J58" s="332"/>
      <c r="K58" s="332"/>
      <c r="L58" s="332"/>
      <c r="M58" s="332"/>
      <c r="N58" s="332"/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5462305</v>
      </c>
      <c r="E59" s="332">
        <v>6725568</v>
      </c>
      <c r="F59" s="332">
        <v>5888194</v>
      </c>
      <c r="G59" s="332">
        <v>5885169</v>
      </c>
      <c r="H59" s="332"/>
      <c r="I59" s="332"/>
      <c r="J59" s="332"/>
      <c r="K59" s="332"/>
      <c r="L59" s="332"/>
      <c r="M59" s="332"/>
      <c r="N59" s="332"/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/>
      <c r="I60" s="333"/>
      <c r="J60" s="333"/>
      <c r="K60" s="333"/>
      <c r="L60" s="333"/>
      <c r="M60" s="333"/>
      <c r="N60" s="333"/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/>
      <c r="I61" s="333"/>
      <c r="J61" s="333"/>
      <c r="K61" s="333"/>
      <c r="L61" s="333"/>
      <c r="M61" s="333"/>
      <c r="N61" s="333"/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5000</v>
      </c>
      <c r="H62" s="333"/>
      <c r="I62" s="333"/>
      <c r="J62" s="333"/>
      <c r="K62" s="333"/>
      <c r="L62" s="333"/>
      <c r="M62" s="333"/>
      <c r="N62" s="333"/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-1201420</v>
      </c>
      <c r="E63" s="332">
        <v>-1446590</v>
      </c>
      <c r="F63" s="332">
        <v>-1285121</v>
      </c>
      <c r="G63" s="332">
        <v>-1485373</v>
      </c>
      <c r="H63" s="332"/>
      <c r="I63" s="332"/>
      <c r="J63" s="332"/>
      <c r="K63" s="332"/>
      <c r="L63" s="332"/>
      <c r="M63" s="332"/>
      <c r="N63" s="332"/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-941220</v>
      </c>
      <c r="E64" s="332">
        <v>-1141697</v>
      </c>
      <c r="F64" s="332">
        <v>-993330</v>
      </c>
      <c r="G64" s="332">
        <v>-1130663</v>
      </c>
      <c r="H64" s="332"/>
      <c r="I64" s="332"/>
      <c r="J64" s="332"/>
      <c r="K64" s="332"/>
      <c r="L64" s="332"/>
      <c r="M64" s="332"/>
      <c r="N64" s="332"/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-178007</v>
      </c>
      <c r="E65" s="332">
        <v>-199492</v>
      </c>
      <c r="F65" s="332">
        <v>-163002</v>
      </c>
      <c r="G65" s="332">
        <v>-226190</v>
      </c>
      <c r="H65" s="332"/>
      <c r="I65" s="332"/>
      <c r="J65" s="332"/>
      <c r="K65" s="332"/>
      <c r="L65" s="332"/>
      <c r="M65" s="332"/>
      <c r="N65" s="332"/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2">
        <v>-82193</v>
      </c>
      <c r="E66" s="332">
        <v>-105401</v>
      </c>
      <c r="F66" s="332">
        <v>-128789</v>
      </c>
      <c r="G66" s="332">
        <v>-128320</v>
      </c>
      <c r="H66" s="332"/>
      <c r="I66" s="332"/>
      <c r="J66" s="332"/>
      <c r="K66" s="332"/>
      <c r="L66" s="332"/>
      <c r="M66" s="332"/>
      <c r="N66" s="332"/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-200</v>
      </c>
      <c r="H67" s="333"/>
      <c r="I67" s="333"/>
      <c r="J67" s="333"/>
      <c r="K67" s="333"/>
      <c r="L67" s="333"/>
      <c r="M67" s="333"/>
      <c r="N67" s="333"/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112093</v>
      </c>
      <c r="E68" s="332">
        <v>100960</v>
      </c>
      <c r="F68" s="332">
        <v>129680</v>
      </c>
      <c r="G68" s="332">
        <v>108361</v>
      </c>
      <c r="H68" s="332"/>
      <c r="I68" s="332"/>
      <c r="J68" s="332"/>
      <c r="K68" s="332"/>
      <c r="L68" s="332"/>
      <c r="M68" s="332"/>
      <c r="N68" s="332"/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112093</v>
      </c>
      <c r="E69" s="332">
        <v>100960</v>
      </c>
      <c r="F69" s="332">
        <v>129680</v>
      </c>
      <c r="G69" s="332">
        <v>108361</v>
      </c>
      <c r="H69" s="332"/>
      <c r="I69" s="332"/>
      <c r="J69" s="332"/>
      <c r="K69" s="332"/>
      <c r="L69" s="332"/>
      <c r="M69" s="332"/>
      <c r="N69" s="332"/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3"/>
      <c r="I70" s="333"/>
      <c r="J70" s="333"/>
      <c r="K70" s="333"/>
      <c r="L70" s="333"/>
      <c r="M70" s="333"/>
      <c r="N70" s="333"/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-2559741</v>
      </c>
      <c r="E71" s="332">
        <v>-2837284</v>
      </c>
      <c r="F71" s="332">
        <v>-2735086</v>
      </c>
      <c r="G71" s="332">
        <v>-3376466</v>
      </c>
      <c r="H71" s="332"/>
      <c r="I71" s="332"/>
      <c r="J71" s="332"/>
      <c r="K71" s="332"/>
      <c r="L71" s="332"/>
      <c r="M71" s="332"/>
      <c r="N71" s="332"/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-1957144</v>
      </c>
      <c r="E72" s="332">
        <v>-2163836</v>
      </c>
      <c r="F72" s="332">
        <v>-2101700</v>
      </c>
      <c r="G72" s="332">
        <v>-2688153</v>
      </c>
      <c r="H72" s="332"/>
      <c r="I72" s="332"/>
      <c r="J72" s="332"/>
      <c r="K72" s="332"/>
      <c r="L72" s="332"/>
      <c r="M72" s="332"/>
      <c r="N72" s="332"/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-602597</v>
      </c>
      <c r="E73" s="332">
        <v>-673448</v>
      </c>
      <c r="F73" s="332">
        <v>-633386</v>
      </c>
      <c r="G73" s="332">
        <v>-688313</v>
      </c>
      <c r="H73" s="332"/>
      <c r="I73" s="332"/>
      <c r="J73" s="332"/>
      <c r="K73" s="332"/>
      <c r="L73" s="332"/>
      <c r="M73" s="332"/>
      <c r="N73" s="332"/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/>
      <c r="I74" s="332"/>
      <c r="J74" s="333"/>
      <c r="K74" s="333"/>
      <c r="L74" s="333"/>
      <c r="M74" s="333"/>
      <c r="N74" s="333"/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-1515264</v>
      </c>
      <c r="E75" s="332">
        <v>-1551252</v>
      </c>
      <c r="F75" s="332">
        <v>-1597463</v>
      </c>
      <c r="G75" s="332">
        <v>-1678240</v>
      </c>
      <c r="H75" s="332"/>
      <c r="I75" s="332"/>
      <c r="J75" s="332"/>
      <c r="K75" s="332"/>
      <c r="L75" s="332"/>
      <c r="M75" s="332"/>
      <c r="N75" s="332"/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-1330225</v>
      </c>
      <c r="E76" s="332">
        <v>-1359519</v>
      </c>
      <c r="F76" s="332">
        <v>-1392645</v>
      </c>
      <c r="G76" s="332">
        <v>-1468959</v>
      </c>
      <c r="H76" s="332"/>
      <c r="I76" s="332"/>
      <c r="J76" s="332"/>
      <c r="K76" s="332"/>
      <c r="L76" s="332"/>
      <c r="M76" s="332"/>
      <c r="N76" s="332"/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-185039</v>
      </c>
      <c r="E77" s="332">
        <v>-191733</v>
      </c>
      <c r="F77" s="332">
        <v>-204818</v>
      </c>
      <c r="G77" s="332">
        <v>-204818</v>
      </c>
      <c r="H77" s="332"/>
      <c r="I77" s="332"/>
      <c r="J77" s="332"/>
      <c r="K77" s="332"/>
      <c r="L77" s="332"/>
      <c r="M77" s="332"/>
      <c r="N77" s="332"/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0</v>
      </c>
      <c r="E78" s="332">
        <v>0</v>
      </c>
      <c r="F78" s="332">
        <v>0</v>
      </c>
      <c r="G78" s="332">
        <v>-4463</v>
      </c>
      <c r="H78" s="332"/>
      <c r="I78" s="332"/>
      <c r="J78" s="332"/>
      <c r="K78" s="332"/>
      <c r="L78" s="332"/>
      <c r="M78" s="332"/>
      <c r="N78" s="332"/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2">
        <v>0</v>
      </c>
      <c r="E79" s="332">
        <v>0</v>
      </c>
      <c r="F79" s="332">
        <v>0</v>
      </c>
      <c r="G79" s="332">
        <v>0</v>
      </c>
      <c r="H79" s="333"/>
      <c r="I79" s="332"/>
      <c r="J79" s="332"/>
      <c r="K79" s="332"/>
      <c r="L79" s="332"/>
      <c r="M79" s="332"/>
      <c r="N79" s="332"/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/>
      <c r="I80" s="333"/>
      <c r="J80" s="333"/>
      <c r="K80" s="333"/>
      <c r="L80" s="333"/>
      <c r="M80" s="333"/>
      <c r="N80" s="333"/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-521816</v>
      </c>
      <c r="E81" s="332">
        <v>-420408</v>
      </c>
      <c r="F81" s="332">
        <v>-438170</v>
      </c>
      <c r="G81" s="332">
        <v>-444430</v>
      </c>
      <c r="H81" s="332"/>
      <c r="I81" s="332"/>
      <c r="J81" s="332"/>
      <c r="K81" s="332"/>
      <c r="L81" s="332"/>
      <c r="M81" s="332"/>
      <c r="N81" s="332"/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>
        <v>133561</v>
      </c>
      <c r="E82" s="332">
        <v>104899</v>
      </c>
      <c r="F82" s="332">
        <v>104117</v>
      </c>
      <c r="G82" s="332">
        <v>104709</v>
      </c>
      <c r="H82" s="332"/>
      <c r="I82" s="332"/>
      <c r="J82" s="332"/>
      <c r="K82" s="332"/>
      <c r="L82" s="332"/>
      <c r="M82" s="332"/>
      <c r="N82" s="332"/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2">
        <v>0</v>
      </c>
      <c r="G83" s="333">
        <v>0</v>
      </c>
      <c r="H83" s="332"/>
      <c r="I83" s="333"/>
      <c r="J83" s="333"/>
      <c r="K83" s="333"/>
      <c r="L83" s="333"/>
      <c r="M83" s="332"/>
      <c r="N83" s="333"/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0</v>
      </c>
      <c r="E84" s="332">
        <v>0</v>
      </c>
      <c r="F84" s="332">
        <v>0</v>
      </c>
      <c r="G84" s="332">
        <v>-6000</v>
      </c>
      <c r="H84" s="332"/>
      <c r="I84" s="332"/>
      <c r="J84" s="332"/>
      <c r="K84" s="332"/>
      <c r="L84" s="332"/>
      <c r="M84" s="332"/>
      <c r="N84" s="332"/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2">
        <v>-16000</v>
      </c>
      <c r="H85" s="333"/>
      <c r="I85" s="333"/>
      <c r="J85" s="333"/>
      <c r="K85" s="333"/>
      <c r="L85" s="333"/>
      <c r="M85" s="333"/>
      <c r="N85" s="332"/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0</v>
      </c>
      <c r="E86" s="332">
        <v>0</v>
      </c>
      <c r="F86" s="332">
        <v>0</v>
      </c>
      <c r="G86" s="332">
        <v>10000</v>
      </c>
      <c r="H86" s="332"/>
      <c r="I86" s="332"/>
      <c r="J86" s="332"/>
      <c r="K86" s="332"/>
      <c r="L86" s="332"/>
      <c r="M86" s="332"/>
      <c r="N86" s="332"/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/>
      <c r="I87" s="333"/>
      <c r="J87" s="333"/>
      <c r="K87" s="333"/>
      <c r="L87" s="333"/>
      <c r="M87" s="333"/>
      <c r="N87" s="333"/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3">
        <v>-6740</v>
      </c>
      <c r="F88" s="333">
        <v>0</v>
      </c>
      <c r="G88" s="332">
        <v>-16078</v>
      </c>
      <c r="H88" s="332"/>
      <c r="I88" s="333"/>
      <c r="J88" s="333"/>
      <c r="K88" s="333"/>
      <c r="L88" s="333"/>
      <c r="M88" s="333"/>
      <c r="N88" s="332"/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531833</v>
      </c>
      <c r="E89" s="332">
        <v>1391231</v>
      </c>
      <c r="F89" s="332">
        <v>699002</v>
      </c>
      <c r="G89" s="332">
        <v>-15767</v>
      </c>
      <c r="H89" s="332"/>
      <c r="I89" s="332"/>
      <c r="J89" s="332"/>
      <c r="K89" s="332"/>
      <c r="L89" s="332"/>
      <c r="M89" s="332"/>
      <c r="N89" s="332"/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29344</v>
      </c>
      <c r="E90" s="332">
        <v>42027</v>
      </c>
      <c r="F90" s="332">
        <v>33824</v>
      </c>
      <c r="G90" s="332">
        <v>17232</v>
      </c>
      <c r="H90" s="332"/>
      <c r="I90" s="332"/>
      <c r="J90" s="332"/>
      <c r="K90" s="332"/>
      <c r="L90" s="332"/>
      <c r="M90" s="332"/>
      <c r="N90" s="332"/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-233265</v>
      </c>
      <c r="E91" s="332">
        <v>-443189</v>
      </c>
      <c r="F91" s="332">
        <v>-483465</v>
      </c>
      <c r="G91" s="332">
        <v>-476438</v>
      </c>
      <c r="H91" s="332"/>
      <c r="I91" s="332"/>
      <c r="J91" s="332"/>
      <c r="K91" s="332"/>
      <c r="L91" s="332"/>
      <c r="M91" s="332"/>
      <c r="N91" s="332"/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/>
      <c r="I92" s="333"/>
      <c r="J92" s="333"/>
      <c r="K92" s="333"/>
      <c r="L92" s="333"/>
      <c r="M92" s="333"/>
      <c r="N92" s="333"/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2">
        <v>0</v>
      </c>
      <c r="G93" s="332">
        <v>0</v>
      </c>
      <c r="H93" s="332"/>
      <c r="I93" s="333"/>
      <c r="J93" s="333"/>
      <c r="K93" s="333"/>
      <c r="L93" s="333"/>
      <c r="M93" s="332"/>
      <c r="N93" s="332"/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2">
        <v>0</v>
      </c>
      <c r="F94" s="333">
        <v>0</v>
      </c>
      <c r="G94" s="333">
        <v>0</v>
      </c>
      <c r="H94" s="333"/>
      <c r="I94" s="333"/>
      <c r="J94" s="333"/>
      <c r="K94" s="333"/>
      <c r="L94" s="332"/>
      <c r="M94" s="333"/>
      <c r="N94" s="333"/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2">
        <v>0</v>
      </c>
      <c r="F95" s="333">
        <v>0</v>
      </c>
      <c r="G95" s="333">
        <v>0</v>
      </c>
      <c r="H95" s="333"/>
      <c r="I95" s="333"/>
      <c r="J95" s="333"/>
      <c r="K95" s="333"/>
      <c r="L95" s="332"/>
      <c r="M95" s="333"/>
      <c r="N95" s="333"/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/>
      <c r="I96" s="333"/>
      <c r="J96" s="333"/>
      <c r="K96" s="333"/>
      <c r="L96" s="333"/>
      <c r="M96" s="333"/>
      <c r="N96" s="333"/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/>
      <c r="I97" s="333"/>
      <c r="J97" s="333"/>
      <c r="K97" s="333"/>
      <c r="L97" s="333"/>
      <c r="M97" s="333"/>
      <c r="N97" s="333"/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/>
      <c r="I98" s="333"/>
      <c r="J98" s="333"/>
      <c r="K98" s="333"/>
      <c r="L98" s="333"/>
      <c r="M98" s="333"/>
      <c r="N98" s="333"/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/>
      <c r="I99" s="333"/>
      <c r="J99" s="333"/>
      <c r="K99" s="333"/>
      <c r="L99" s="333"/>
      <c r="M99" s="333"/>
      <c r="N99" s="333"/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/>
      <c r="I100" s="333"/>
      <c r="J100" s="333"/>
      <c r="K100" s="333"/>
      <c r="L100" s="333"/>
      <c r="M100" s="333"/>
      <c r="N100" s="333"/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-203921</v>
      </c>
      <c r="E101" s="332">
        <v>-401162</v>
      </c>
      <c r="F101" s="332">
        <v>-449641</v>
      </c>
      <c r="G101" s="332">
        <v>-459206</v>
      </c>
      <c r="H101" s="332"/>
      <c r="I101" s="332"/>
      <c r="J101" s="332"/>
      <c r="K101" s="332"/>
      <c r="L101" s="332"/>
      <c r="M101" s="332"/>
      <c r="N101" s="332"/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327912</v>
      </c>
      <c r="E102" s="332">
        <v>990069</v>
      </c>
      <c r="F102" s="332">
        <v>249361</v>
      </c>
      <c r="G102" s="332">
        <v>-474973</v>
      </c>
      <c r="H102" s="332"/>
      <c r="I102" s="332"/>
      <c r="J102" s="332"/>
      <c r="K102" s="332"/>
      <c r="L102" s="332"/>
      <c r="M102" s="332"/>
      <c r="N102" s="332"/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0</v>
      </c>
      <c r="E103" s="332">
        <v>0</v>
      </c>
      <c r="F103" s="332">
        <v>0</v>
      </c>
      <c r="G103" s="332">
        <v>0</v>
      </c>
      <c r="H103" s="332"/>
      <c r="I103" s="332"/>
      <c r="J103" s="332"/>
      <c r="K103" s="332"/>
      <c r="L103" s="332"/>
      <c r="M103" s="332"/>
      <c r="N103" s="332"/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327912</v>
      </c>
      <c r="E104" s="332">
        <v>990069</v>
      </c>
      <c r="F104" s="332">
        <v>249361</v>
      </c>
      <c r="G104" s="332">
        <v>-474973</v>
      </c>
      <c r="H104" s="332"/>
      <c r="I104" s="332"/>
      <c r="J104" s="332"/>
      <c r="K104" s="332"/>
      <c r="L104" s="332"/>
      <c r="M104" s="332"/>
      <c r="N104" s="332"/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/>
      <c r="I105" s="332"/>
      <c r="J105" s="332"/>
      <c r="K105" s="332"/>
      <c r="L105" s="332"/>
      <c r="M105" s="332"/>
      <c r="N105" s="332"/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327912</v>
      </c>
      <c r="E106" s="332">
        <v>990069</v>
      </c>
      <c r="F106" s="332">
        <v>249361</v>
      </c>
      <c r="G106" s="332">
        <v>-474973</v>
      </c>
      <c r="H106" s="332"/>
      <c r="I106" s="332"/>
      <c r="J106" s="332"/>
      <c r="K106" s="332"/>
      <c r="L106" s="332"/>
      <c r="M106" s="332"/>
      <c r="N106" s="332"/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/>
      <c r="I107" s="333"/>
      <c r="J107" s="333"/>
      <c r="K107" s="333"/>
      <c r="L107" s="333"/>
      <c r="M107" s="333"/>
      <c r="N107" s="333"/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/>
      <c r="I108" s="333"/>
      <c r="J108" s="333"/>
      <c r="K108" s="333"/>
      <c r="L108" s="333"/>
      <c r="M108" s="333"/>
      <c r="N108" s="333"/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13660</v>
      </c>
      <c r="F109" s="332">
        <v>0</v>
      </c>
      <c r="G109" s="332">
        <v>0</v>
      </c>
      <c r="H109" s="332"/>
      <c r="I109" s="333"/>
      <c r="J109" s="333"/>
      <c r="K109" s="333"/>
      <c r="L109" s="333"/>
      <c r="M109" s="332"/>
      <c r="N109" s="332"/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/>
      <c r="I110" s="333"/>
      <c r="J110" s="333"/>
      <c r="K110" s="333"/>
      <c r="L110" s="333"/>
      <c r="M110" s="333"/>
      <c r="N110" s="333"/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/>
      <c r="I111" s="333"/>
      <c r="J111" s="333"/>
      <c r="K111" s="333"/>
      <c r="L111" s="333"/>
      <c r="M111" s="333"/>
      <c r="N111" s="333"/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/>
      <c r="I112" s="333"/>
      <c r="J112" s="333"/>
      <c r="K112" s="333"/>
      <c r="L112" s="333"/>
      <c r="M112" s="333"/>
      <c r="N112" s="333"/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-4098</v>
      </c>
      <c r="F113" s="332">
        <v>0</v>
      </c>
      <c r="G113" s="333">
        <v>0</v>
      </c>
      <c r="H113" s="333"/>
      <c r="I113" s="333"/>
      <c r="J113" s="333"/>
      <c r="K113" s="333"/>
      <c r="L113" s="333"/>
      <c r="M113" s="332"/>
      <c r="N113" s="333"/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9562</v>
      </c>
      <c r="F114" s="332">
        <v>0</v>
      </c>
      <c r="G114" s="332">
        <v>0</v>
      </c>
      <c r="H114" s="332"/>
      <c r="I114" s="333"/>
      <c r="J114" s="333"/>
      <c r="K114" s="333"/>
      <c r="L114" s="333"/>
      <c r="M114" s="332"/>
      <c r="N114" s="332"/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/>
      <c r="I115" s="333"/>
      <c r="J115" s="333"/>
      <c r="K115" s="333"/>
      <c r="L115" s="333"/>
      <c r="M115" s="333"/>
      <c r="N115" s="333"/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/>
      <c r="I116" s="333"/>
      <c r="J116" s="333"/>
      <c r="K116" s="333"/>
      <c r="L116" s="333"/>
      <c r="M116" s="333"/>
      <c r="N116" s="333"/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2">
        <v>-133561</v>
      </c>
      <c r="E117" s="332">
        <v>-104899</v>
      </c>
      <c r="F117" s="332">
        <v>-104117</v>
      </c>
      <c r="G117" s="332">
        <v>-104709</v>
      </c>
      <c r="H117" s="332"/>
      <c r="I117" s="332"/>
      <c r="J117" s="332"/>
      <c r="K117" s="332"/>
      <c r="L117" s="332"/>
      <c r="M117" s="332"/>
      <c r="N117" s="332"/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/>
      <c r="I118" s="333"/>
      <c r="J118" s="333"/>
      <c r="K118" s="333"/>
      <c r="L118" s="333"/>
      <c r="M118" s="333"/>
      <c r="N118" s="333"/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/>
      <c r="I119" s="333"/>
      <c r="J119" s="333"/>
      <c r="K119" s="333"/>
      <c r="L119" s="333"/>
      <c r="M119" s="333"/>
      <c r="N119" s="333"/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40069</v>
      </c>
      <c r="E120" s="333">
        <v>31471</v>
      </c>
      <c r="F120" s="332">
        <v>31235</v>
      </c>
      <c r="G120" s="332">
        <v>31413</v>
      </c>
      <c r="H120" s="333"/>
      <c r="I120" s="333"/>
      <c r="J120" s="333"/>
      <c r="K120" s="333"/>
      <c r="L120" s="333"/>
      <c r="M120" s="332"/>
      <c r="N120" s="332"/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2">
        <v>-93492</v>
      </c>
      <c r="E121" s="332">
        <v>-73428</v>
      </c>
      <c r="F121" s="332">
        <v>-72882</v>
      </c>
      <c r="G121" s="332">
        <v>-73296</v>
      </c>
      <c r="H121" s="332"/>
      <c r="I121" s="332"/>
      <c r="J121" s="332"/>
      <c r="K121" s="332"/>
      <c r="L121" s="332"/>
      <c r="M121" s="332"/>
      <c r="N121" s="332"/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234420</v>
      </c>
      <c r="E122" s="332">
        <v>926203</v>
      </c>
      <c r="F122" s="332">
        <v>176479</v>
      </c>
      <c r="G122" s="332">
        <v>-548269</v>
      </c>
      <c r="H122" s="332"/>
      <c r="I122" s="332"/>
      <c r="J122" s="332"/>
      <c r="K122" s="332"/>
      <c r="L122" s="332"/>
      <c r="M122" s="332"/>
      <c r="N122" s="332"/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-75000</v>
      </c>
      <c r="H123" s="333"/>
      <c r="I123" s="333"/>
      <c r="J123" s="333"/>
      <c r="K123" s="333"/>
      <c r="L123" s="333"/>
      <c r="M123" s="333"/>
      <c r="N123" s="333"/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0</v>
      </c>
      <c r="AE20" s="304">
        <f>+Data!K303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Data!K403</f>
        <v>0</v>
      </c>
      <c r="AA25" s="305">
        <f>Data!K395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0</v>
      </c>
      <c r="G28" s="64"/>
      <c r="H28" s="64"/>
      <c r="I28" s="65"/>
      <c r="J28" s="65"/>
      <c r="K28" s="315">
        <f>-Data!K245</f>
        <v>0</v>
      </c>
      <c r="L28" s="64"/>
      <c r="M28" s="315">
        <f>-Data!K247</f>
        <v>0</v>
      </c>
      <c r="N28" s="64"/>
      <c r="O28" s="64"/>
      <c r="P28" s="316">
        <f>-(Data!K256+Data!K83)</f>
        <v>0</v>
      </c>
      <c r="Q28" s="314">
        <f>-(Data!K261)</f>
        <v>0</v>
      </c>
      <c r="R28" s="314">
        <f>-Data!K267</f>
        <v>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0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0</v>
      </c>
      <c r="M29" s="44"/>
      <c r="N29" s="293">
        <f>-Data!K248</f>
        <v>0</v>
      </c>
      <c r="O29" s="48"/>
      <c r="P29" s="320">
        <f>(Data!K81+Data!K83)</f>
        <v>0</v>
      </c>
      <c r="Q29" s="321">
        <f>-Data!K262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0</v>
      </c>
      <c r="AE20" s="304">
        <f>+Data!L303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Data!L403</f>
        <v>0</v>
      </c>
      <c r="AA25" s="305">
        <f>Data!L395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0</v>
      </c>
      <c r="G28" s="64"/>
      <c r="H28" s="64"/>
      <c r="I28" s="65"/>
      <c r="J28" s="65"/>
      <c r="K28" s="315">
        <f>-Data!L245</f>
        <v>0</v>
      </c>
      <c r="L28" s="64"/>
      <c r="M28" s="315">
        <f>-Data!L247</f>
        <v>0</v>
      </c>
      <c r="N28" s="64"/>
      <c r="O28" s="64"/>
      <c r="P28" s="316">
        <f>-(Data!L256+Data!L83)</f>
        <v>0</v>
      </c>
      <c r="Q28" s="314">
        <f>-(Data!L261)</f>
        <v>0</v>
      </c>
      <c r="R28" s="314">
        <f>-Data!L267</f>
        <v>0</v>
      </c>
      <c r="S28" s="64"/>
      <c r="T28" s="314">
        <f>-Data!L306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0</v>
      </c>
      <c r="M29" s="44"/>
      <c r="N29" s="293">
        <f>-Data!L248</f>
        <v>0</v>
      </c>
      <c r="O29" s="48"/>
      <c r="P29" s="320">
        <f>(Data!L81+Data!L83)</f>
        <v>0</v>
      </c>
      <c r="Q29" s="321">
        <f>-Data!L262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0</v>
      </c>
      <c r="AC20" s="48"/>
      <c r="AD20" s="303">
        <f>+Data!M299+Data!M300+Data!M301+Data!M302+Data!M307+Data!M310+Data!M311+Data!M312+Data!M313+Data!M314</f>
        <v>0</v>
      </c>
      <c r="AE20" s="304">
        <f>+Data!M303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Data!M403</f>
        <v>0</v>
      </c>
      <c r="AA25" s="305">
        <f>Data!M395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0</v>
      </c>
      <c r="G28" s="64"/>
      <c r="H28" s="64"/>
      <c r="I28" s="65"/>
      <c r="J28" s="65"/>
      <c r="K28" s="315">
        <f>-Data!M245</f>
        <v>0</v>
      </c>
      <c r="L28" s="64"/>
      <c r="M28" s="315">
        <f>-Data!M247</f>
        <v>0</v>
      </c>
      <c r="N28" s="64"/>
      <c r="O28" s="64"/>
      <c r="P28" s="316">
        <f>-(Data!M256+Data!M83)</f>
        <v>0</v>
      </c>
      <c r="Q28" s="314">
        <f>-(Data!M261)</f>
        <v>0</v>
      </c>
      <c r="R28" s="314">
        <f>-Data!M267</f>
        <v>0</v>
      </c>
      <c r="S28" s="64"/>
      <c r="T28" s="314">
        <f>-Data!M306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0</v>
      </c>
      <c r="M29" s="44"/>
      <c r="N29" s="293">
        <f>-Data!M248</f>
        <v>0</v>
      </c>
      <c r="O29" s="48"/>
      <c r="P29" s="320">
        <f>(Data!M81+Data!M83)</f>
        <v>0</v>
      </c>
      <c r="Q29" s="321">
        <f>-Data!M262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</v>
      </c>
      <c r="AC20" s="48"/>
      <c r="AD20" s="303">
        <f>+Data!N299+Data!N300+Data!N301+Data!N302+Data!N307+Data!N310+Data!N311+Data!N312+Data!N313+Data!N314</f>
        <v>0</v>
      </c>
      <c r="AE20" s="304">
        <f>+Data!N303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Data!N403</f>
        <v>0</v>
      </c>
      <c r="AA25" s="305">
        <f>Data!N395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0</v>
      </c>
      <c r="G28" s="64"/>
      <c r="H28" s="64"/>
      <c r="I28" s="65"/>
      <c r="J28" s="65"/>
      <c r="K28" s="315">
        <f>-Data!N245</f>
        <v>0</v>
      </c>
      <c r="L28" s="64"/>
      <c r="M28" s="315">
        <f>-Data!N247</f>
        <v>0</v>
      </c>
      <c r="N28" s="64"/>
      <c r="O28" s="64"/>
      <c r="P28" s="316">
        <f>-(Data!N256+Data!N83)</f>
        <v>0</v>
      </c>
      <c r="Q28" s="314">
        <f>-(Data!N261)</f>
        <v>0</v>
      </c>
      <c r="R28" s="314">
        <f>-Data!N267</f>
        <v>0</v>
      </c>
      <c r="S28" s="64"/>
      <c r="T28" s="314">
        <f>-Data!N306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0</v>
      </c>
      <c r="M29" s="44"/>
      <c r="N29" s="293">
        <f>-Data!N248</f>
        <v>0</v>
      </c>
      <c r="O29" s="48"/>
      <c r="P29" s="320">
        <f>(Data!N81+Data!N83)</f>
        <v>0</v>
      </c>
      <c r="Q29" s="321">
        <f>-Data!N262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0</v>
      </c>
      <c r="I9" s="182">
        <f>+Carga_datos!I1</f>
        <v>0</v>
      </c>
      <c r="J9" s="182">
        <f>+Carga_datos!J1</f>
        <v>0</v>
      </c>
      <c r="K9" s="182">
        <f>+Carga_datos!K1</f>
        <v>0</v>
      </c>
      <c r="L9" s="182">
        <f>+Carga_datos!L1</f>
        <v>0</v>
      </c>
      <c r="M9" s="182">
        <f>+Carga_datos!M1</f>
        <v>0</v>
      </c>
      <c r="N9" s="182">
        <f>+Carga_datos!N1</f>
        <v>0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0</v>
      </c>
      <c r="I13" s="184">
        <f t="shared" si="1"/>
        <v>0</v>
      </c>
      <c r="J13" s="184">
        <f t="shared" si="1"/>
        <v>0</v>
      </c>
      <c r="K13" s="184">
        <f t="shared" si="1"/>
        <v>0</v>
      </c>
      <c r="L13" s="184">
        <f t="shared" si="1"/>
        <v>0</v>
      </c>
      <c r="M13" s="184">
        <f t="shared" si="1"/>
        <v>0</v>
      </c>
      <c r="N13" s="184">
        <f t="shared" si="1"/>
        <v>0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0</v>
      </c>
      <c r="T13" s="177">
        <f t="shared" si="2"/>
        <v>0</v>
      </c>
      <c r="U13" s="177">
        <f t="shared" si="2"/>
        <v>0</v>
      </c>
      <c r="V13" s="177">
        <f t="shared" si="2"/>
        <v>0</v>
      </c>
      <c r="W13" s="177">
        <f t="shared" ref="W13" si="3">+L13</f>
        <v>0</v>
      </c>
      <c r="X13" s="177">
        <f t="shared" ref="X13:Y13" si="4">+M13</f>
        <v>0</v>
      </c>
      <c r="Y13" s="177">
        <f t="shared" si="4"/>
        <v>0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6084420</v>
      </c>
      <c r="E15" s="229">
        <f t="shared" ref="E15:G15" si="5">SUM(E16:E18)</f>
        <v>7447646</v>
      </c>
      <c r="F15" s="229">
        <f t="shared" si="5"/>
        <v>6521045</v>
      </c>
      <c r="G15" s="229">
        <f t="shared" si="5"/>
        <v>6772750</v>
      </c>
      <c r="H15" s="229">
        <f t="shared" ref="H15:N15" si="6">SUM(H16:H18)</f>
        <v>0</v>
      </c>
      <c r="I15" s="229">
        <f t="shared" si="6"/>
        <v>0</v>
      </c>
      <c r="J15" s="229">
        <f t="shared" si="6"/>
        <v>0</v>
      </c>
      <c r="K15" s="229">
        <f t="shared" si="6"/>
        <v>0</v>
      </c>
      <c r="L15" s="229">
        <f t="shared" si="6"/>
        <v>0</v>
      </c>
      <c r="M15" s="229">
        <f t="shared" si="6"/>
        <v>0</v>
      </c>
      <c r="N15" s="229">
        <f t="shared" si="6"/>
        <v>0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622115</v>
      </c>
      <c r="E16" s="229">
        <f>+Carga_datos!E58</f>
        <v>722078</v>
      </c>
      <c r="F16" s="229">
        <f>+Carga_datos!F58</f>
        <v>632851</v>
      </c>
      <c r="G16" s="229">
        <f>+Carga_datos!G58</f>
        <v>887581</v>
      </c>
      <c r="H16" s="229">
        <f>+Carga_datos!H58</f>
        <v>0</v>
      </c>
      <c r="I16" s="229">
        <f>+Carga_datos!I58</f>
        <v>0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5462305</v>
      </c>
      <c r="E17" s="229">
        <f>+Carga_datos!E59</f>
        <v>6725568</v>
      </c>
      <c r="F17" s="229">
        <f>+Carga_datos!F59</f>
        <v>5888194</v>
      </c>
      <c r="G17" s="229">
        <f>+Carga_datos!G59</f>
        <v>5885169</v>
      </c>
      <c r="H17" s="229">
        <f>+Carga_datos!H59</f>
        <v>0</v>
      </c>
      <c r="I17" s="229">
        <f>+Carga_datos!I59</f>
        <v>0</v>
      </c>
      <c r="J17" s="229">
        <f>+Carga_datos!J59</f>
        <v>0</v>
      </c>
      <c r="K17" s="229">
        <f>+Carga_datos!K59</f>
        <v>0</v>
      </c>
      <c r="L17" s="229">
        <f>+Carga_datos!L59</f>
        <v>0</v>
      </c>
      <c r="M17" s="229">
        <f>+Carga_datos!M59</f>
        <v>0</v>
      </c>
      <c r="N17" s="229">
        <f>+Carga_datos!N59</f>
        <v>0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5000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-1201420</v>
      </c>
      <c r="E21" s="229">
        <f t="shared" ref="E21:G21" si="7">SUM(E22:E25)</f>
        <v>-1446590</v>
      </c>
      <c r="F21" s="229">
        <f t="shared" si="7"/>
        <v>-1285121</v>
      </c>
      <c r="G21" s="229">
        <f t="shared" si="7"/>
        <v>-1485373</v>
      </c>
      <c r="H21" s="229">
        <f t="shared" ref="H21:N21" si="8">SUM(H22:H25)</f>
        <v>0</v>
      </c>
      <c r="I21" s="229">
        <f t="shared" si="8"/>
        <v>0</v>
      </c>
      <c r="J21" s="229">
        <f t="shared" si="8"/>
        <v>0</v>
      </c>
      <c r="K21" s="229">
        <f t="shared" si="8"/>
        <v>0</v>
      </c>
      <c r="L21" s="229">
        <f t="shared" si="8"/>
        <v>0</v>
      </c>
      <c r="M21" s="229">
        <f t="shared" si="8"/>
        <v>0</v>
      </c>
      <c r="N21" s="229">
        <f t="shared" si="8"/>
        <v>0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-941220</v>
      </c>
      <c r="E22" s="229">
        <f>+Carga_datos!E64</f>
        <v>-1141697</v>
      </c>
      <c r="F22" s="229">
        <f>+Carga_datos!F64</f>
        <v>-993330</v>
      </c>
      <c r="G22" s="229">
        <f>+Carga_datos!G64</f>
        <v>-1130663</v>
      </c>
      <c r="H22" s="229">
        <f>+Carga_datos!H64</f>
        <v>0</v>
      </c>
      <c r="I22" s="229">
        <f>+Carga_datos!I64</f>
        <v>0</v>
      </c>
      <c r="J22" s="229">
        <f>+Carga_datos!J64</f>
        <v>0</v>
      </c>
      <c r="K22" s="229">
        <f>+Carga_datos!K64</f>
        <v>0</v>
      </c>
      <c r="L22" s="229">
        <f>+Carga_datos!L64</f>
        <v>0</v>
      </c>
      <c r="M22" s="229">
        <f>+Carga_datos!M64</f>
        <v>0</v>
      </c>
      <c r="N22" s="229">
        <f>+Carga_datos!N64</f>
        <v>0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-178007</v>
      </c>
      <c r="E23" s="229">
        <f>+Carga_datos!E65</f>
        <v>-199492</v>
      </c>
      <c r="F23" s="229">
        <f>+Carga_datos!F65</f>
        <v>-163002</v>
      </c>
      <c r="G23" s="229">
        <f>+Carga_datos!G65</f>
        <v>-226190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0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-82193</v>
      </c>
      <c r="E24" s="229">
        <f>+Carga_datos!E66</f>
        <v>-105401</v>
      </c>
      <c r="F24" s="229">
        <f>+Carga_datos!F66</f>
        <v>-128789</v>
      </c>
      <c r="G24" s="229">
        <f>+Carga_datos!G66</f>
        <v>-128320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-200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112093</v>
      </c>
      <c r="E26" s="229">
        <f t="shared" ref="E26:G26" si="9">SUM(E27:E28)</f>
        <v>100960</v>
      </c>
      <c r="F26" s="229">
        <f t="shared" si="9"/>
        <v>129680</v>
      </c>
      <c r="G26" s="229">
        <f t="shared" si="9"/>
        <v>108361</v>
      </c>
      <c r="H26" s="229">
        <f t="shared" ref="H26:N26" si="10">SUM(H27:H28)</f>
        <v>0</v>
      </c>
      <c r="I26" s="229">
        <f t="shared" si="10"/>
        <v>0</v>
      </c>
      <c r="J26" s="229">
        <f t="shared" si="10"/>
        <v>0</v>
      </c>
      <c r="K26" s="229">
        <f t="shared" si="10"/>
        <v>0</v>
      </c>
      <c r="L26" s="229">
        <f t="shared" si="10"/>
        <v>0</v>
      </c>
      <c r="M26" s="229">
        <f t="shared" si="10"/>
        <v>0</v>
      </c>
      <c r="N26" s="229">
        <f t="shared" si="10"/>
        <v>0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112093</v>
      </c>
      <c r="E27" s="229">
        <f>+Carga_datos!E69</f>
        <v>100960</v>
      </c>
      <c r="F27" s="229">
        <f>+Carga_datos!F69</f>
        <v>129680</v>
      </c>
      <c r="G27" s="229">
        <f>+Carga_datos!G69</f>
        <v>108361</v>
      </c>
      <c r="H27" s="229">
        <f>+Carga_datos!H69</f>
        <v>0</v>
      </c>
      <c r="I27" s="229">
        <f>+Carga_datos!I69</f>
        <v>0</v>
      </c>
      <c r="J27" s="229">
        <f>+Carga_datos!J69</f>
        <v>0</v>
      </c>
      <c r="K27" s="229">
        <f>+Carga_datos!K69</f>
        <v>0</v>
      </c>
      <c r="L27" s="229">
        <f>+Carga_datos!L69</f>
        <v>0</v>
      </c>
      <c r="M27" s="229">
        <f>+Carga_datos!M69</f>
        <v>0</v>
      </c>
      <c r="N27" s="229">
        <f>+Carga_datos!N69</f>
        <v>0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-2559741</v>
      </c>
      <c r="E29" s="229">
        <f t="shared" ref="E29:G29" si="11">SUM(E30:E32)</f>
        <v>-2837284</v>
      </c>
      <c r="F29" s="229">
        <f t="shared" si="11"/>
        <v>-2735086</v>
      </c>
      <c r="G29" s="229">
        <f t="shared" si="11"/>
        <v>-3376466</v>
      </c>
      <c r="H29" s="229">
        <f t="shared" ref="H29:N29" si="12">SUM(H30:H32)</f>
        <v>0</v>
      </c>
      <c r="I29" s="229">
        <f t="shared" si="12"/>
        <v>0</v>
      </c>
      <c r="J29" s="229">
        <f t="shared" si="12"/>
        <v>0</v>
      </c>
      <c r="K29" s="229">
        <f t="shared" si="12"/>
        <v>0</v>
      </c>
      <c r="L29" s="229">
        <f t="shared" si="12"/>
        <v>0</v>
      </c>
      <c r="M29" s="229">
        <f t="shared" si="12"/>
        <v>0</v>
      </c>
      <c r="N29" s="229">
        <f t="shared" si="12"/>
        <v>0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-1957144</v>
      </c>
      <c r="E30" s="229">
        <f>+Carga_datos!E72</f>
        <v>-2163836</v>
      </c>
      <c r="F30" s="229">
        <f>+Carga_datos!F72</f>
        <v>-2101700</v>
      </c>
      <c r="G30" s="229">
        <f>+Carga_datos!G72</f>
        <v>-2688153</v>
      </c>
      <c r="H30" s="229">
        <f>+Carga_datos!H72</f>
        <v>0</v>
      </c>
      <c r="I30" s="229">
        <f>+Carga_datos!I72</f>
        <v>0</v>
      </c>
      <c r="J30" s="229">
        <f>+Carga_datos!J72</f>
        <v>0</v>
      </c>
      <c r="K30" s="229">
        <f>+Carga_datos!K72</f>
        <v>0</v>
      </c>
      <c r="L30" s="229">
        <f>+Carga_datos!L72</f>
        <v>0</v>
      </c>
      <c r="M30" s="229">
        <f>+Carga_datos!M72</f>
        <v>0</v>
      </c>
      <c r="N30" s="229">
        <f>+Carga_datos!N72</f>
        <v>0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-602597</v>
      </c>
      <c r="E31" s="229">
        <f>+Carga_datos!E73</f>
        <v>-673448</v>
      </c>
      <c r="F31" s="229">
        <f>+Carga_datos!F73</f>
        <v>-633386</v>
      </c>
      <c r="G31" s="229">
        <f>+Carga_datos!G73</f>
        <v>-688313</v>
      </c>
      <c r="H31" s="229">
        <f>+Carga_datos!H73</f>
        <v>0</v>
      </c>
      <c r="I31" s="229">
        <f>+Carga_datos!I73</f>
        <v>0</v>
      </c>
      <c r="J31" s="229">
        <f>+Carga_datos!J73</f>
        <v>0</v>
      </c>
      <c r="K31" s="229">
        <f>+Carga_datos!K73</f>
        <v>0</v>
      </c>
      <c r="L31" s="229">
        <f>+Carga_datos!L73</f>
        <v>0</v>
      </c>
      <c r="M31" s="229">
        <f>+Carga_datos!M73</f>
        <v>0</v>
      </c>
      <c r="N31" s="229">
        <f>+Carga_datos!N73</f>
        <v>0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-1515264</v>
      </c>
      <c r="E33" s="229">
        <f t="shared" ref="E33:G33" si="13">SUM(E34:E38)</f>
        <v>-1551252</v>
      </c>
      <c r="F33" s="229">
        <f t="shared" si="13"/>
        <v>-1597463</v>
      </c>
      <c r="G33" s="229">
        <f t="shared" si="13"/>
        <v>-1678240</v>
      </c>
      <c r="H33" s="229">
        <f t="shared" ref="H33:N33" si="14">SUM(H34:H38)</f>
        <v>0</v>
      </c>
      <c r="I33" s="229">
        <f t="shared" si="14"/>
        <v>0</v>
      </c>
      <c r="J33" s="229">
        <f t="shared" si="14"/>
        <v>0</v>
      </c>
      <c r="K33" s="229">
        <f t="shared" si="14"/>
        <v>0</v>
      </c>
      <c r="L33" s="229">
        <f t="shared" si="14"/>
        <v>0</v>
      </c>
      <c r="M33" s="229">
        <f t="shared" si="14"/>
        <v>0</v>
      </c>
      <c r="N33" s="229">
        <f t="shared" si="14"/>
        <v>0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-1330225</v>
      </c>
      <c r="E34" s="229">
        <f>+Carga_datos!E76</f>
        <v>-1359519</v>
      </c>
      <c r="F34" s="229">
        <f>+Carga_datos!F76</f>
        <v>-1392645</v>
      </c>
      <c r="G34" s="229">
        <f>+Carga_datos!G76</f>
        <v>-1468959</v>
      </c>
      <c r="H34" s="229">
        <f>+Carga_datos!H76</f>
        <v>0</v>
      </c>
      <c r="I34" s="229">
        <f>+Carga_datos!I76</f>
        <v>0</v>
      </c>
      <c r="J34" s="229">
        <f>+Carga_datos!J76</f>
        <v>0</v>
      </c>
      <c r="K34" s="229">
        <f>+Carga_datos!K76</f>
        <v>0</v>
      </c>
      <c r="L34" s="229">
        <f>+Carga_datos!L76</f>
        <v>0</v>
      </c>
      <c r="M34" s="229">
        <f>+Carga_datos!M76</f>
        <v>0</v>
      </c>
      <c r="N34" s="229">
        <f>+Carga_datos!N76</f>
        <v>0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-185039</v>
      </c>
      <c r="E35" s="229">
        <f>+Carga_datos!E77</f>
        <v>-191733</v>
      </c>
      <c r="F35" s="229">
        <f>+Carga_datos!F77</f>
        <v>-204818</v>
      </c>
      <c r="G35" s="229">
        <f>+Carga_datos!G77</f>
        <v>-204818</v>
      </c>
      <c r="H35" s="229">
        <f>+Carga_datos!H77</f>
        <v>0</v>
      </c>
      <c r="I35" s="229">
        <f>+Carga_datos!I77</f>
        <v>0</v>
      </c>
      <c r="J35" s="229">
        <f>+Carga_datos!J77</f>
        <v>0</v>
      </c>
      <c r="K35" s="229">
        <f>+Carga_datos!K77</f>
        <v>0</v>
      </c>
      <c r="L35" s="229">
        <f>+Carga_datos!L77</f>
        <v>0</v>
      </c>
      <c r="M35" s="229">
        <f>+Carga_datos!M77</f>
        <v>0</v>
      </c>
      <c r="N35" s="229">
        <f>+Carga_datos!N77</f>
        <v>0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-4463</v>
      </c>
      <c r="H36" s="229">
        <f>+Carga_datos!H78</f>
        <v>0</v>
      </c>
      <c r="I36" s="229">
        <f>+Carga_datos!I78</f>
        <v>0</v>
      </c>
      <c r="J36" s="229">
        <f>+Carga_datos!J78</f>
        <v>0</v>
      </c>
      <c r="K36" s="229">
        <f>+Carga_datos!K78</f>
        <v>0</v>
      </c>
      <c r="L36" s="229">
        <f>+Carga_datos!L78</f>
        <v>0</v>
      </c>
      <c r="M36" s="229">
        <f>+Carga_datos!M78</f>
        <v>0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0</v>
      </c>
      <c r="K37" s="229">
        <f>+Carga_datos!K79</f>
        <v>0</v>
      </c>
      <c r="L37" s="229">
        <f>+Carga_datos!L79</f>
        <v>0</v>
      </c>
      <c r="M37" s="229">
        <f>+Carga_datos!M79</f>
        <v>0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-521816</v>
      </c>
      <c r="E39" s="229">
        <f>+Carga_datos!E81</f>
        <v>-420408</v>
      </c>
      <c r="F39" s="229">
        <f>+Carga_datos!F81</f>
        <v>-438170</v>
      </c>
      <c r="G39" s="229">
        <f>+Carga_datos!G81</f>
        <v>-444430</v>
      </c>
      <c r="H39" s="229">
        <f>+Carga_datos!H81</f>
        <v>0</v>
      </c>
      <c r="I39" s="229">
        <f>+Carga_datos!I81</f>
        <v>0</v>
      </c>
      <c r="J39" s="229">
        <f>+Carga_datos!J81</f>
        <v>0</v>
      </c>
      <c r="K39" s="229">
        <f>+Carga_datos!K81</f>
        <v>0</v>
      </c>
      <c r="L39" s="229">
        <f>+Carga_datos!L81</f>
        <v>0</v>
      </c>
      <c r="M39" s="229">
        <f>+Carga_datos!M81</f>
        <v>0</v>
      </c>
      <c r="N39" s="229">
        <f>+Carga_datos!N81</f>
        <v>0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133561</v>
      </c>
      <c r="E40" s="229">
        <f>+Carga_datos!E82</f>
        <v>104899</v>
      </c>
      <c r="F40" s="229">
        <f>+Carga_datos!F82</f>
        <v>104117</v>
      </c>
      <c r="G40" s="229">
        <f>+Carga_datos!G82</f>
        <v>104709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-6000</v>
      </c>
      <c r="H42" s="229">
        <f t="shared" ref="H42:N42" si="16">SUM(H43:H44)</f>
        <v>0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0</v>
      </c>
      <c r="M42" s="229">
        <f t="shared" si="16"/>
        <v>0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-16000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0</v>
      </c>
      <c r="F44" s="229">
        <f>+Carga_datos!F86</f>
        <v>0</v>
      </c>
      <c r="G44" s="229">
        <f>+Carga_datos!G86</f>
        <v>10000</v>
      </c>
      <c r="H44" s="229">
        <f>+Carga_datos!H86</f>
        <v>0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0</v>
      </c>
      <c r="M44" s="229">
        <f>+Carga_datos!M86</f>
        <v>0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-6740</v>
      </c>
      <c r="F46" s="229">
        <f>+Carga_datos!F88</f>
        <v>0</v>
      </c>
      <c r="G46" s="229">
        <f>+Carga_datos!G88</f>
        <v>-16078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</v>
      </c>
      <c r="M46" s="229">
        <f>+Carga_datos!M88</f>
        <v>0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531833</v>
      </c>
      <c r="E47" s="231">
        <f t="shared" ref="E47:G47" si="17">+E15+E19+E20+E21+E26+E29+E33+E39+E40+E41+E42+E45+E46</f>
        <v>1391231</v>
      </c>
      <c r="F47" s="231">
        <f t="shared" si="17"/>
        <v>699002</v>
      </c>
      <c r="G47" s="231">
        <f t="shared" si="17"/>
        <v>-15767</v>
      </c>
      <c r="H47" s="231">
        <f t="shared" ref="H47:N47" si="18">+H15+H19+H20+H21+H26+H29+H33+H39+H40+H41+H42+H45+H46</f>
        <v>0</v>
      </c>
      <c r="I47" s="231">
        <f t="shared" si="18"/>
        <v>0</v>
      </c>
      <c r="J47" s="231">
        <f t="shared" si="18"/>
        <v>0</v>
      </c>
      <c r="K47" s="231">
        <f t="shared" si="18"/>
        <v>0</v>
      </c>
      <c r="L47" s="231">
        <f t="shared" si="18"/>
        <v>0</v>
      </c>
      <c r="M47" s="231">
        <f t="shared" si="18"/>
        <v>0</v>
      </c>
      <c r="N47" s="231">
        <f t="shared" si="18"/>
        <v>0</v>
      </c>
      <c r="O47" s="335">
        <f>+Carga_datos!D89-Data!D47</f>
        <v>0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29344</v>
      </c>
      <c r="E48" s="229">
        <f>+Carga_datos!E90</f>
        <v>42027</v>
      </c>
      <c r="F48" s="229">
        <f>+Carga_datos!F90</f>
        <v>33824</v>
      </c>
      <c r="G48" s="229">
        <f>+Carga_datos!G90</f>
        <v>17232</v>
      </c>
      <c r="H48" s="229">
        <f>+Carga_datos!H90</f>
        <v>0</v>
      </c>
      <c r="I48" s="229">
        <f>+Carga_datos!I90</f>
        <v>0</v>
      </c>
      <c r="J48" s="229">
        <f>+Carga_datos!J90</f>
        <v>0</v>
      </c>
      <c r="K48" s="229">
        <f>+Carga_datos!K90</f>
        <v>0</v>
      </c>
      <c r="L48" s="229">
        <f>+Carga_datos!L90</f>
        <v>0</v>
      </c>
      <c r="M48" s="229">
        <f>+Carga_datos!M90</f>
        <v>0</v>
      </c>
      <c r="N48" s="229">
        <f>+Carga_datos!N90</f>
        <v>0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-233265</v>
      </c>
      <c r="E49" s="229">
        <f>+Carga_datos!E91</f>
        <v>-443189</v>
      </c>
      <c r="F49" s="229">
        <f>+Carga_datos!F91</f>
        <v>-483465</v>
      </c>
      <c r="G49" s="229">
        <f>+Carga_datos!G91</f>
        <v>-476438</v>
      </c>
      <c r="H49" s="229">
        <f>+Carga_datos!H91</f>
        <v>0</v>
      </c>
      <c r="I49" s="229">
        <f>+Carga_datos!I91</f>
        <v>0</v>
      </c>
      <c r="J49" s="229">
        <f>+Carga_datos!J91</f>
        <v>0</v>
      </c>
      <c r="K49" s="229">
        <f>+Carga_datos!K91</f>
        <v>0</v>
      </c>
      <c r="L49" s="229">
        <f>+Carga_datos!L91</f>
        <v>0</v>
      </c>
      <c r="M49" s="229">
        <f>+Carga_datos!M91</f>
        <v>0</v>
      </c>
      <c r="N49" s="229">
        <f>+Carga_datos!N91</f>
        <v>0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-203921</v>
      </c>
      <c r="E59" s="231">
        <f>+E48+E49+E50+E51+E52+E55</f>
        <v>-401162</v>
      </c>
      <c r="F59" s="231">
        <f t="shared" ref="F59:G59" si="23">+F48+F49+F50+F51+F52+F55</f>
        <v>-449641</v>
      </c>
      <c r="G59" s="231">
        <f t="shared" si="23"/>
        <v>-459206</v>
      </c>
      <c r="H59" s="231">
        <f t="shared" ref="H59:N59" si="24">+H48+H49+H50+H51+H52+H55</f>
        <v>0</v>
      </c>
      <c r="I59" s="231">
        <f t="shared" si="24"/>
        <v>0</v>
      </c>
      <c r="J59" s="231">
        <f t="shared" si="24"/>
        <v>0</v>
      </c>
      <c r="K59" s="231">
        <f t="shared" si="24"/>
        <v>0</v>
      </c>
      <c r="L59" s="231">
        <f t="shared" si="24"/>
        <v>0</v>
      </c>
      <c r="M59" s="231">
        <f t="shared" si="24"/>
        <v>0</v>
      </c>
      <c r="N59" s="231">
        <f t="shared" si="24"/>
        <v>0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327912</v>
      </c>
      <c r="E60" s="231">
        <f t="shared" ref="E60:G60" si="25">+E47+E59</f>
        <v>990069</v>
      </c>
      <c r="F60" s="231">
        <f t="shared" si="25"/>
        <v>249361</v>
      </c>
      <c r="G60" s="231">
        <f t="shared" si="25"/>
        <v>-474973</v>
      </c>
      <c r="H60" s="231">
        <f t="shared" ref="H60:N60" si="26">+H47+H59</f>
        <v>0</v>
      </c>
      <c r="I60" s="231">
        <f t="shared" si="26"/>
        <v>0</v>
      </c>
      <c r="J60" s="231">
        <f t="shared" si="26"/>
        <v>0</v>
      </c>
      <c r="K60" s="231">
        <f t="shared" si="26"/>
        <v>0</v>
      </c>
      <c r="L60" s="231">
        <f t="shared" si="26"/>
        <v>0</v>
      </c>
      <c r="M60" s="231">
        <f t="shared" si="26"/>
        <v>0</v>
      </c>
      <c r="N60" s="231">
        <f t="shared" si="26"/>
        <v>0</v>
      </c>
      <c r="O60" s="335">
        <f>+Carga_datos!D102-Data!D60</f>
        <v>0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0</v>
      </c>
      <c r="E61" s="229">
        <f>+Carga_datos!E103</f>
        <v>0</v>
      </c>
      <c r="F61" s="229">
        <f>+Carga_datos!F103</f>
        <v>0</v>
      </c>
      <c r="G61" s="229">
        <f>+Carga_datos!G103</f>
        <v>0</v>
      </c>
      <c r="H61" s="229">
        <f>+Carga_datos!H103</f>
        <v>0</v>
      </c>
      <c r="I61" s="229">
        <f>+Carga_datos!I103</f>
        <v>0</v>
      </c>
      <c r="J61" s="229">
        <f>+Carga_datos!J103</f>
        <v>0</v>
      </c>
      <c r="K61" s="229">
        <f>+Carga_datos!K103</f>
        <v>0</v>
      </c>
      <c r="L61" s="229">
        <f>+Carga_datos!L103</f>
        <v>0</v>
      </c>
      <c r="M61" s="229">
        <f>+Carga_datos!M103</f>
        <v>0</v>
      </c>
      <c r="N61" s="229">
        <f>+Carga_datos!N103</f>
        <v>0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327912</v>
      </c>
      <c r="E62" s="231">
        <f t="shared" ref="E62:G62" si="27">+E60+E61</f>
        <v>990069</v>
      </c>
      <c r="F62" s="231">
        <f t="shared" si="27"/>
        <v>249361</v>
      </c>
      <c r="G62" s="231">
        <f t="shared" si="27"/>
        <v>-474973</v>
      </c>
      <c r="H62" s="231">
        <f t="shared" ref="H62:N62" si="28">+H60+H61</f>
        <v>0</v>
      </c>
      <c r="I62" s="231">
        <f t="shared" si="28"/>
        <v>0</v>
      </c>
      <c r="J62" s="231">
        <f t="shared" si="28"/>
        <v>0</v>
      </c>
      <c r="K62" s="231">
        <f t="shared" si="28"/>
        <v>0</v>
      </c>
      <c r="L62" s="231">
        <f t="shared" si="28"/>
        <v>0</v>
      </c>
      <c r="M62" s="231">
        <f t="shared" si="28"/>
        <v>0</v>
      </c>
      <c r="N62" s="231">
        <f t="shared" si="28"/>
        <v>0</v>
      </c>
      <c r="O62" s="335">
        <f>Carga_datos!D104-Data!D62</f>
        <v>0</v>
      </c>
      <c r="P62" s="335">
        <f>Carga_datos!E104-Data!E62</f>
        <v>0</v>
      </c>
      <c r="Q62" s="335">
        <f>Carga_datos!F104-Data!F62</f>
        <v>0</v>
      </c>
      <c r="R62" s="335">
        <f>Carga_datos!G104-Data!G62</f>
        <v>0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327912</v>
      </c>
      <c r="E65" s="231">
        <f t="shared" ref="E65:G65" si="29">+E62+E64</f>
        <v>990069</v>
      </c>
      <c r="F65" s="231">
        <f t="shared" si="29"/>
        <v>249361</v>
      </c>
      <c r="G65" s="231">
        <f t="shared" si="29"/>
        <v>-474973</v>
      </c>
      <c r="H65" s="231">
        <f t="shared" ref="H65:N65" si="30">+H62+H64</f>
        <v>0</v>
      </c>
      <c r="I65" s="231">
        <f t="shared" si="30"/>
        <v>0</v>
      </c>
      <c r="J65" s="231">
        <f t="shared" si="30"/>
        <v>0</v>
      </c>
      <c r="K65" s="231">
        <f t="shared" si="30"/>
        <v>0</v>
      </c>
      <c r="L65" s="231">
        <f t="shared" si="30"/>
        <v>0</v>
      </c>
      <c r="M65" s="231">
        <f t="shared" si="30"/>
        <v>0</v>
      </c>
      <c r="N65" s="231">
        <f t="shared" si="30"/>
        <v>0</v>
      </c>
      <c r="O65" s="335">
        <f>+Carga_datos!D106-Data!D65</f>
        <v>0</v>
      </c>
      <c r="P65" s="335">
        <f>+Carga_datos!E106-Data!E65</f>
        <v>0</v>
      </c>
      <c r="Q65" s="335">
        <f>+Carga_datos!F106-Data!F65</f>
        <v>0</v>
      </c>
      <c r="R65" s="335">
        <f>+Carga_datos!G106-Data!G65</f>
        <v>0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0</v>
      </c>
      <c r="I68" s="234">
        <f t="shared" si="32"/>
        <v>0</v>
      </c>
      <c r="J68" s="234">
        <f t="shared" si="32"/>
        <v>0</v>
      </c>
      <c r="K68" s="234">
        <f t="shared" si="32"/>
        <v>0</v>
      </c>
      <c r="L68" s="234">
        <f t="shared" si="32"/>
        <v>0</v>
      </c>
      <c r="M68" s="234">
        <f t="shared" si="32"/>
        <v>0</v>
      </c>
      <c r="N68" s="234">
        <f t="shared" si="32"/>
        <v>0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-1141697</v>
      </c>
      <c r="F71" s="267">
        <f t="shared" si="33"/>
        <v>-993330</v>
      </c>
      <c r="G71" s="267">
        <f t="shared" si="33"/>
        <v>-1130663</v>
      </c>
      <c r="H71" s="267">
        <f t="shared" ref="H71:N71" si="34">+H22</f>
        <v>0</v>
      </c>
      <c r="I71" s="267">
        <f t="shared" si="34"/>
        <v>0</v>
      </c>
      <c r="J71" s="267">
        <f t="shared" si="34"/>
        <v>0</v>
      </c>
      <c r="K71" s="267">
        <f t="shared" si="34"/>
        <v>0</v>
      </c>
      <c r="L71" s="267">
        <f t="shared" si="34"/>
        <v>0</v>
      </c>
      <c r="M71" s="267">
        <f t="shared" si="34"/>
        <v>0</v>
      </c>
      <c r="N71" s="267">
        <f t="shared" si="34"/>
        <v>0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-199492</v>
      </c>
      <c r="F72" s="267">
        <f t="shared" si="33"/>
        <v>-163002</v>
      </c>
      <c r="G72" s="267">
        <f t="shared" si="33"/>
        <v>-226190</v>
      </c>
      <c r="H72" s="267">
        <f t="shared" ref="H72:N72" si="35">+H23</f>
        <v>0</v>
      </c>
      <c r="I72" s="267">
        <f t="shared" si="35"/>
        <v>0</v>
      </c>
      <c r="J72" s="267">
        <f t="shared" si="35"/>
        <v>0</v>
      </c>
      <c r="K72" s="267">
        <f t="shared" si="35"/>
        <v>0</v>
      </c>
      <c r="L72" s="267">
        <f t="shared" si="35"/>
        <v>0</v>
      </c>
      <c r="M72" s="267">
        <f t="shared" si="35"/>
        <v>0</v>
      </c>
      <c r="N72" s="267">
        <f t="shared" si="35"/>
        <v>0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-105401</v>
      </c>
      <c r="F73" s="267">
        <f t="shared" si="33"/>
        <v>-128789</v>
      </c>
      <c r="G73" s="267">
        <f t="shared" si="33"/>
        <v>-128320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-200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1414</v>
      </c>
      <c r="F75" s="267">
        <f t="shared" ref="F75:G75" si="38">-(F101-E101)</f>
        <v>7183</v>
      </c>
      <c r="G75" s="267">
        <f t="shared" si="38"/>
        <v>-5429</v>
      </c>
      <c r="H75" s="267">
        <f t="shared" ref="H75:H76" si="39">-(H101-G101)</f>
        <v>48725</v>
      </c>
      <c r="I75" s="267">
        <f t="shared" ref="I75:I76" si="40">-(I101-H101)</f>
        <v>0</v>
      </c>
      <c r="J75" s="267">
        <f t="shared" ref="J75:J76" si="41">-(J101-I101)</f>
        <v>0</v>
      </c>
      <c r="K75" s="267">
        <f t="shared" ref="K75:K76" si="42">-(K101-J101)</f>
        <v>0</v>
      </c>
      <c r="L75" s="267">
        <f t="shared" ref="L75:L76" si="43">-(L101-K101)</f>
        <v>0</v>
      </c>
      <c r="M75" s="267">
        <f t="shared" ref="M75:M76" si="44">-(M101-L101)</f>
        <v>0</v>
      </c>
      <c r="N75" s="267">
        <f t="shared" ref="N75:N76" si="45">-(N101-M101)</f>
        <v>0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8906</v>
      </c>
      <c r="F76" s="267">
        <f t="shared" ref="F76:G76" si="46">-(F102-E102)</f>
        <v>4818</v>
      </c>
      <c r="G76" s="267">
        <f t="shared" si="46"/>
        <v>-18450</v>
      </c>
      <c r="H76" s="267">
        <f t="shared" si="39"/>
        <v>29573</v>
      </c>
      <c r="I76" s="267">
        <f t="shared" si="40"/>
        <v>0</v>
      </c>
      <c r="J76" s="267">
        <f t="shared" si="41"/>
        <v>0</v>
      </c>
      <c r="K76" s="267">
        <f t="shared" si="42"/>
        <v>0</v>
      </c>
      <c r="L76" s="267">
        <f t="shared" si="43"/>
        <v>0</v>
      </c>
      <c r="M76" s="267">
        <f t="shared" si="44"/>
        <v>0</v>
      </c>
      <c r="N76" s="267">
        <f t="shared" si="45"/>
        <v>0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-1359519</v>
      </c>
      <c r="F77" s="267">
        <f t="shared" ref="F77:G77" si="47">+F34</f>
        <v>-1392645</v>
      </c>
      <c r="G77" s="267">
        <f t="shared" si="47"/>
        <v>-1468959</v>
      </c>
      <c r="H77" s="267">
        <f t="shared" ref="H77:N77" si="48">+H34</f>
        <v>0</v>
      </c>
      <c r="I77" s="267">
        <f t="shared" si="48"/>
        <v>0</v>
      </c>
      <c r="J77" s="267">
        <f t="shared" si="48"/>
        <v>0</v>
      </c>
      <c r="K77" s="267">
        <f t="shared" si="48"/>
        <v>0</v>
      </c>
      <c r="L77" s="267">
        <f t="shared" si="48"/>
        <v>0</v>
      </c>
      <c r="M77" s="267">
        <f t="shared" si="48"/>
        <v>0</v>
      </c>
      <c r="N77" s="267">
        <f t="shared" si="48"/>
        <v>0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-2795789</v>
      </c>
      <c r="F78" s="267">
        <f t="shared" ref="F78:G78" si="49">SUM(F71:F77)</f>
        <v>-2665765</v>
      </c>
      <c r="G78" s="267">
        <f t="shared" si="49"/>
        <v>-2978211</v>
      </c>
      <c r="H78" s="267">
        <f t="shared" ref="H78:N78" si="50">SUM(H71:H77)</f>
        <v>78298</v>
      </c>
      <c r="I78" s="267">
        <f t="shared" si="50"/>
        <v>0</v>
      </c>
      <c r="J78" s="267">
        <f t="shared" si="50"/>
        <v>0</v>
      </c>
      <c r="K78" s="267">
        <f t="shared" si="50"/>
        <v>0</v>
      </c>
      <c r="L78" s="267">
        <f t="shared" si="50"/>
        <v>0</v>
      </c>
      <c r="M78" s="267">
        <f t="shared" si="50"/>
        <v>0</v>
      </c>
      <c r="N78" s="267">
        <f t="shared" si="50"/>
        <v>0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0</v>
      </c>
      <c r="I86" s="182">
        <f t="shared" si="54"/>
        <v>0</v>
      </c>
      <c r="J86" s="182">
        <f t="shared" si="54"/>
        <v>0</v>
      </c>
      <c r="K86" s="182">
        <f t="shared" si="54"/>
        <v>0</v>
      </c>
      <c r="L86" s="182">
        <f t="shared" si="54"/>
        <v>0</v>
      </c>
      <c r="M86" s="182">
        <f t="shared" si="54"/>
        <v>0</v>
      </c>
      <c r="N86" s="182">
        <f t="shared" si="54"/>
        <v>0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0</v>
      </c>
      <c r="I88" s="182">
        <f t="shared" si="56"/>
        <v>0</v>
      </c>
      <c r="J88" s="182">
        <f t="shared" si="56"/>
        <v>0</v>
      </c>
      <c r="K88" s="182">
        <f t="shared" si="56"/>
        <v>0</v>
      </c>
      <c r="L88" s="182">
        <f t="shared" si="56"/>
        <v>0</v>
      </c>
      <c r="M88" s="182">
        <f t="shared" si="56"/>
        <v>0</v>
      </c>
      <c r="N88" s="182">
        <f t="shared" si="56"/>
        <v>0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18986309</v>
      </c>
      <c r="E90" s="269">
        <f t="shared" ref="E90:G90" si="57">SUM(E91:E97)</f>
        <v>19163617</v>
      </c>
      <c r="F90" s="269">
        <f t="shared" si="57"/>
        <v>18735975</v>
      </c>
      <c r="G90" s="269">
        <f t="shared" si="57"/>
        <v>17651245</v>
      </c>
      <c r="H90" s="269">
        <f t="shared" ref="H90:N90" si="58">SUM(H91:H97)</f>
        <v>0</v>
      </c>
      <c r="I90" s="269">
        <f t="shared" si="58"/>
        <v>0</v>
      </c>
      <c r="J90" s="269">
        <f t="shared" si="58"/>
        <v>0</v>
      </c>
      <c r="K90" s="269">
        <f t="shared" si="58"/>
        <v>0</v>
      </c>
      <c r="L90" s="269">
        <f t="shared" si="58"/>
        <v>0</v>
      </c>
      <c r="M90" s="269">
        <f t="shared" si="58"/>
        <v>0</v>
      </c>
      <c r="N90" s="269">
        <f t="shared" si="58"/>
        <v>0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80562</v>
      </c>
      <c r="E91" s="284">
        <f>+Carga_datos!E3</f>
        <v>73384</v>
      </c>
      <c r="F91" s="284">
        <f>+Carga_datos!F3</f>
        <v>66805</v>
      </c>
      <c r="G91" s="284">
        <f>+Carga_datos!G3</f>
        <v>65233</v>
      </c>
      <c r="H91" s="284">
        <f>+Carga_datos!H3</f>
        <v>0</v>
      </c>
      <c r="I91" s="284">
        <f>+Carga_datos!I3</f>
        <v>0</v>
      </c>
      <c r="J91" s="284">
        <f>+Carga_datos!J3</f>
        <v>0</v>
      </c>
      <c r="K91" s="284">
        <f>+Carga_datos!K3</f>
        <v>0</v>
      </c>
      <c r="L91" s="284">
        <f>+Carga_datos!L3</f>
        <v>0</v>
      </c>
      <c r="M91" s="284">
        <f>+Carga_datos!M3</f>
        <v>0</v>
      </c>
      <c r="N91" s="284">
        <f>+Carga_datos!N3</f>
        <v>0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17453965</v>
      </c>
      <c r="E92" s="284">
        <f>+Carga_datos!E4</f>
        <v>17253098</v>
      </c>
      <c r="F92" s="284">
        <f>+Carga_datos!F4</f>
        <v>16946787</v>
      </c>
      <c r="G92" s="284">
        <f>+Carga_datos!G4</f>
        <v>16563524</v>
      </c>
      <c r="H92" s="284">
        <f>+Carga_datos!H4</f>
        <v>0</v>
      </c>
      <c r="I92" s="284">
        <f>+Carga_datos!I4</f>
        <v>0</v>
      </c>
      <c r="J92" s="284">
        <f>+Carga_datos!J4</f>
        <v>0</v>
      </c>
      <c r="K92" s="284">
        <f>+Carga_datos!K4</f>
        <v>0</v>
      </c>
      <c r="L92" s="284">
        <f>+Carga_datos!L4</f>
        <v>0</v>
      </c>
      <c r="M92" s="284">
        <f>+Carga_datos!M4</f>
        <v>0</v>
      </c>
      <c r="N92" s="284">
        <f>+Carga_datos!N4</f>
        <v>0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1172909</v>
      </c>
      <c r="E94" s="284">
        <f>+Carga_datos!E6</f>
        <v>1540244</v>
      </c>
      <c r="F94" s="284">
        <f>+Carga_datos!F6</f>
        <v>1431905</v>
      </c>
      <c r="G94" s="284">
        <f>+Carga_datos!G6</f>
        <v>732015</v>
      </c>
      <c r="H94" s="284">
        <f>+Carga_datos!H6</f>
        <v>0</v>
      </c>
      <c r="I94" s="284">
        <f>+Carga_datos!I6</f>
        <v>0</v>
      </c>
      <c r="J94" s="284">
        <f>+Carga_datos!J6</f>
        <v>0</v>
      </c>
      <c r="K94" s="284">
        <f>+Carga_datos!K6</f>
        <v>0</v>
      </c>
      <c r="L94" s="284">
        <f>+Carga_datos!L6</f>
        <v>0</v>
      </c>
      <c r="M94" s="284">
        <f>+Carga_datos!M6</f>
        <v>0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19560</v>
      </c>
      <c r="E95" s="284">
        <f>+Carga_datos!E7</f>
        <v>37578</v>
      </c>
      <c r="F95" s="284">
        <f>+Carga_datos!F7</f>
        <v>31165</v>
      </c>
      <c r="G95" s="284">
        <f>+Carga_datos!G7</f>
        <v>31160</v>
      </c>
      <c r="H95" s="284">
        <f>+Carga_datos!H7</f>
        <v>0</v>
      </c>
      <c r="I95" s="284">
        <f>+Carga_datos!I7</f>
        <v>0</v>
      </c>
      <c r="J95" s="284">
        <f>+Carga_datos!J7</f>
        <v>0</v>
      </c>
      <c r="K95" s="284">
        <f>+Carga_datos!K7</f>
        <v>0</v>
      </c>
      <c r="L95" s="284">
        <f>+Carga_datos!L7</f>
        <v>0</v>
      </c>
      <c r="M95" s="284">
        <f>+Carga_datos!M7</f>
        <v>0</v>
      </c>
      <c r="N95" s="284">
        <f>+Carga_datos!N7</f>
        <v>0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259313</v>
      </c>
      <c r="E96" s="284">
        <f>+Carga_datos!E8</f>
        <v>259313</v>
      </c>
      <c r="F96" s="284">
        <f>+Carga_datos!F8</f>
        <v>259313</v>
      </c>
      <c r="G96" s="284">
        <f>+Carga_datos!G8</f>
        <v>259313</v>
      </c>
      <c r="H96" s="284">
        <f>+Carga_datos!H8</f>
        <v>0</v>
      </c>
      <c r="I96" s="284">
        <f>+Carga_datos!I8</f>
        <v>0</v>
      </c>
      <c r="J96" s="284">
        <f>+Carga_datos!J8</f>
        <v>0</v>
      </c>
      <c r="K96" s="284">
        <f>+Carga_datos!K8</f>
        <v>0</v>
      </c>
      <c r="L96" s="284">
        <f>+Carga_datos!L8</f>
        <v>0</v>
      </c>
      <c r="M96" s="284">
        <f>+Carga_datos!M8</f>
        <v>0</v>
      </c>
      <c r="N96" s="284">
        <f>+Carga_datos!N8</f>
        <v>0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949518</v>
      </c>
      <c r="E98" s="269">
        <f t="shared" ref="E98:G98" si="59">E99+E100+E107+E108+E109+E110+E111</f>
        <v>908151</v>
      </c>
      <c r="F98" s="269">
        <f t="shared" si="59"/>
        <v>1097337</v>
      </c>
      <c r="G98" s="269">
        <f t="shared" si="59"/>
        <v>4125372</v>
      </c>
      <c r="H98" s="269">
        <f t="shared" ref="H98:N98" si="60">H99+H100+H107+H108+H109+H110+H111</f>
        <v>0</v>
      </c>
      <c r="I98" s="269">
        <f t="shared" si="60"/>
        <v>0</v>
      </c>
      <c r="J98" s="269">
        <f t="shared" si="60"/>
        <v>0</v>
      </c>
      <c r="K98" s="269">
        <f t="shared" si="60"/>
        <v>0</v>
      </c>
      <c r="L98" s="269">
        <f t="shared" si="60"/>
        <v>0</v>
      </c>
      <c r="M98" s="269">
        <f t="shared" si="60"/>
        <v>0</v>
      </c>
      <c r="N98" s="269">
        <f t="shared" si="60"/>
        <v>0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103878</v>
      </c>
      <c r="E100" s="284">
        <f t="shared" ref="E100:G100" si="61">SUM(E101:E106)</f>
        <v>96736</v>
      </c>
      <c r="F100" s="284">
        <f t="shared" si="61"/>
        <v>83698</v>
      </c>
      <c r="G100" s="284">
        <f t="shared" si="61"/>
        <v>131959</v>
      </c>
      <c r="H100" s="284">
        <f t="shared" ref="H100:N100" si="62">SUM(H101:H106)</f>
        <v>0</v>
      </c>
      <c r="I100" s="284">
        <f t="shared" si="62"/>
        <v>0</v>
      </c>
      <c r="J100" s="284">
        <f t="shared" si="62"/>
        <v>0</v>
      </c>
      <c r="K100" s="284">
        <f t="shared" si="62"/>
        <v>0</v>
      </c>
      <c r="L100" s="284">
        <f t="shared" si="62"/>
        <v>0</v>
      </c>
      <c r="M100" s="284">
        <f t="shared" si="62"/>
        <v>0</v>
      </c>
      <c r="N100" s="284">
        <f t="shared" si="62"/>
        <v>0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51893</v>
      </c>
      <c r="E101" s="284">
        <f>+Carga_datos!E13</f>
        <v>50479</v>
      </c>
      <c r="F101" s="284">
        <f>+Carga_datos!F13</f>
        <v>43296</v>
      </c>
      <c r="G101" s="284">
        <f>+Carga_datos!G13</f>
        <v>48725</v>
      </c>
      <c r="H101" s="284">
        <f>+Carga_datos!H13</f>
        <v>0</v>
      </c>
      <c r="I101" s="284">
        <f>+Carga_datos!I13</f>
        <v>0</v>
      </c>
      <c r="J101" s="284">
        <f>+Carga_datos!J13</f>
        <v>0</v>
      </c>
      <c r="K101" s="284">
        <f>+Carga_datos!K13</f>
        <v>0</v>
      </c>
      <c r="L101" s="284">
        <f>+Carga_datos!L13</f>
        <v>0</v>
      </c>
      <c r="M101" s="284">
        <f>+Carga_datos!M13</f>
        <v>0</v>
      </c>
      <c r="N101" s="284">
        <f>+Carga_datos!N13</f>
        <v>0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24847</v>
      </c>
      <c r="E102" s="284">
        <f>+Carga_datos!E14</f>
        <v>15941</v>
      </c>
      <c r="F102" s="284">
        <f>+Carga_datos!F14</f>
        <v>11123</v>
      </c>
      <c r="G102" s="284">
        <f>+Carga_datos!G14</f>
        <v>29573</v>
      </c>
      <c r="H102" s="284">
        <f>+Carga_datos!H14</f>
        <v>0</v>
      </c>
      <c r="I102" s="284">
        <f>+Carga_datos!I14</f>
        <v>0</v>
      </c>
      <c r="J102" s="284">
        <f>+Carga_datos!J14</f>
        <v>0</v>
      </c>
      <c r="K102" s="284">
        <f>+Carga_datos!K14</f>
        <v>0</v>
      </c>
      <c r="L102" s="284">
        <f>+Carga_datos!L14</f>
        <v>0</v>
      </c>
      <c r="M102" s="284">
        <f>+Carga_datos!M14</f>
        <v>0</v>
      </c>
      <c r="N102" s="284">
        <f>+Carga_datos!N14</f>
        <v>0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27138</v>
      </c>
      <c r="E106" s="284">
        <f>+Carga_datos!E18</f>
        <v>30316</v>
      </c>
      <c r="F106" s="284">
        <f>+Carga_datos!F18</f>
        <v>29279</v>
      </c>
      <c r="G106" s="284">
        <f>+Carga_datos!G18</f>
        <v>53661</v>
      </c>
      <c r="H106" s="284">
        <f>+Carga_datos!H18</f>
        <v>0</v>
      </c>
      <c r="I106" s="284">
        <f>+Carga_datos!I18</f>
        <v>0</v>
      </c>
      <c r="J106" s="284">
        <f>+Carga_datos!J18</f>
        <v>0</v>
      </c>
      <c r="K106" s="284">
        <f>+Carga_datos!K18</f>
        <v>0</v>
      </c>
      <c r="L106" s="284">
        <f>+Carga_datos!L18</f>
        <v>0</v>
      </c>
      <c r="M106" s="284">
        <f>+Carga_datos!M18</f>
        <v>0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718133</v>
      </c>
      <c r="E107" s="284">
        <f>+Carga_datos!E19</f>
        <v>660303</v>
      </c>
      <c r="F107" s="284">
        <f>+Carga_datos!F19</f>
        <v>935461</v>
      </c>
      <c r="G107" s="284">
        <f>+Carga_datos!G19</f>
        <v>483072</v>
      </c>
      <c r="H107" s="284">
        <f>+Carga_datos!H19</f>
        <v>0</v>
      </c>
      <c r="I107" s="284">
        <f>+Carga_datos!I19</f>
        <v>0</v>
      </c>
      <c r="J107" s="284">
        <f>+Carga_datos!J19</f>
        <v>0</v>
      </c>
      <c r="K107" s="284">
        <f>+Carga_datos!K19</f>
        <v>0</v>
      </c>
      <c r="L107" s="284">
        <f>+Carga_datos!L19</f>
        <v>0</v>
      </c>
      <c r="M107" s="284">
        <f>+Carga_datos!M19</f>
        <v>0</v>
      </c>
      <c r="N107" s="284">
        <f>+Carga_datos!N19</f>
        <v>0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0</v>
      </c>
      <c r="F108" s="284">
        <f>+Carga_datos!F20</f>
        <v>0</v>
      </c>
      <c r="G108" s="284">
        <f>+Carga_datos!G20</f>
        <v>0</v>
      </c>
      <c r="H108" s="284">
        <f>+Carga_datos!H20</f>
        <v>0</v>
      </c>
      <c r="I108" s="284">
        <f>+Carga_datos!I20</f>
        <v>0</v>
      </c>
      <c r="J108" s="284">
        <f>+Carga_datos!J20</f>
        <v>0</v>
      </c>
      <c r="K108" s="284">
        <f>+Carga_datos!K20</f>
        <v>0</v>
      </c>
      <c r="L108" s="284">
        <f>+Carga_datos!L20</f>
        <v>0</v>
      </c>
      <c r="M108" s="284">
        <f>+Carga_datos!M20</f>
        <v>0</v>
      </c>
      <c r="N108" s="284">
        <f>+Carga_datos!N20</f>
        <v>0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0</v>
      </c>
      <c r="E109" s="284">
        <f>+Carga_datos!E21</f>
        <v>0</v>
      </c>
      <c r="F109" s="284">
        <f>+Carga_datos!F21</f>
        <v>0</v>
      </c>
      <c r="G109" s="284">
        <f>+Carga_datos!G21</f>
        <v>16851</v>
      </c>
      <c r="H109" s="284">
        <f>+Carga_datos!H21</f>
        <v>0</v>
      </c>
      <c r="I109" s="284">
        <f>+Carga_datos!I21</f>
        <v>0</v>
      </c>
      <c r="J109" s="284">
        <f>+Carga_datos!J21</f>
        <v>0</v>
      </c>
      <c r="K109" s="284">
        <f>+Carga_datos!K21</f>
        <v>0</v>
      </c>
      <c r="L109" s="284">
        <f>+Carga_datos!L21</f>
        <v>0</v>
      </c>
      <c r="M109" s="284">
        <f>+Carga_datos!M21</f>
        <v>0</v>
      </c>
      <c r="N109" s="284">
        <f>+Carga_datos!N21</f>
        <v>0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6390</v>
      </c>
      <c r="E110" s="284">
        <f>+Carga_datos!E22</f>
        <v>0</v>
      </c>
      <c r="F110" s="284">
        <f>+Carga_datos!F22</f>
        <v>0</v>
      </c>
      <c r="G110" s="284">
        <f>+Carga_datos!G22</f>
        <v>0</v>
      </c>
      <c r="H110" s="284">
        <f>+Carga_datos!H22</f>
        <v>0</v>
      </c>
      <c r="I110" s="284">
        <f>+Carga_datos!I22</f>
        <v>0</v>
      </c>
      <c r="J110" s="284">
        <f>+Carga_datos!J22</f>
        <v>0</v>
      </c>
      <c r="K110" s="284">
        <f>+Carga_datos!K22</f>
        <v>0</v>
      </c>
      <c r="L110" s="284">
        <f>+Carga_datos!L22</f>
        <v>0</v>
      </c>
      <c r="M110" s="284">
        <f>+Carga_datos!M22</f>
        <v>0</v>
      </c>
      <c r="N110" s="284">
        <f>+Carga_datos!N22</f>
        <v>0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121117</v>
      </c>
      <c r="E111" s="284">
        <f>+Carga_datos!E23</f>
        <v>151112</v>
      </c>
      <c r="F111" s="284">
        <f>+Carga_datos!F23</f>
        <v>78178</v>
      </c>
      <c r="G111" s="284">
        <f>+Carga_datos!G23</f>
        <v>3493490</v>
      </c>
      <c r="H111" s="284">
        <f>+Carga_datos!H23</f>
        <v>0</v>
      </c>
      <c r="I111" s="284">
        <f>+Carga_datos!I23</f>
        <v>0</v>
      </c>
      <c r="J111" s="284">
        <f>+Carga_datos!J23</f>
        <v>0</v>
      </c>
      <c r="K111" s="284">
        <f>+Carga_datos!K23</f>
        <v>0</v>
      </c>
      <c r="L111" s="284">
        <f>+Carga_datos!L23</f>
        <v>0</v>
      </c>
      <c r="M111" s="284">
        <f>+Carga_datos!M23</f>
        <v>0</v>
      </c>
      <c r="N111" s="284">
        <f>+Carga_datos!N23</f>
        <v>0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19935827</v>
      </c>
      <c r="E112" s="269">
        <f t="shared" ref="E112:G112" si="63">+E98+E90</f>
        <v>20071768</v>
      </c>
      <c r="F112" s="269">
        <f t="shared" si="63"/>
        <v>19833312</v>
      </c>
      <c r="G112" s="269">
        <f t="shared" si="63"/>
        <v>21776617</v>
      </c>
      <c r="H112" s="269">
        <f t="shared" ref="H112:N112" si="64">+H98+H90</f>
        <v>0</v>
      </c>
      <c r="I112" s="269">
        <f t="shared" si="64"/>
        <v>0</v>
      </c>
      <c r="J112" s="269">
        <f t="shared" si="64"/>
        <v>0</v>
      </c>
      <c r="K112" s="269">
        <f t="shared" si="64"/>
        <v>0</v>
      </c>
      <c r="L112" s="269">
        <f t="shared" si="64"/>
        <v>0</v>
      </c>
      <c r="M112" s="269">
        <f t="shared" si="64"/>
        <v>0</v>
      </c>
      <c r="N112" s="269">
        <f t="shared" si="64"/>
        <v>0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0</v>
      </c>
      <c r="I115" s="182">
        <f t="shared" si="66"/>
        <v>0</v>
      </c>
      <c r="J115" s="182">
        <f t="shared" si="66"/>
        <v>0</v>
      </c>
      <c r="K115" s="182">
        <f t="shared" si="66"/>
        <v>0</v>
      </c>
      <c r="L115" s="182">
        <f t="shared" si="66"/>
        <v>0</v>
      </c>
      <c r="M115" s="182">
        <f t="shared" si="66"/>
        <v>0</v>
      </c>
      <c r="N115" s="182">
        <f t="shared" si="66"/>
        <v>0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7693824</v>
      </c>
      <c r="E116" s="251">
        <f t="shared" ref="E116:G116" si="67">+E117+E129+E130</f>
        <v>8620027</v>
      </c>
      <c r="F116" s="251">
        <f t="shared" si="67"/>
        <v>8796506</v>
      </c>
      <c r="G116" s="251">
        <f t="shared" si="67"/>
        <v>9173237</v>
      </c>
      <c r="H116" s="251">
        <f t="shared" ref="H116:N116" si="68">+H117+H129+H130</f>
        <v>0</v>
      </c>
      <c r="I116" s="251">
        <f t="shared" si="68"/>
        <v>0</v>
      </c>
      <c r="J116" s="251">
        <f t="shared" si="68"/>
        <v>0</v>
      </c>
      <c r="K116" s="251">
        <f t="shared" si="68"/>
        <v>0</v>
      </c>
      <c r="L116" s="251">
        <f t="shared" si="68"/>
        <v>0</v>
      </c>
      <c r="M116" s="251">
        <f t="shared" si="68"/>
        <v>0</v>
      </c>
      <c r="N116" s="251">
        <f t="shared" si="68"/>
        <v>0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7115886</v>
      </c>
      <c r="E117" s="259">
        <f t="shared" ref="E117:G117" si="69">+E118+E119+E120+E121+E125+E126+E127+E128+E122</f>
        <v>8105955</v>
      </c>
      <c r="F117" s="259">
        <f t="shared" si="69"/>
        <v>8355316</v>
      </c>
      <c r="G117" s="259">
        <f t="shared" si="69"/>
        <v>8805343</v>
      </c>
      <c r="H117" s="259">
        <f t="shared" ref="H117:N117" si="70">+H118+H119+H120+H121+H125+H126+H127+H128+H122</f>
        <v>0</v>
      </c>
      <c r="I117" s="259">
        <f t="shared" si="70"/>
        <v>0</v>
      </c>
      <c r="J117" s="259">
        <f t="shared" si="70"/>
        <v>0</v>
      </c>
      <c r="K117" s="259">
        <f t="shared" si="70"/>
        <v>0</v>
      </c>
      <c r="L117" s="259">
        <f t="shared" si="70"/>
        <v>0</v>
      </c>
      <c r="M117" s="259">
        <f t="shared" si="70"/>
        <v>0</v>
      </c>
      <c r="N117" s="259">
        <f t="shared" si="70"/>
        <v>0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14554295</v>
      </c>
      <c r="E118" s="259">
        <f>+Carga_datos!E27</f>
        <v>14554295</v>
      </c>
      <c r="F118" s="259">
        <f>+Carga_datos!F27</f>
        <v>14554295</v>
      </c>
      <c r="G118" s="259">
        <f>+Carga_datos!G27</f>
        <v>15554295</v>
      </c>
      <c r="H118" s="259">
        <f>+Carga_datos!H27</f>
        <v>0</v>
      </c>
      <c r="I118" s="259">
        <f>+Carga_datos!I27</f>
        <v>0</v>
      </c>
      <c r="J118" s="259">
        <f>+Carga_datos!J27</f>
        <v>0</v>
      </c>
      <c r="K118" s="259">
        <f>+Carga_datos!K27</f>
        <v>0</v>
      </c>
      <c r="L118" s="259">
        <f>+Carga_datos!L27</f>
        <v>0</v>
      </c>
      <c r="M118" s="259">
        <f>+Carga_datos!M27</f>
        <v>0</v>
      </c>
      <c r="N118" s="259">
        <f>+Carga_datos!N27</f>
        <v>0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-968</v>
      </c>
      <c r="E120" s="259">
        <f>+Carga_datos!E29</f>
        <v>-968</v>
      </c>
      <c r="F120" s="259">
        <f>+Carga_datos!F29</f>
        <v>-968</v>
      </c>
      <c r="G120" s="259">
        <f>+Carga_datos!G29</f>
        <v>-968</v>
      </c>
      <c r="H120" s="259">
        <f>+Carga_datos!H29</f>
        <v>0</v>
      </c>
      <c r="I120" s="259">
        <f>+Carga_datos!I29</f>
        <v>0</v>
      </c>
      <c r="J120" s="259">
        <f>+Carga_datos!J29</f>
        <v>0</v>
      </c>
      <c r="K120" s="259">
        <f>+Carga_datos!K29</f>
        <v>0</v>
      </c>
      <c r="L120" s="259">
        <f>+Carga_datos!L29</f>
        <v>0</v>
      </c>
      <c r="M120" s="259">
        <f>+Carga_datos!M29</f>
        <v>0</v>
      </c>
      <c r="N120" s="259">
        <f>+Carga_datos!N29</f>
        <v>0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-7765353</v>
      </c>
      <c r="E122" s="259">
        <f t="shared" ref="E122:G122" si="71">+E123+E124</f>
        <v>-7437441</v>
      </c>
      <c r="F122" s="259">
        <f t="shared" si="71"/>
        <v>-6447372</v>
      </c>
      <c r="G122" s="259">
        <f t="shared" si="71"/>
        <v>-6273011</v>
      </c>
      <c r="H122" s="259">
        <f t="shared" ref="H122:N122" si="72">+H123+H124</f>
        <v>0</v>
      </c>
      <c r="I122" s="259">
        <f t="shared" si="72"/>
        <v>0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-7765353</v>
      </c>
      <c r="E124" s="259">
        <f>+Carga_datos!E33</f>
        <v>-7437441</v>
      </c>
      <c r="F124" s="259">
        <f>+Carga_datos!F33</f>
        <v>-6447372</v>
      </c>
      <c r="G124" s="259">
        <f>+Carga_datos!G33</f>
        <v>-6273011</v>
      </c>
      <c r="H124" s="259">
        <f>+Carga_datos!H33</f>
        <v>0</v>
      </c>
      <c r="I124" s="259">
        <f>+Carga_datos!I33</f>
        <v>0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327912</v>
      </c>
      <c r="E126" s="259">
        <f>+Carga_datos!E35</f>
        <v>990069</v>
      </c>
      <c r="F126" s="259">
        <f>+Carga_datos!F35</f>
        <v>249361</v>
      </c>
      <c r="G126" s="259">
        <f>+Carga_datos!G35</f>
        <v>-474973</v>
      </c>
      <c r="H126" s="259">
        <f>+Carga_datos!H35</f>
        <v>0</v>
      </c>
      <c r="I126" s="259">
        <f>+Carga_datos!I35</f>
        <v>0</v>
      </c>
      <c r="J126" s="259">
        <f>+Carga_datos!J35</f>
        <v>0</v>
      </c>
      <c r="K126" s="259">
        <f>+Carga_datos!K35</f>
        <v>0</v>
      </c>
      <c r="L126" s="259">
        <f>+Carga_datos!L35</f>
        <v>0</v>
      </c>
      <c r="M126" s="259">
        <f>+Carga_datos!M35</f>
        <v>0</v>
      </c>
      <c r="N126" s="259">
        <f>+Carga_datos!N35</f>
        <v>0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577938</v>
      </c>
      <c r="E130" s="259">
        <f>+Carga_datos!E39</f>
        <v>514072</v>
      </c>
      <c r="F130" s="259">
        <f>+Carga_datos!F39</f>
        <v>441190</v>
      </c>
      <c r="G130" s="259">
        <f>+Carga_datos!G39</f>
        <v>367894</v>
      </c>
      <c r="H130" s="259">
        <f>+Carga_datos!H39</f>
        <v>0</v>
      </c>
      <c r="I130" s="259">
        <f>+Carga_datos!I39</f>
        <v>0</v>
      </c>
      <c r="J130" s="259">
        <f>+Carga_datos!J39</f>
        <v>0</v>
      </c>
      <c r="K130" s="259">
        <f>+Carga_datos!K39</f>
        <v>0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10757164</v>
      </c>
      <c r="E131" s="251">
        <f t="shared" ref="E131:G131" si="73">SUM(E132:E138)</f>
        <v>10055121</v>
      </c>
      <c r="F131" s="251">
        <f t="shared" si="73"/>
        <v>9745886</v>
      </c>
      <c r="G131" s="251">
        <f t="shared" si="73"/>
        <v>10192269</v>
      </c>
      <c r="H131" s="251">
        <f t="shared" ref="H131:N131" si="74">SUM(H132:H138)</f>
        <v>0</v>
      </c>
      <c r="I131" s="251">
        <f t="shared" si="74"/>
        <v>0</v>
      </c>
      <c r="J131" s="251">
        <f t="shared" si="74"/>
        <v>0</v>
      </c>
      <c r="K131" s="251">
        <f t="shared" si="74"/>
        <v>0</v>
      </c>
      <c r="L131" s="251">
        <f t="shared" si="74"/>
        <v>0</v>
      </c>
      <c r="M131" s="251">
        <f t="shared" si="74"/>
        <v>0</v>
      </c>
      <c r="N131" s="251">
        <f t="shared" si="74"/>
        <v>0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0</v>
      </c>
      <c r="F132" s="259">
        <f>+Carga_datos!F41</f>
        <v>0</v>
      </c>
      <c r="G132" s="259">
        <f>+Carga_datos!G41</f>
        <v>0</v>
      </c>
      <c r="H132" s="259">
        <f>+Carga_datos!H41</f>
        <v>0</v>
      </c>
      <c r="I132" s="259">
        <f>+Carga_datos!I41</f>
        <v>0</v>
      </c>
      <c r="J132" s="259">
        <f>+Carga_datos!J41</f>
        <v>0</v>
      </c>
      <c r="K132" s="259">
        <f>+Carga_datos!K41</f>
        <v>0</v>
      </c>
      <c r="L132" s="259">
        <f>+Carga_datos!L41</f>
        <v>0</v>
      </c>
      <c r="M132" s="259">
        <f>+Carga_datos!M41</f>
        <v>0</v>
      </c>
      <c r="N132" s="259">
        <f>+Carga_datos!N41</f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10508924</v>
      </c>
      <c r="E133" s="259">
        <f>+Carga_datos!E42</f>
        <v>9818562</v>
      </c>
      <c r="F133" s="259">
        <f>+Carga_datos!F42</f>
        <v>9540562</v>
      </c>
      <c r="G133" s="259">
        <f>+Carga_datos!G42</f>
        <v>9134047</v>
      </c>
      <c r="H133" s="259">
        <f>+Carga_datos!H42</f>
        <v>0</v>
      </c>
      <c r="I133" s="259">
        <f>+Carga_datos!I42</f>
        <v>0</v>
      </c>
      <c r="J133" s="259">
        <f>+Carga_datos!J42</f>
        <v>0</v>
      </c>
      <c r="K133" s="259">
        <f>+Carga_datos!K42</f>
        <v>0</v>
      </c>
      <c r="L133" s="259">
        <f>+Carga_datos!L42</f>
        <v>0</v>
      </c>
      <c r="M133" s="259">
        <f>+Carga_datos!M42</f>
        <v>0</v>
      </c>
      <c r="N133" s="259">
        <f>+Carga_datos!N42</f>
        <v>0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248240</v>
      </c>
      <c r="E135" s="259">
        <f>+Carga_datos!E44</f>
        <v>220869</v>
      </c>
      <c r="F135" s="259">
        <f>+Carga_datos!F44</f>
        <v>189634</v>
      </c>
      <c r="G135" s="259">
        <f>+Carga_datos!G44</f>
        <v>158222</v>
      </c>
      <c r="H135" s="259">
        <f>+Carga_datos!H44</f>
        <v>0</v>
      </c>
      <c r="I135" s="259">
        <f>+Carga_datos!I44</f>
        <v>0</v>
      </c>
      <c r="J135" s="259">
        <f>+Carga_datos!J44</f>
        <v>0</v>
      </c>
      <c r="K135" s="259">
        <f>+Carga_datos!K44</f>
        <v>0</v>
      </c>
      <c r="L135" s="259">
        <f>+Carga_datos!L44</f>
        <v>0</v>
      </c>
      <c r="M135" s="259">
        <f>+Carga_datos!M44</f>
        <v>0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15690</v>
      </c>
      <c r="F137" s="259">
        <f>+Carga_datos!F46</f>
        <v>15690</v>
      </c>
      <c r="G137" s="259">
        <f>+Carga_datos!G46</f>
        <v>900000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1484839</v>
      </c>
      <c r="E139" s="251">
        <f t="shared" ref="E139:G139" si="75">SUM(E140:E146)</f>
        <v>1396620</v>
      </c>
      <c r="F139" s="251">
        <f t="shared" si="75"/>
        <v>1290920</v>
      </c>
      <c r="G139" s="251">
        <f t="shared" si="75"/>
        <v>2411111</v>
      </c>
      <c r="H139" s="251">
        <f t="shared" ref="H139:N139" si="76">SUM(H140:H146)</f>
        <v>0</v>
      </c>
      <c r="I139" s="251">
        <f t="shared" si="76"/>
        <v>0</v>
      </c>
      <c r="J139" s="251">
        <f t="shared" si="76"/>
        <v>0</v>
      </c>
      <c r="K139" s="251">
        <f t="shared" si="76"/>
        <v>0</v>
      </c>
      <c r="L139" s="251">
        <f t="shared" si="76"/>
        <v>0</v>
      </c>
      <c r="M139" s="251">
        <f t="shared" si="76"/>
        <v>0</v>
      </c>
      <c r="N139" s="251">
        <f t="shared" si="76"/>
        <v>0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81555</v>
      </c>
      <c r="E141" s="259">
        <f>+Carga_datos!E50</f>
        <v>21410</v>
      </c>
      <c r="F141" s="259">
        <f>+Carga_datos!F50</f>
        <v>4251</v>
      </c>
      <c r="G141" s="259">
        <f>+Carga_datos!G50</f>
        <v>5164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0</v>
      </c>
      <c r="E142" s="259">
        <f>+Carga_datos!E51</f>
        <v>0</v>
      </c>
      <c r="F142" s="259">
        <f>+Carga_datos!F51</f>
        <v>0</v>
      </c>
      <c r="G142" s="259">
        <f>+Carga_datos!G51</f>
        <v>0</v>
      </c>
      <c r="H142" s="259">
        <f>+Carga_datos!H51</f>
        <v>0</v>
      </c>
      <c r="I142" s="259">
        <f>+Carga_datos!I51</f>
        <v>0</v>
      </c>
      <c r="J142" s="259">
        <f>+Carga_datos!J51</f>
        <v>0</v>
      </c>
      <c r="K142" s="259">
        <f>+Carga_datos!K51</f>
        <v>0</v>
      </c>
      <c r="L142" s="259">
        <f>+Carga_datos!L51</f>
        <v>0</v>
      </c>
      <c r="M142" s="259">
        <f>+Carga_datos!M51</f>
        <v>0</v>
      </c>
      <c r="N142" s="259">
        <f>+Carga_datos!N51</f>
        <v>0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0</v>
      </c>
      <c r="E143" s="259">
        <f>+Carga_datos!E52</f>
        <v>0</v>
      </c>
      <c r="F143" s="259">
        <f>+Carga_datos!F52</f>
        <v>0</v>
      </c>
      <c r="G143" s="259">
        <f>+Carga_datos!G52</f>
        <v>0</v>
      </c>
      <c r="H143" s="259">
        <f>+Carga_datos!H52</f>
        <v>0</v>
      </c>
      <c r="I143" s="259">
        <f>+Carga_datos!I52</f>
        <v>0</v>
      </c>
      <c r="J143" s="259">
        <f>+Carga_datos!J52</f>
        <v>0</v>
      </c>
      <c r="K143" s="259">
        <f>+Carga_datos!K52</f>
        <v>0</v>
      </c>
      <c r="L143" s="259">
        <f>+Carga_datos!L52</f>
        <v>0</v>
      </c>
      <c r="M143" s="259">
        <f>+Carga_datos!M52</f>
        <v>0</v>
      </c>
      <c r="N143" s="259">
        <f>+Carga_datos!N52</f>
        <v>0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1403284</v>
      </c>
      <c r="E144" s="259">
        <f>+Carga_datos!E53</f>
        <v>1375210</v>
      </c>
      <c r="F144" s="259">
        <f>+Carga_datos!F53</f>
        <v>1286669</v>
      </c>
      <c r="G144" s="259">
        <f>+Carga_datos!G53</f>
        <v>2405947</v>
      </c>
      <c r="H144" s="259">
        <f>+Carga_datos!H53</f>
        <v>0</v>
      </c>
      <c r="I144" s="259">
        <f>+Carga_datos!I53</f>
        <v>0</v>
      </c>
      <c r="J144" s="259">
        <f>+Carga_datos!J53</f>
        <v>0</v>
      </c>
      <c r="K144" s="259">
        <f>+Carga_datos!K53</f>
        <v>0</v>
      </c>
      <c r="L144" s="259">
        <f>+Carga_datos!L53</f>
        <v>0</v>
      </c>
      <c r="M144" s="259">
        <f>+Carga_datos!M53</f>
        <v>0</v>
      </c>
      <c r="N144" s="259">
        <f>+Carga_datos!N53</f>
        <v>0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19935827</v>
      </c>
      <c r="E147" s="251">
        <f t="shared" ref="E147:G147" si="77">+E116+E131+E139</f>
        <v>20071768</v>
      </c>
      <c r="F147" s="251">
        <f t="shared" si="77"/>
        <v>19833312</v>
      </c>
      <c r="G147" s="251">
        <f t="shared" si="77"/>
        <v>21776617</v>
      </c>
      <c r="H147" s="251">
        <f t="shared" ref="H147:N147" si="78">+H116+H131+H139</f>
        <v>0</v>
      </c>
      <c r="I147" s="251">
        <f t="shared" si="78"/>
        <v>0</v>
      </c>
      <c r="J147" s="251">
        <f t="shared" si="78"/>
        <v>0</v>
      </c>
      <c r="K147" s="251">
        <f t="shared" si="78"/>
        <v>0</v>
      </c>
      <c r="L147" s="251">
        <f t="shared" si="78"/>
        <v>0</v>
      </c>
      <c r="M147" s="251">
        <f t="shared" si="78"/>
        <v>0</v>
      </c>
      <c r="N147" s="251">
        <f t="shared" si="78"/>
        <v>0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0</v>
      </c>
      <c r="E150" s="196">
        <f t="shared" ref="E150:G150" si="80">+E65-E126</f>
        <v>0</v>
      </c>
      <c r="F150" s="197">
        <f t="shared" si="80"/>
        <v>0</v>
      </c>
      <c r="G150" s="197">
        <f t="shared" si="80"/>
        <v>0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0</v>
      </c>
      <c r="I152" s="182">
        <f t="shared" si="83"/>
        <v>0</v>
      </c>
      <c r="J152" s="182">
        <f t="shared" si="83"/>
        <v>0</v>
      </c>
      <c r="K152" s="182">
        <f t="shared" si="83"/>
        <v>0</v>
      </c>
      <c r="L152" s="182">
        <f t="shared" si="83"/>
        <v>0</v>
      </c>
      <c r="M152" s="182">
        <f t="shared" si="83"/>
        <v>0</v>
      </c>
      <c r="N152" s="182">
        <f t="shared" si="83"/>
        <v>0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0</v>
      </c>
      <c r="I154" s="193">
        <f t="shared" si="85"/>
        <v>0</v>
      </c>
      <c r="J154" s="193">
        <f t="shared" si="85"/>
        <v>0</v>
      </c>
      <c r="K154" s="193">
        <f t="shared" si="85"/>
        <v>0</v>
      </c>
      <c r="L154" s="193">
        <f t="shared" si="85"/>
        <v>0</v>
      </c>
      <c r="M154" s="193">
        <f t="shared" si="85"/>
        <v>0</v>
      </c>
      <c r="N154" s="193">
        <f t="shared" si="85"/>
        <v>0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327912</v>
      </c>
      <c r="E155" s="233">
        <f>+E65</f>
        <v>990069</v>
      </c>
      <c r="F155" s="233">
        <f>+F65</f>
        <v>249361</v>
      </c>
      <c r="G155" s="233">
        <f>+G65</f>
        <v>-474973</v>
      </c>
      <c r="H155" s="233">
        <f t="shared" ref="H155:N155" si="86">+H65</f>
        <v>0</v>
      </c>
      <c r="I155" s="233">
        <f t="shared" si="86"/>
        <v>0</v>
      </c>
      <c r="J155" s="233">
        <f t="shared" si="86"/>
        <v>0</v>
      </c>
      <c r="K155" s="233">
        <f t="shared" si="86"/>
        <v>0</v>
      </c>
      <c r="L155" s="233">
        <f t="shared" si="86"/>
        <v>0</v>
      </c>
      <c r="M155" s="233">
        <f t="shared" si="86"/>
        <v>0</v>
      </c>
      <c r="N155" s="233">
        <f t="shared" si="86"/>
        <v>0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13660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-4098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9562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-133561</v>
      </c>
      <c r="E166" s="228">
        <f>+Carga_datos!E117</f>
        <v>-104899</v>
      </c>
      <c r="F166" s="228">
        <f>+Carga_datos!F117</f>
        <v>-104117</v>
      </c>
      <c r="G166" s="228">
        <f>+Carga_datos!G117</f>
        <v>-104709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40069</v>
      </c>
      <c r="E169" s="228">
        <f>+Carga_datos!E120</f>
        <v>31471</v>
      </c>
      <c r="F169" s="228">
        <f>+Carga_datos!F120</f>
        <v>31235</v>
      </c>
      <c r="G169" s="228">
        <f>+Carga_datos!G120</f>
        <v>31413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-93492</v>
      </c>
      <c r="E170" s="233">
        <f t="shared" ref="E170:G170" si="89">SUM(E164:E169)</f>
        <v>-73428</v>
      </c>
      <c r="F170" s="233">
        <f t="shared" si="89"/>
        <v>-72882</v>
      </c>
      <c r="G170" s="233">
        <f t="shared" si="89"/>
        <v>-73296</v>
      </c>
      <c r="H170" s="233">
        <f t="shared" ref="H170:N170" si="90">SUM(H164:H169)</f>
        <v>0</v>
      </c>
      <c r="I170" s="233">
        <f t="shared" si="90"/>
        <v>0</v>
      </c>
      <c r="J170" s="233">
        <f t="shared" si="90"/>
        <v>0</v>
      </c>
      <c r="K170" s="233">
        <f t="shared" si="90"/>
        <v>0</v>
      </c>
      <c r="L170" s="233">
        <f t="shared" si="90"/>
        <v>0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234420</v>
      </c>
      <c r="E171" s="233">
        <f t="shared" ref="E171:G171" si="91">+E155+E163+E170</f>
        <v>926203</v>
      </c>
      <c r="F171" s="233">
        <f t="shared" si="91"/>
        <v>176479</v>
      </c>
      <c r="G171" s="233">
        <f t="shared" si="91"/>
        <v>-548269</v>
      </c>
      <c r="H171" s="233">
        <f t="shared" ref="H171:N171" si="92">+H155+H163+H170</f>
        <v>0</v>
      </c>
      <c r="I171" s="233">
        <f t="shared" si="92"/>
        <v>0</v>
      </c>
      <c r="J171" s="233">
        <f t="shared" si="92"/>
        <v>0</v>
      </c>
      <c r="K171" s="233">
        <f t="shared" si="92"/>
        <v>0</v>
      </c>
      <c r="L171" s="233">
        <f t="shared" si="92"/>
        <v>0</v>
      </c>
      <c r="M171" s="233">
        <f t="shared" si="92"/>
        <v>0</v>
      </c>
      <c r="N171" s="233">
        <f t="shared" si="92"/>
        <v>0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577938</v>
      </c>
      <c r="F175" s="228">
        <f t="shared" ref="F175:N175" si="94">+E130</f>
        <v>514072</v>
      </c>
      <c r="G175" s="228">
        <f t="shared" si="94"/>
        <v>441190</v>
      </c>
      <c r="H175" s="228">
        <f t="shared" si="94"/>
        <v>367894</v>
      </c>
      <c r="I175" s="228">
        <f t="shared" si="94"/>
        <v>0</v>
      </c>
      <c r="J175" s="228">
        <f t="shared" si="94"/>
        <v>0</v>
      </c>
      <c r="K175" s="228">
        <f t="shared" si="94"/>
        <v>0</v>
      </c>
      <c r="L175" s="228">
        <f t="shared" si="94"/>
        <v>0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9562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-73428</v>
      </c>
      <c r="F177" s="228">
        <f t="shared" ref="F177:N177" si="96">+F170</f>
        <v>-72882</v>
      </c>
      <c r="G177" s="228">
        <f t="shared" si="96"/>
        <v>-73296</v>
      </c>
      <c r="H177" s="228">
        <f t="shared" si="96"/>
        <v>0</v>
      </c>
      <c r="I177" s="228">
        <f t="shared" si="96"/>
        <v>0</v>
      </c>
      <c r="J177" s="228">
        <f t="shared" si="96"/>
        <v>0</v>
      </c>
      <c r="K177" s="228">
        <f t="shared" si="96"/>
        <v>0</v>
      </c>
      <c r="L177" s="228">
        <f t="shared" si="96"/>
        <v>0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514072</v>
      </c>
      <c r="F179" s="228">
        <f t="shared" ref="F179:N179" si="98">+F130</f>
        <v>441190</v>
      </c>
      <c r="G179" s="228">
        <f t="shared" si="98"/>
        <v>367894</v>
      </c>
      <c r="H179" s="228">
        <f t="shared" si="98"/>
        <v>0</v>
      </c>
      <c r="I179" s="228">
        <f t="shared" si="98"/>
        <v>0</v>
      </c>
      <c r="J179" s="228">
        <f t="shared" si="98"/>
        <v>0</v>
      </c>
      <c r="K179" s="228">
        <f t="shared" si="98"/>
        <v>0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367894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0</v>
      </c>
      <c r="I182" s="193">
        <f t="shared" si="100"/>
        <v>0</v>
      </c>
      <c r="J182" s="193">
        <f t="shared" si="100"/>
        <v>0</v>
      </c>
      <c r="K182" s="193">
        <f t="shared" si="100"/>
        <v>0</v>
      </c>
      <c r="L182" s="193">
        <f t="shared" si="100"/>
        <v>0</v>
      </c>
      <c r="M182" s="193">
        <f t="shared" si="100"/>
        <v>0</v>
      </c>
      <c r="N182" s="193">
        <f t="shared" si="100"/>
        <v>0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0</v>
      </c>
      <c r="F184" s="228">
        <f t="shared" si="101"/>
        <v>0</v>
      </c>
      <c r="G184" s="228">
        <f t="shared" si="101"/>
        <v>1000000</v>
      </c>
      <c r="H184" s="228">
        <f t="shared" si="101"/>
        <v>-15554295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990069</v>
      </c>
      <c r="F185" s="228">
        <f t="shared" si="102"/>
        <v>249361</v>
      </c>
      <c r="G185" s="228">
        <f t="shared" si="102"/>
        <v>-549973</v>
      </c>
      <c r="H185" s="228">
        <f t="shared" si="102"/>
        <v>6748952</v>
      </c>
      <c r="I185" s="228">
        <f t="shared" si="102"/>
        <v>0</v>
      </c>
      <c r="J185" s="228">
        <f t="shared" si="102"/>
        <v>0</v>
      </c>
      <c r="K185" s="228">
        <f t="shared" si="102"/>
        <v>0</v>
      </c>
      <c r="L185" s="228">
        <f t="shared" si="102"/>
        <v>0</v>
      </c>
      <c r="M185" s="228">
        <f t="shared" si="102"/>
        <v>0</v>
      </c>
      <c r="N185" s="228">
        <f t="shared" si="102"/>
        <v>0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990069</v>
      </c>
      <c r="F186" s="251">
        <f>SUM(F184:F185)</f>
        <v>249361</v>
      </c>
      <c r="G186" s="251">
        <f>SUM(G184:G185)</f>
        <v>450027</v>
      </c>
      <c r="H186" s="251">
        <f t="shared" ref="H186:N186" si="103">SUM(H184:H185)</f>
        <v>-8805343</v>
      </c>
      <c r="I186" s="251">
        <f t="shared" si="103"/>
        <v>0</v>
      </c>
      <c r="J186" s="251">
        <f t="shared" si="103"/>
        <v>0</v>
      </c>
      <c r="K186" s="251">
        <f t="shared" si="103"/>
        <v>0</v>
      </c>
      <c r="L186" s="251">
        <f t="shared" si="103"/>
        <v>0</v>
      </c>
      <c r="M186" s="251">
        <f t="shared" si="103"/>
        <v>0</v>
      </c>
      <c r="N186" s="251">
        <f t="shared" si="103"/>
        <v>0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0</v>
      </c>
      <c r="G192" s="192">
        <f>+G184-G188-G189-G190</f>
        <v>1000000</v>
      </c>
      <c r="H192" s="192">
        <f t="shared" ref="H192:N192" si="104">+H184-H188-H189-H190</f>
        <v>-15554295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990069</v>
      </c>
      <c r="F194" s="259">
        <f t="shared" si="105"/>
        <v>249361</v>
      </c>
      <c r="G194" s="259">
        <f t="shared" si="105"/>
        <v>-474973</v>
      </c>
      <c r="H194" s="259">
        <f t="shared" si="105"/>
        <v>0</v>
      </c>
      <c r="I194" s="259">
        <f t="shared" si="105"/>
        <v>0</v>
      </c>
      <c r="J194" s="259">
        <f t="shared" si="105"/>
        <v>0</v>
      </c>
      <c r="K194" s="259">
        <f t="shared" si="105"/>
        <v>0</v>
      </c>
      <c r="L194" s="259">
        <f t="shared" si="105"/>
        <v>0</v>
      </c>
      <c r="M194" s="259">
        <f t="shared" si="105"/>
        <v>0</v>
      </c>
      <c r="N194" s="259">
        <f t="shared" si="105"/>
        <v>0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-75000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0</v>
      </c>
      <c r="F200" s="205">
        <f>+F185-F194-F195-F196-F197-F198</f>
        <v>0</v>
      </c>
      <c r="G200" s="205">
        <f>+G185-G194-G195-G196-G197-G198</f>
        <v>0</v>
      </c>
      <c r="H200" s="205">
        <f t="shared" ref="H200:N200" si="107">+H185-H194-H195-H196-H197-H198</f>
        <v>6748952</v>
      </c>
      <c r="I200" s="205">
        <f t="shared" si="107"/>
        <v>0</v>
      </c>
      <c r="J200" s="205">
        <f t="shared" si="107"/>
        <v>0</v>
      </c>
      <c r="K200" s="205">
        <f t="shared" si="107"/>
        <v>0</v>
      </c>
      <c r="L200" s="205">
        <f t="shared" si="107"/>
        <v>0</v>
      </c>
      <c r="M200" s="205">
        <f t="shared" si="107"/>
        <v>0</v>
      </c>
      <c r="N200" s="205">
        <f t="shared" si="107"/>
        <v>0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0</v>
      </c>
      <c r="I205" s="206">
        <f t="shared" si="108"/>
        <v>0</v>
      </c>
      <c r="J205" s="206">
        <f t="shared" si="108"/>
        <v>0</v>
      </c>
      <c r="K205" s="206">
        <f t="shared" si="108"/>
        <v>0</v>
      </c>
      <c r="L205" s="206">
        <f t="shared" si="108"/>
        <v>0</v>
      </c>
      <c r="M205" s="206">
        <f t="shared" si="108"/>
        <v>0</v>
      </c>
      <c r="N205" s="206">
        <f t="shared" si="108"/>
        <v>0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0</v>
      </c>
      <c r="I207" s="207">
        <f t="shared" si="109"/>
        <v>0</v>
      </c>
      <c r="J207" s="207">
        <f t="shared" si="109"/>
        <v>0</v>
      </c>
      <c r="K207" s="207">
        <f t="shared" si="109"/>
        <v>0</v>
      </c>
      <c r="L207" s="207">
        <f t="shared" si="109"/>
        <v>0</v>
      </c>
      <c r="M207" s="207">
        <f t="shared" si="109"/>
        <v>0</v>
      </c>
      <c r="N207" s="207">
        <f t="shared" si="109"/>
        <v>0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722078</v>
      </c>
      <c r="F208" s="228">
        <f t="shared" si="110"/>
        <v>632851</v>
      </c>
      <c r="G208" s="228">
        <f t="shared" si="110"/>
        <v>887581</v>
      </c>
      <c r="H208" s="228">
        <f t="shared" si="110"/>
        <v>0</v>
      </c>
      <c r="I208" s="228">
        <f t="shared" si="110"/>
        <v>0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6725568</v>
      </c>
      <c r="F209" s="228">
        <f t="shared" si="111"/>
        <v>5888194</v>
      </c>
      <c r="G209" s="228">
        <f t="shared" si="111"/>
        <v>5885169</v>
      </c>
      <c r="H209" s="228">
        <f t="shared" si="111"/>
        <v>0</v>
      </c>
      <c r="I209" s="228">
        <f t="shared" si="111"/>
        <v>0</v>
      </c>
      <c r="J209" s="228">
        <f t="shared" si="111"/>
        <v>0</v>
      </c>
      <c r="K209" s="228">
        <f t="shared" si="111"/>
        <v>0</v>
      </c>
      <c r="L209" s="228">
        <f t="shared" si="111"/>
        <v>0</v>
      </c>
      <c r="M209" s="228">
        <f t="shared" si="111"/>
        <v>0</v>
      </c>
      <c r="N209" s="228">
        <f t="shared" si="111"/>
        <v>0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100960</v>
      </c>
      <c r="F211" s="228">
        <f t="shared" si="113"/>
        <v>129680</v>
      </c>
      <c r="G211" s="228">
        <f t="shared" si="113"/>
        <v>108361</v>
      </c>
      <c r="H211" s="228">
        <f t="shared" si="113"/>
        <v>0</v>
      </c>
      <c r="I211" s="228">
        <f t="shared" si="113"/>
        <v>0</v>
      </c>
      <c r="J211" s="228">
        <f t="shared" si="113"/>
        <v>0</v>
      </c>
      <c r="K211" s="228">
        <f t="shared" si="113"/>
        <v>0</v>
      </c>
      <c r="L211" s="228">
        <f t="shared" si="113"/>
        <v>0</v>
      </c>
      <c r="M211" s="228">
        <f t="shared" si="113"/>
        <v>0</v>
      </c>
      <c r="N211" s="228">
        <f t="shared" si="113"/>
        <v>0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5000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0</v>
      </c>
      <c r="K213" s="228">
        <f t="shared" si="115"/>
        <v>0</v>
      </c>
      <c r="L213" s="228">
        <f t="shared" si="115"/>
        <v>0</v>
      </c>
      <c r="M213" s="228">
        <f t="shared" si="115"/>
        <v>0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7548606</v>
      </c>
      <c r="F214" s="251">
        <f>SUM(F208:F213)</f>
        <v>6650725</v>
      </c>
      <c r="G214" s="251">
        <f>SUM(G208:G213)</f>
        <v>6886111</v>
      </c>
      <c r="H214" s="251">
        <f t="shared" ref="H214:N214" si="116">SUM(H208:H213)</f>
        <v>0</v>
      </c>
      <c r="I214" s="251">
        <f t="shared" si="116"/>
        <v>0</v>
      </c>
      <c r="J214" s="251">
        <f t="shared" si="116"/>
        <v>0</v>
      </c>
      <c r="K214" s="251">
        <f t="shared" si="116"/>
        <v>0</v>
      </c>
      <c r="L214" s="251">
        <f t="shared" si="116"/>
        <v>0</v>
      </c>
      <c r="M214" s="251">
        <f t="shared" si="116"/>
        <v>0</v>
      </c>
      <c r="N214" s="251">
        <f t="shared" si="116"/>
        <v>0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0</v>
      </c>
      <c r="I216" s="207">
        <f t="shared" si="117"/>
        <v>0</v>
      </c>
      <c r="J216" s="207">
        <f t="shared" si="117"/>
        <v>0</v>
      </c>
      <c r="K216" s="207">
        <f t="shared" si="117"/>
        <v>0</v>
      </c>
      <c r="L216" s="207">
        <f t="shared" si="117"/>
        <v>0</v>
      </c>
      <c r="M216" s="207">
        <f t="shared" si="117"/>
        <v>0</v>
      </c>
      <c r="N216" s="207">
        <f t="shared" si="117"/>
        <v>0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-1141697</v>
      </c>
      <c r="F217" s="228">
        <f t="shared" si="118"/>
        <v>-993330</v>
      </c>
      <c r="G217" s="228">
        <f t="shared" si="118"/>
        <v>-1130663</v>
      </c>
      <c r="H217" s="228">
        <f t="shared" si="118"/>
        <v>0</v>
      </c>
      <c r="I217" s="228">
        <f t="shared" si="118"/>
        <v>0</v>
      </c>
      <c r="J217" s="228">
        <f t="shared" si="118"/>
        <v>0</v>
      </c>
      <c r="K217" s="228">
        <f t="shared" si="118"/>
        <v>0</v>
      </c>
      <c r="L217" s="228">
        <f t="shared" si="118"/>
        <v>0</v>
      </c>
      <c r="M217" s="228">
        <f t="shared" si="118"/>
        <v>0</v>
      </c>
      <c r="N217" s="228">
        <f t="shared" si="118"/>
        <v>0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-199492</v>
      </c>
      <c r="F218" s="228">
        <f t="shared" si="119"/>
        <v>-163002</v>
      </c>
      <c r="G218" s="228">
        <f t="shared" si="119"/>
        <v>-226190</v>
      </c>
      <c r="H218" s="228">
        <f t="shared" si="119"/>
        <v>0</v>
      </c>
      <c r="I218" s="228">
        <f t="shared" si="119"/>
        <v>0</v>
      </c>
      <c r="J218" s="228">
        <f t="shared" si="119"/>
        <v>0</v>
      </c>
      <c r="K218" s="228">
        <f t="shared" si="119"/>
        <v>0</v>
      </c>
      <c r="L218" s="228">
        <f t="shared" si="119"/>
        <v>0</v>
      </c>
      <c r="M218" s="228">
        <f t="shared" si="119"/>
        <v>0</v>
      </c>
      <c r="N218" s="228">
        <f t="shared" si="119"/>
        <v>0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-105401</v>
      </c>
      <c r="F219" s="228">
        <f t="shared" si="120"/>
        <v>-128789</v>
      </c>
      <c r="G219" s="228">
        <f t="shared" si="120"/>
        <v>-128320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-200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-1359519</v>
      </c>
      <c r="F221" s="228">
        <f t="shared" si="122"/>
        <v>-1392645</v>
      </c>
      <c r="G221" s="228">
        <f t="shared" si="122"/>
        <v>-1468959</v>
      </c>
      <c r="H221" s="228">
        <f t="shared" si="122"/>
        <v>0</v>
      </c>
      <c r="I221" s="228">
        <f t="shared" si="122"/>
        <v>0</v>
      </c>
      <c r="J221" s="228">
        <f t="shared" si="122"/>
        <v>0</v>
      </c>
      <c r="K221" s="228">
        <f t="shared" si="122"/>
        <v>0</v>
      </c>
      <c r="L221" s="228">
        <f t="shared" si="122"/>
        <v>0</v>
      </c>
      <c r="M221" s="228">
        <f t="shared" si="122"/>
        <v>0</v>
      </c>
      <c r="N221" s="228">
        <f t="shared" si="122"/>
        <v>0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0</v>
      </c>
      <c r="J222" s="236">
        <f t="shared" si="123"/>
        <v>0</v>
      </c>
      <c r="K222" s="236">
        <f t="shared" si="123"/>
        <v>0</v>
      </c>
      <c r="L222" s="236">
        <f t="shared" si="123"/>
        <v>0</v>
      </c>
      <c r="M222" s="236">
        <f t="shared" si="123"/>
        <v>0</v>
      </c>
      <c r="N222" s="236">
        <f t="shared" si="123"/>
        <v>0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-2806109</v>
      </c>
      <c r="F224" s="253">
        <f>SUM(F217:F223)</f>
        <v>-2677766</v>
      </c>
      <c r="G224" s="253">
        <f>SUM(G217:G223)</f>
        <v>-2954332</v>
      </c>
      <c r="H224" s="253">
        <f t="shared" ref="H224:N224" si="125">SUM(H217:H223)</f>
        <v>0</v>
      </c>
      <c r="I224" s="253">
        <f t="shared" si="125"/>
        <v>0</v>
      </c>
      <c r="J224" s="253">
        <f t="shared" si="125"/>
        <v>0</v>
      </c>
      <c r="K224" s="253">
        <f t="shared" si="125"/>
        <v>0</v>
      </c>
      <c r="L224" s="253">
        <f t="shared" si="125"/>
        <v>0</v>
      </c>
      <c r="M224" s="253">
        <f t="shared" si="125"/>
        <v>0</v>
      </c>
      <c r="N224" s="253">
        <f t="shared" si="125"/>
        <v>0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-2806109</v>
      </c>
      <c r="F227" s="240">
        <f t="shared" ref="F227:G227" si="126">+F224</f>
        <v>-2677766</v>
      </c>
      <c r="G227" s="240">
        <f t="shared" si="126"/>
        <v>-2954332</v>
      </c>
      <c r="H227" s="240">
        <f t="shared" ref="H227:N227" si="127">+H224</f>
        <v>0</v>
      </c>
      <c r="I227" s="240">
        <f t="shared" si="127"/>
        <v>0</v>
      </c>
      <c r="J227" s="240">
        <f t="shared" si="127"/>
        <v>0</v>
      </c>
      <c r="K227" s="240">
        <f t="shared" si="127"/>
        <v>0</v>
      </c>
      <c r="L227" s="240">
        <f t="shared" si="127"/>
        <v>0</v>
      </c>
      <c r="M227" s="240">
        <f t="shared" si="127"/>
        <v>0</v>
      </c>
      <c r="N227" s="240">
        <f t="shared" si="127"/>
        <v>0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1414</v>
      </c>
      <c r="F228" s="240">
        <f t="shared" si="128"/>
        <v>7183</v>
      </c>
      <c r="G228" s="240">
        <f t="shared" si="128"/>
        <v>-5429</v>
      </c>
      <c r="H228" s="240">
        <f t="shared" si="128"/>
        <v>48725</v>
      </c>
      <c r="I228" s="240">
        <f t="shared" si="128"/>
        <v>0</v>
      </c>
      <c r="J228" s="240">
        <f t="shared" si="128"/>
        <v>0</v>
      </c>
      <c r="K228" s="240">
        <f t="shared" si="128"/>
        <v>0</v>
      </c>
      <c r="L228" s="240">
        <f t="shared" si="128"/>
        <v>0</v>
      </c>
      <c r="M228" s="240">
        <f t="shared" si="128"/>
        <v>0</v>
      </c>
      <c r="N228" s="240">
        <f t="shared" si="128"/>
        <v>0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8906</v>
      </c>
      <c r="F229" s="240">
        <f t="shared" si="129"/>
        <v>4818</v>
      </c>
      <c r="G229" s="240">
        <f t="shared" si="129"/>
        <v>-18450</v>
      </c>
      <c r="H229" s="240">
        <f t="shared" si="129"/>
        <v>29573</v>
      </c>
      <c r="I229" s="240">
        <f t="shared" si="129"/>
        <v>0</v>
      </c>
      <c r="J229" s="240">
        <f t="shared" si="129"/>
        <v>0</v>
      </c>
      <c r="K229" s="240">
        <f t="shared" si="129"/>
        <v>0</v>
      </c>
      <c r="L229" s="240">
        <f t="shared" si="129"/>
        <v>0</v>
      </c>
      <c r="M229" s="240">
        <f t="shared" si="129"/>
        <v>0</v>
      </c>
      <c r="N229" s="240">
        <f t="shared" si="129"/>
        <v>0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-2795789</v>
      </c>
      <c r="F230" s="242">
        <f>SUM(F227:F229)</f>
        <v>-2665765</v>
      </c>
      <c r="G230" s="242">
        <f>SUM(G227:G229)</f>
        <v>-2978211</v>
      </c>
      <c r="H230" s="242">
        <f t="shared" ref="H230:N230" si="130">SUM(H227:H229)</f>
        <v>78298</v>
      </c>
      <c r="I230" s="242">
        <f t="shared" si="130"/>
        <v>0</v>
      </c>
      <c r="J230" s="242">
        <f t="shared" si="130"/>
        <v>0</v>
      </c>
      <c r="K230" s="242">
        <f t="shared" si="130"/>
        <v>0</v>
      </c>
      <c r="L230" s="242">
        <f t="shared" si="130"/>
        <v>0</v>
      </c>
      <c r="M230" s="242">
        <f t="shared" si="130"/>
        <v>0</v>
      </c>
      <c r="N230" s="242">
        <f t="shared" si="130"/>
        <v>0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0</v>
      </c>
      <c r="I232" s="207">
        <f t="shared" si="131"/>
        <v>0</v>
      </c>
      <c r="J232" s="207">
        <f t="shared" si="131"/>
        <v>0</v>
      </c>
      <c r="K232" s="207">
        <f t="shared" si="131"/>
        <v>0</v>
      </c>
      <c r="L232" s="207">
        <f t="shared" si="131"/>
        <v>0</v>
      </c>
      <c r="M232" s="207">
        <f t="shared" si="131"/>
        <v>0</v>
      </c>
      <c r="N232" s="207">
        <f t="shared" si="131"/>
        <v>0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-420408</v>
      </c>
      <c r="F233" s="228">
        <f t="shared" si="132"/>
        <v>-438170</v>
      </c>
      <c r="G233" s="228">
        <f t="shared" si="132"/>
        <v>-444430</v>
      </c>
      <c r="H233" s="228">
        <f t="shared" si="132"/>
        <v>0</v>
      </c>
      <c r="I233" s="228">
        <f t="shared" si="132"/>
        <v>0</v>
      </c>
      <c r="J233" s="228">
        <f t="shared" si="132"/>
        <v>0</v>
      </c>
      <c r="K233" s="228">
        <f t="shared" si="132"/>
        <v>0</v>
      </c>
      <c r="L233" s="228">
        <f t="shared" si="132"/>
        <v>0</v>
      </c>
      <c r="M233" s="228">
        <f t="shared" si="132"/>
        <v>0</v>
      </c>
      <c r="N233" s="228">
        <f t="shared" si="132"/>
        <v>0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-16000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-420408</v>
      </c>
      <c r="F235" s="251">
        <f>SUM(F233:F234)</f>
        <v>-438170</v>
      </c>
      <c r="G235" s="251">
        <f>SUM(G233:G234)</f>
        <v>-460430</v>
      </c>
      <c r="H235" s="251">
        <f t="shared" ref="H235:N235" si="134">SUM(H233:H234)</f>
        <v>0</v>
      </c>
      <c r="I235" s="251">
        <f t="shared" si="134"/>
        <v>0</v>
      </c>
      <c r="J235" s="251">
        <f t="shared" si="134"/>
        <v>0</v>
      </c>
      <c r="K235" s="251">
        <f t="shared" si="134"/>
        <v>0</v>
      </c>
      <c r="L235" s="251">
        <f t="shared" si="134"/>
        <v>0</v>
      </c>
      <c r="M235" s="251">
        <f t="shared" si="134"/>
        <v>0</v>
      </c>
      <c r="N235" s="251">
        <f t="shared" si="134"/>
        <v>0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0</v>
      </c>
      <c r="I237" s="207">
        <f t="shared" si="135"/>
        <v>0</v>
      </c>
      <c r="J237" s="207">
        <f t="shared" si="135"/>
        <v>0</v>
      </c>
      <c r="K237" s="207">
        <f t="shared" si="135"/>
        <v>0</v>
      </c>
      <c r="L237" s="207">
        <f t="shared" si="135"/>
        <v>0</v>
      </c>
      <c r="M237" s="207">
        <f t="shared" si="135"/>
        <v>0</v>
      </c>
      <c r="N237" s="207">
        <f t="shared" si="135"/>
        <v>0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7548606</v>
      </c>
      <c r="F238" s="228">
        <f>+F214</f>
        <v>6650725</v>
      </c>
      <c r="G238" s="228">
        <f>+G214</f>
        <v>6886111</v>
      </c>
      <c r="H238" s="228">
        <f t="shared" ref="H238:N238" si="136">+H214</f>
        <v>0</v>
      </c>
      <c r="I238" s="228">
        <f t="shared" si="136"/>
        <v>0</v>
      </c>
      <c r="J238" s="228">
        <f t="shared" si="136"/>
        <v>0</v>
      </c>
      <c r="K238" s="228">
        <f t="shared" si="136"/>
        <v>0</v>
      </c>
      <c r="L238" s="228">
        <f t="shared" si="136"/>
        <v>0</v>
      </c>
      <c r="M238" s="228">
        <f t="shared" si="136"/>
        <v>0</v>
      </c>
      <c r="N238" s="228">
        <f t="shared" si="136"/>
        <v>0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-2806109</v>
      </c>
      <c r="F239" s="228">
        <f>+F224</f>
        <v>-2677766</v>
      </c>
      <c r="G239" s="228">
        <f>+G224</f>
        <v>-2954332</v>
      </c>
      <c r="H239" s="228">
        <f t="shared" ref="H239:N239" si="137">+H224</f>
        <v>0</v>
      </c>
      <c r="I239" s="228">
        <f t="shared" si="137"/>
        <v>0</v>
      </c>
      <c r="J239" s="228">
        <f t="shared" si="137"/>
        <v>0</v>
      </c>
      <c r="K239" s="228">
        <f t="shared" si="137"/>
        <v>0</v>
      </c>
      <c r="L239" s="228">
        <f t="shared" si="137"/>
        <v>0</v>
      </c>
      <c r="M239" s="228">
        <f t="shared" si="137"/>
        <v>0</v>
      </c>
      <c r="N239" s="228">
        <f t="shared" si="137"/>
        <v>0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-420408</v>
      </c>
      <c r="F240" s="228">
        <f t="shared" ref="F240:G240" si="138">+F235</f>
        <v>-438170</v>
      </c>
      <c r="G240" s="228">
        <f t="shared" si="138"/>
        <v>-460430</v>
      </c>
      <c r="H240" s="228">
        <f t="shared" ref="H240:N240" si="139">+H235</f>
        <v>0</v>
      </c>
      <c r="I240" s="228">
        <f t="shared" si="139"/>
        <v>0</v>
      </c>
      <c r="J240" s="228">
        <f t="shared" si="139"/>
        <v>0</v>
      </c>
      <c r="K240" s="228">
        <f t="shared" si="139"/>
        <v>0</v>
      </c>
      <c r="L240" s="228">
        <f t="shared" si="139"/>
        <v>0</v>
      </c>
      <c r="M240" s="228">
        <f t="shared" si="139"/>
        <v>0</v>
      </c>
      <c r="N240" s="228">
        <f t="shared" si="139"/>
        <v>0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4322089</v>
      </c>
      <c r="F241" s="251">
        <f t="shared" ref="F241:G241" si="140">SUM(F238:F240)</f>
        <v>3534789</v>
      </c>
      <c r="G241" s="251">
        <f t="shared" si="140"/>
        <v>3471349</v>
      </c>
      <c r="H241" s="251">
        <f t="shared" ref="H241:N241" si="141">SUM(H238:H240)</f>
        <v>0</v>
      </c>
      <c r="I241" s="251">
        <f t="shared" si="141"/>
        <v>0</v>
      </c>
      <c r="J241" s="251">
        <f t="shared" si="141"/>
        <v>0</v>
      </c>
      <c r="K241" s="251">
        <f t="shared" si="141"/>
        <v>0</v>
      </c>
      <c r="L241" s="251">
        <f t="shared" si="141"/>
        <v>0</v>
      </c>
      <c r="M241" s="251">
        <f t="shared" si="141"/>
        <v>0</v>
      </c>
      <c r="N241" s="251">
        <f t="shared" si="141"/>
        <v>0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0</v>
      </c>
      <c r="I243" s="207">
        <f t="shared" si="142"/>
        <v>0</v>
      </c>
      <c r="J243" s="207">
        <f t="shared" si="142"/>
        <v>0</v>
      </c>
      <c r="K243" s="207">
        <f t="shared" si="142"/>
        <v>0</v>
      </c>
      <c r="L243" s="207">
        <f t="shared" si="142"/>
        <v>0</v>
      </c>
      <c r="M243" s="207">
        <f t="shared" si="142"/>
        <v>0</v>
      </c>
      <c r="N243" s="207">
        <f t="shared" si="142"/>
        <v>0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4322089</v>
      </c>
      <c r="F244" s="228">
        <f t="shared" ref="F244:G244" si="143">F241</f>
        <v>3534789</v>
      </c>
      <c r="G244" s="228">
        <f t="shared" si="143"/>
        <v>3471349</v>
      </c>
      <c r="H244" s="228">
        <f t="shared" ref="H244:N244" si="144">H241</f>
        <v>0</v>
      </c>
      <c r="I244" s="228">
        <f t="shared" si="144"/>
        <v>0</v>
      </c>
      <c r="J244" s="228">
        <f t="shared" si="144"/>
        <v>0</v>
      </c>
      <c r="K244" s="228">
        <f t="shared" si="144"/>
        <v>0</v>
      </c>
      <c r="L244" s="228">
        <f t="shared" si="144"/>
        <v>0</v>
      </c>
      <c r="M244" s="228">
        <f t="shared" si="144"/>
        <v>0</v>
      </c>
      <c r="N244" s="228">
        <f t="shared" si="144"/>
        <v>0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-2163836</v>
      </c>
      <c r="F245" s="228">
        <f t="shared" si="145"/>
        <v>-2101700</v>
      </c>
      <c r="G245" s="228">
        <f t="shared" si="145"/>
        <v>-2688153</v>
      </c>
      <c r="H245" s="228">
        <f t="shared" si="145"/>
        <v>0</v>
      </c>
      <c r="I245" s="228">
        <f t="shared" si="145"/>
        <v>0</v>
      </c>
      <c r="J245" s="228">
        <f t="shared" si="145"/>
        <v>0</v>
      </c>
      <c r="K245" s="228">
        <f t="shared" si="145"/>
        <v>0</v>
      </c>
      <c r="L245" s="228">
        <f t="shared" si="145"/>
        <v>0</v>
      </c>
      <c r="M245" s="228">
        <f t="shared" si="145"/>
        <v>0</v>
      </c>
      <c r="N245" s="228">
        <f t="shared" si="145"/>
        <v>0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-673448</v>
      </c>
      <c r="F246" s="228">
        <f t="shared" si="146"/>
        <v>-633386</v>
      </c>
      <c r="G246" s="228">
        <f t="shared" si="146"/>
        <v>-688313</v>
      </c>
      <c r="H246" s="228">
        <f t="shared" si="146"/>
        <v>0</v>
      </c>
      <c r="I246" s="228">
        <f t="shared" si="146"/>
        <v>0</v>
      </c>
      <c r="J246" s="228">
        <f t="shared" si="146"/>
        <v>0</v>
      </c>
      <c r="K246" s="228">
        <f t="shared" si="146"/>
        <v>0</v>
      </c>
      <c r="L246" s="228">
        <f t="shared" si="146"/>
        <v>0</v>
      </c>
      <c r="M246" s="228">
        <f t="shared" si="146"/>
        <v>0</v>
      </c>
      <c r="N246" s="228">
        <f t="shared" si="146"/>
        <v>0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0</v>
      </c>
      <c r="L247" s="228">
        <f t="shared" si="147"/>
        <v>0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-191733</v>
      </c>
      <c r="F248" s="228">
        <f t="shared" si="148"/>
        <v>-204818</v>
      </c>
      <c r="G248" s="228">
        <f t="shared" si="148"/>
        <v>-204818</v>
      </c>
      <c r="H248" s="228">
        <f t="shared" si="148"/>
        <v>0</v>
      </c>
      <c r="I248" s="228">
        <f t="shared" si="148"/>
        <v>0</v>
      </c>
      <c r="J248" s="228">
        <f t="shared" si="148"/>
        <v>0</v>
      </c>
      <c r="K248" s="228">
        <f t="shared" si="148"/>
        <v>0</v>
      </c>
      <c r="L248" s="228">
        <f t="shared" si="148"/>
        <v>0</v>
      </c>
      <c r="M248" s="228">
        <f t="shared" si="148"/>
        <v>0</v>
      </c>
      <c r="N248" s="228">
        <f t="shared" si="148"/>
        <v>0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1293072</v>
      </c>
      <c r="F249" s="251">
        <f>SUM(F244:F248)</f>
        <v>594885</v>
      </c>
      <c r="G249" s="251">
        <f>SUM(G244:G248)</f>
        <v>-109935</v>
      </c>
      <c r="H249" s="251">
        <f t="shared" ref="H249:N249" si="149">SUM(H244:H248)</f>
        <v>0</v>
      </c>
      <c r="I249" s="251">
        <f t="shared" si="149"/>
        <v>0</v>
      </c>
      <c r="J249" s="251">
        <f t="shared" si="149"/>
        <v>0</v>
      </c>
      <c r="K249" s="251">
        <f t="shared" si="149"/>
        <v>0</v>
      </c>
      <c r="L249" s="251">
        <f t="shared" si="149"/>
        <v>0</v>
      </c>
      <c r="M249" s="251">
        <f t="shared" si="149"/>
        <v>0</v>
      </c>
      <c r="N249" s="251">
        <f t="shared" si="149"/>
        <v>0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0</v>
      </c>
      <c r="I251" s="207">
        <f t="shared" si="150"/>
        <v>0</v>
      </c>
      <c r="J251" s="207">
        <f t="shared" si="150"/>
        <v>0</v>
      </c>
      <c r="K251" s="207">
        <f t="shared" si="150"/>
        <v>0</v>
      </c>
      <c r="L251" s="207">
        <f t="shared" si="150"/>
        <v>0</v>
      </c>
      <c r="M251" s="207">
        <f t="shared" si="150"/>
        <v>0</v>
      </c>
      <c r="N251" s="207">
        <f t="shared" si="150"/>
        <v>0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1293072</v>
      </c>
      <c r="F252" s="228">
        <f t="shared" ref="F252:G252" si="151">+F249</f>
        <v>594885</v>
      </c>
      <c r="G252" s="228">
        <f t="shared" si="151"/>
        <v>-109935</v>
      </c>
      <c r="H252" s="228">
        <f t="shared" ref="H252:N252" si="152">+H249</f>
        <v>0</v>
      </c>
      <c r="I252" s="228">
        <f t="shared" si="152"/>
        <v>0</v>
      </c>
      <c r="J252" s="228">
        <f t="shared" si="152"/>
        <v>0</v>
      </c>
      <c r="K252" s="228">
        <f t="shared" si="152"/>
        <v>0</v>
      </c>
      <c r="L252" s="228">
        <f t="shared" si="152"/>
        <v>0</v>
      </c>
      <c r="M252" s="228">
        <f t="shared" si="152"/>
        <v>0</v>
      </c>
      <c r="N252" s="228">
        <f t="shared" si="152"/>
        <v>0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42027</v>
      </c>
      <c r="F254" s="228">
        <f t="shared" si="154"/>
        <v>33824</v>
      </c>
      <c r="G254" s="228">
        <f t="shared" si="154"/>
        <v>17232</v>
      </c>
      <c r="H254" s="228">
        <f t="shared" si="154"/>
        <v>0</v>
      </c>
      <c r="I254" s="228">
        <f t="shared" si="154"/>
        <v>0</v>
      </c>
      <c r="J254" s="228">
        <f t="shared" si="154"/>
        <v>0</v>
      </c>
      <c r="K254" s="228">
        <f t="shared" si="154"/>
        <v>0</v>
      </c>
      <c r="L254" s="228">
        <f t="shared" si="154"/>
        <v>0</v>
      </c>
      <c r="M254" s="228">
        <f t="shared" si="154"/>
        <v>0</v>
      </c>
      <c r="N254" s="228">
        <f t="shared" si="154"/>
        <v>0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-443189</v>
      </c>
      <c r="F256" s="228">
        <f t="shared" si="156"/>
        <v>-483465</v>
      </c>
      <c r="G256" s="228">
        <f t="shared" si="156"/>
        <v>-476438</v>
      </c>
      <c r="H256" s="228">
        <f t="shared" si="156"/>
        <v>0</v>
      </c>
      <c r="I256" s="228">
        <f t="shared" si="156"/>
        <v>0</v>
      </c>
      <c r="J256" s="228">
        <f t="shared" si="156"/>
        <v>0</v>
      </c>
      <c r="K256" s="228">
        <f t="shared" si="156"/>
        <v>0</v>
      </c>
      <c r="L256" s="228">
        <f t="shared" si="156"/>
        <v>0</v>
      </c>
      <c r="M256" s="228">
        <f t="shared" si="156"/>
        <v>0</v>
      </c>
      <c r="N256" s="228">
        <f t="shared" si="156"/>
        <v>0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891910</v>
      </c>
      <c r="F257" s="251">
        <f>SUM(F252:F256)</f>
        <v>145244</v>
      </c>
      <c r="G257" s="251">
        <f>SUM(G252:G256)</f>
        <v>-569141</v>
      </c>
      <c r="H257" s="251">
        <f t="shared" ref="H257:N257" si="157">SUM(H252:H256)</f>
        <v>0</v>
      </c>
      <c r="I257" s="251">
        <f t="shared" si="157"/>
        <v>0</v>
      </c>
      <c r="J257" s="251">
        <f t="shared" si="157"/>
        <v>0</v>
      </c>
      <c r="K257" s="251">
        <f t="shared" si="157"/>
        <v>0</v>
      </c>
      <c r="L257" s="251">
        <f t="shared" si="157"/>
        <v>0</v>
      </c>
      <c r="M257" s="251">
        <f t="shared" si="157"/>
        <v>0</v>
      </c>
      <c r="N257" s="251">
        <f t="shared" si="157"/>
        <v>0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0</v>
      </c>
      <c r="I259" s="207">
        <f t="shared" si="158"/>
        <v>0</v>
      </c>
      <c r="J259" s="207">
        <f t="shared" si="158"/>
        <v>0</v>
      </c>
      <c r="K259" s="207">
        <f t="shared" si="158"/>
        <v>0</v>
      </c>
      <c r="L259" s="207">
        <f t="shared" si="158"/>
        <v>0</v>
      </c>
      <c r="M259" s="207">
        <f t="shared" si="158"/>
        <v>0</v>
      </c>
      <c r="N259" s="207">
        <f t="shared" si="158"/>
        <v>0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891910</v>
      </c>
      <c r="F260" s="228">
        <f>+F257</f>
        <v>145244</v>
      </c>
      <c r="G260" s="228">
        <f>+G257</f>
        <v>-569141</v>
      </c>
      <c r="H260" s="228">
        <f t="shared" ref="H260:N260" si="159">+H257</f>
        <v>0</v>
      </c>
      <c r="I260" s="228">
        <f t="shared" si="159"/>
        <v>0</v>
      </c>
      <c r="J260" s="228">
        <f t="shared" si="159"/>
        <v>0</v>
      </c>
      <c r="K260" s="228">
        <f t="shared" si="159"/>
        <v>0</v>
      </c>
      <c r="L260" s="228">
        <f t="shared" si="159"/>
        <v>0</v>
      </c>
      <c r="M260" s="228">
        <f t="shared" si="159"/>
        <v>0</v>
      </c>
      <c r="N260" s="228">
        <f t="shared" si="159"/>
        <v>0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-6740</v>
      </c>
      <c r="F261" s="228">
        <f t="shared" si="160"/>
        <v>0</v>
      </c>
      <c r="G261" s="228">
        <f t="shared" si="160"/>
        <v>-16078</v>
      </c>
      <c r="H261" s="228">
        <f t="shared" si="160"/>
        <v>0</v>
      </c>
      <c r="I261" s="228">
        <f t="shared" si="160"/>
        <v>0</v>
      </c>
      <c r="J261" s="228">
        <f t="shared" si="160"/>
        <v>0</v>
      </c>
      <c r="K261" s="228">
        <f t="shared" si="160"/>
        <v>0</v>
      </c>
      <c r="L261" s="228">
        <f t="shared" si="160"/>
        <v>0</v>
      </c>
      <c r="M261" s="228">
        <f t="shared" si="160"/>
        <v>0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0</v>
      </c>
      <c r="F262" s="228">
        <f t="shared" si="161"/>
        <v>0</v>
      </c>
      <c r="G262" s="228">
        <f t="shared" si="161"/>
        <v>0</v>
      </c>
      <c r="H262" s="228">
        <f t="shared" si="161"/>
        <v>0</v>
      </c>
      <c r="I262" s="228">
        <f t="shared" si="161"/>
        <v>0</v>
      </c>
      <c r="J262" s="228">
        <f t="shared" si="161"/>
        <v>0</v>
      </c>
      <c r="K262" s="228">
        <f t="shared" si="161"/>
        <v>0</v>
      </c>
      <c r="L262" s="228">
        <f t="shared" si="161"/>
        <v>0</v>
      </c>
      <c r="M262" s="228">
        <f t="shared" si="161"/>
        <v>0</v>
      </c>
      <c r="N262" s="228">
        <f t="shared" si="161"/>
        <v>0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885170</v>
      </c>
      <c r="F263" s="251">
        <f>SUM(F260:F262)</f>
        <v>145244</v>
      </c>
      <c r="G263" s="251">
        <f>SUM(G260:G262)</f>
        <v>-585219</v>
      </c>
      <c r="H263" s="251">
        <f t="shared" ref="H263:N263" si="162">SUM(H260:H262)</f>
        <v>0</v>
      </c>
      <c r="I263" s="251">
        <f t="shared" si="162"/>
        <v>0</v>
      </c>
      <c r="J263" s="251">
        <f t="shared" si="162"/>
        <v>0</v>
      </c>
      <c r="K263" s="251">
        <f t="shared" si="162"/>
        <v>0</v>
      </c>
      <c r="L263" s="251">
        <f t="shared" si="162"/>
        <v>0</v>
      </c>
      <c r="M263" s="251">
        <f t="shared" si="162"/>
        <v>0</v>
      </c>
      <c r="N263" s="251">
        <f t="shared" si="162"/>
        <v>0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0</v>
      </c>
      <c r="I265" s="265">
        <f t="shared" si="163"/>
        <v>0</v>
      </c>
      <c r="J265" s="265">
        <f t="shared" si="163"/>
        <v>0</v>
      </c>
      <c r="K265" s="265">
        <f t="shared" si="163"/>
        <v>0</v>
      </c>
      <c r="L265" s="265">
        <f t="shared" si="163"/>
        <v>0</v>
      </c>
      <c r="M265" s="265">
        <f t="shared" si="163"/>
        <v>0</v>
      </c>
      <c r="N265" s="265">
        <f t="shared" si="163"/>
        <v>0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885170</v>
      </c>
      <c r="F266" s="228">
        <f t="shared" ref="F266:G266" si="164">+F263</f>
        <v>145244</v>
      </c>
      <c r="G266" s="228">
        <f t="shared" si="164"/>
        <v>-585219</v>
      </c>
      <c r="H266" s="228">
        <f t="shared" ref="H266:N266" si="165">+H263</f>
        <v>0</v>
      </c>
      <c r="I266" s="228">
        <f t="shared" si="165"/>
        <v>0</v>
      </c>
      <c r="J266" s="228">
        <f t="shared" si="165"/>
        <v>0</v>
      </c>
      <c r="K266" s="228">
        <f t="shared" si="165"/>
        <v>0</v>
      </c>
      <c r="L266" s="228">
        <f t="shared" si="165"/>
        <v>0</v>
      </c>
      <c r="M266" s="228">
        <f t="shared" si="165"/>
        <v>0</v>
      </c>
      <c r="N266" s="228">
        <f t="shared" si="165"/>
        <v>0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-75000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885170</v>
      </c>
      <c r="F268" s="251">
        <f>SUM(F266:F267)</f>
        <v>145244</v>
      </c>
      <c r="G268" s="251">
        <f>SUM(G266:G267)</f>
        <v>-660219</v>
      </c>
      <c r="H268" s="251">
        <f t="shared" ref="H268:N268" si="167">SUM(H266:H267)</f>
        <v>0</v>
      </c>
      <c r="I268" s="251">
        <f t="shared" si="167"/>
        <v>0</v>
      </c>
      <c r="J268" s="251">
        <f t="shared" si="167"/>
        <v>0</v>
      </c>
      <c r="K268" s="251">
        <f t="shared" si="167"/>
        <v>0</v>
      </c>
      <c r="L268" s="251">
        <f t="shared" si="167"/>
        <v>0</v>
      </c>
      <c r="M268" s="251">
        <f t="shared" si="167"/>
        <v>0</v>
      </c>
      <c r="N268" s="251">
        <f t="shared" si="167"/>
        <v>0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0</v>
      </c>
      <c r="I270" s="206">
        <f t="shared" si="168"/>
        <v>0</v>
      </c>
      <c r="J270" s="206">
        <f t="shared" si="168"/>
        <v>0</v>
      </c>
      <c r="K270" s="206">
        <f t="shared" si="168"/>
        <v>0</v>
      </c>
      <c r="L270" s="206">
        <f t="shared" si="168"/>
        <v>0</v>
      </c>
      <c r="M270" s="206">
        <f t="shared" si="168"/>
        <v>0</v>
      </c>
      <c r="N270" s="206">
        <f t="shared" si="168"/>
        <v>0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0</v>
      </c>
      <c r="I272" s="207">
        <f t="shared" si="169"/>
        <v>0</v>
      </c>
      <c r="J272" s="207">
        <f t="shared" si="169"/>
        <v>0</v>
      </c>
      <c r="K272" s="207">
        <f t="shared" si="169"/>
        <v>0</v>
      </c>
      <c r="L272" s="207">
        <f t="shared" si="169"/>
        <v>0</v>
      </c>
      <c r="M272" s="207">
        <f t="shared" si="169"/>
        <v>0</v>
      </c>
      <c r="N272" s="207">
        <f t="shared" si="169"/>
        <v>0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990069</v>
      </c>
      <c r="F273" s="259">
        <f>+F186</f>
        <v>249361</v>
      </c>
      <c r="G273" s="259">
        <f>+G186</f>
        <v>450027</v>
      </c>
      <c r="H273" s="259">
        <f t="shared" ref="H273:N273" si="170">+H186</f>
        <v>-8805343</v>
      </c>
      <c r="I273" s="259">
        <f t="shared" si="170"/>
        <v>0</v>
      </c>
      <c r="J273" s="259">
        <f t="shared" si="170"/>
        <v>0</v>
      </c>
      <c r="K273" s="259">
        <f t="shared" si="170"/>
        <v>0</v>
      </c>
      <c r="L273" s="259">
        <f t="shared" si="170"/>
        <v>0</v>
      </c>
      <c r="M273" s="259">
        <f t="shared" si="170"/>
        <v>0</v>
      </c>
      <c r="N273" s="259">
        <f t="shared" si="170"/>
        <v>0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-990069</v>
      </c>
      <c r="F274" s="259">
        <f t="shared" si="171"/>
        <v>-249361</v>
      </c>
      <c r="G274" s="259">
        <f t="shared" si="171"/>
        <v>474973</v>
      </c>
      <c r="H274" s="259">
        <f t="shared" ref="H274:N274" si="172">-H194</f>
        <v>0</v>
      </c>
      <c r="I274" s="259">
        <f t="shared" si="172"/>
        <v>0</v>
      </c>
      <c r="J274" s="259">
        <f t="shared" si="172"/>
        <v>0</v>
      </c>
      <c r="K274" s="259">
        <f t="shared" si="172"/>
        <v>0</v>
      </c>
      <c r="L274" s="259">
        <f t="shared" si="172"/>
        <v>0</v>
      </c>
      <c r="M274" s="259">
        <f t="shared" si="172"/>
        <v>0</v>
      </c>
      <c r="N274" s="259">
        <f t="shared" si="172"/>
        <v>0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75000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0</v>
      </c>
      <c r="F276" s="259">
        <f t="shared" ref="F276:G276" si="174">SUM(F273:F275)</f>
        <v>0</v>
      </c>
      <c r="G276" s="259">
        <f t="shared" si="174"/>
        <v>1000000</v>
      </c>
      <c r="H276" s="259">
        <f t="shared" ref="H276:N276" si="175">SUM(H273:H275)</f>
        <v>-8805343</v>
      </c>
      <c r="I276" s="259">
        <f t="shared" si="175"/>
        <v>0</v>
      </c>
      <c r="J276" s="259">
        <f t="shared" si="175"/>
        <v>0</v>
      </c>
      <c r="K276" s="259">
        <f t="shared" si="175"/>
        <v>0</v>
      </c>
      <c r="L276" s="259">
        <f t="shared" si="175"/>
        <v>0</v>
      </c>
      <c r="M276" s="259">
        <f t="shared" si="175"/>
        <v>0</v>
      </c>
      <c r="N276" s="259">
        <f t="shared" si="175"/>
        <v>0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0</v>
      </c>
      <c r="F277" s="251">
        <f t="shared" ref="F277:G277" si="176">+F276</f>
        <v>0</v>
      </c>
      <c r="G277" s="251">
        <f t="shared" si="176"/>
        <v>1000000</v>
      </c>
      <c r="H277" s="251">
        <f t="shared" ref="H277:N277" si="177">+H276</f>
        <v>-8805343</v>
      </c>
      <c r="I277" s="251">
        <f t="shared" si="177"/>
        <v>0</v>
      </c>
      <c r="J277" s="251">
        <f t="shared" si="177"/>
        <v>0</v>
      </c>
      <c r="K277" s="251">
        <f t="shared" si="177"/>
        <v>0</v>
      </c>
      <c r="L277" s="251">
        <f t="shared" si="177"/>
        <v>0</v>
      </c>
      <c r="M277" s="251">
        <f t="shared" si="177"/>
        <v>0</v>
      </c>
      <c r="N277" s="251">
        <f t="shared" si="177"/>
        <v>0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0</v>
      </c>
      <c r="I279" s="207">
        <f t="shared" si="178"/>
        <v>0</v>
      </c>
      <c r="J279" s="207">
        <f t="shared" si="178"/>
        <v>0</v>
      </c>
      <c r="K279" s="207">
        <f t="shared" si="178"/>
        <v>0</v>
      </c>
      <c r="L279" s="207">
        <f t="shared" si="178"/>
        <v>0</v>
      </c>
      <c r="M279" s="207">
        <f t="shared" si="178"/>
        <v>0</v>
      </c>
      <c r="N279" s="207">
        <f t="shared" si="178"/>
        <v>0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13660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-104899</v>
      </c>
      <c r="F281" s="228">
        <f t="shared" si="180"/>
        <v>-104117</v>
      </c>
      <c r="G281" s="228">
        <f t="shared" si="180"/>
        <v>-104709</v>
      </c>
      <c r="H281" s="228">
        <f t="shared" si="180"/>
        <v>0</v>
      </c>
      <c r="I281" s="228">
        <f t="shared" si="180"/>
        <v>0</v>
      </c>
      <c r="J281" s="228">
        <f t="shared" si="180"/>
        <v>0</v>
      </c>
      <c r="K281" s="228">
        <f t="shared" si="180"/>
        <v>0</v>
      </c>
      <c r="L281" s="228">
        <f t="shared" si="180"/>
        <v>0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104899</v>
      </c>
      <c r="F282" s="228">
        <f t="shared" si="181"/>
        <v>104117</v>
      </c>
      <c r="G282" s="228">
        <f t="shared" si="181"/>
        <v>104709</v>
      </c>
      <c r="H282" s="228">
        <f t="shared" si="181"/>
        <v>0</v>
      </c>
      <c r="I282" s="228">
        <f t="shared" si="181"/>
        <v>0</v>
      </c>
      <c r="J282" s="228">
        <f t="shared" si="181"/>
        <v>0</v>
      </c>
      <c r="K282" s="228">
        <f t="shared" si="181"/>
        <v>0</v>
      </c>
      <c r="L282" s="228">
        <f t="shared" si="181"/>
        <v>0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13660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0</v>
      </c>
      <c r="I287" s="207">
        <f t="shared" si="186"/>
        <v>0</v>
      </c>
      <c r="J287" s="207">
        <f t="shared" si="186"/>
        <v>0</v>
      </c>
      <c r="K287" s="207">
        <f t="shared" si="186"/>
        <v>0</v>
      </c>
      <c r="L287" s="207">
        <f t="shared" si="186"/>
        <v>0</v>
      </c>
      <c r="M287" s="207">
        <f t="shared" si="186"/>
        <v>0</v>
      </c>
      <c r="N287" s="207">
        <f t="shared" si="186"/>
        <v>0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0</v>
      </c>
      <c r="I290" s="207">
        <f t="shared" si="187"/>
        <v>0</v>
      </c>
      <c r="J290" s="207">
        <f t="shared" si="187"/>
        <v>0</v>
      </c>
      <c r="K290" s="207">
        <f t="shared" si="187"/>
        <v>0</v>
      </c>
      <c r="L290" s="207">
        <f t="shared" si="187"/>
        <v>0</v>
      </c>
      <c r="M290" s="207">
        <f t="shared" si="187"/>
        <v>0</v>
      </c>
      <c r="N290" s="207">
        <f t="shared" si="187"/>
        <v>0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885170</v>
      </c>
      <c r="F291" s="228">
        <f t="shared" si="188"/>
        <v>145244</v>
      </c>
      <c r="G291" s="228">
        <f t="shared" si="188"/>
        <v>-660219</v>
      </c>
      <c r="H291" s="228">
        <f t="shared" si="188"/>
        <v>0</v>
      </c>
      <c r="I291" s="228">
        <f t="shared" si="188"/>
        <v>0</v>
      </c>
      <c r="J291" s="228">
        <f t="shared" si="188"/>
        <v>0</v>
      </c>
      <c r="K291" s="228">
        <f t="shared" si="188"/>
        <v>0</v>
      </c>
      <c r="L291" s="228">
        <f t="shared" si="188"/>
        <v>0</v>
      </c>
      <c r="M291" s="228">
        <f t="shared" si="188"/>
        <v>0</v>
      </c>
      <c r="N291" s="228">
        <f t="shared" si="188"/>
        <v>0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0</v>
      </c>
      <c r="F292" s="228">
        <f t="shared" si="189"/>
        <v>0</v>
      </c>
      <c r="G292" s="228">
        <f t="shared" si="189"/>
        <v>1000000</v>
      </c>
      <c r="H292" s="228">
        <f t="shared" si="189"/>
        <v>-8805343</v>
      </c>
      <c r="I292" s="228">
        <f t="shared" si="189"/>
        <v>0</v>
      </c>
      <c r="J292" s="228">
        <f t="shared" si="189"/>
        <v>0</v>
      </c>
      <c r="K292" s="228">
        <f t="shared" si="189"/>
        <v>0</v>
      </c>
      <c r="L292" s="228">
        <f t="shared" si="189"/>
        <v>0</v>
      </c>
      <c r="M292" s="228">
        <f t="shared" si="189"/>
        <v>0</v>
      </c>
      <c r="N292" s="228">
        <f t="shared" si="189"/>
        <v>0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13660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898830</v>
      </c>
      <c r="F295" s="233">
        <f t="shared" ref="F295:G295" si="193">SUM(F291:F294)</f>
        <v>145244</v>
      </c>
      <c r="G295" s="233">
        <f t="shared" si="193"/>
        <v>339781</v>
      </c>
      <c r="H295" s="233">
        <f t="shared" ref="H295:N295" si="194">SUM(H291:H294)</f>
        <v>-8805343</v>
      </c>
      <c r="I295" s="233">
        <f t="shared" si="194"/>
        <v>0</v>
      </c>
      <c r="J295" s="233">
        <f t="shared" si="194"/>
        <v>0</v>
      </c>
      <c r="K295" s="233">
        <f t="shared" si="194"/>
        <v>0</v>
      </c>
      <c r="L295" s="233">
        <f t="shared" si="194"/>
        <v>0</v>
      </c>
      <c r="M295" s="233">
        <f t="shared" si="194"/>
        <v>0</v>
      </c>
      <c r="N295" s="233">
        <f t="shared" si="194"/>
        <v>0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0</v>
      </c>
      <c r="I297" s="207">
        <f t="shared" si="195"/>
        <v>0</v>
      </c>
      <c r="J297" s="207">
        <f t="shared" si="195"/>
        <v>0</v>
      </c>
      <c r="K297" s="207">
        <f t="shared" si="195"/>
        <v>0</v>
      </c>
      <c r="L297" s="207">
        <f t="shared" si="195"/>
        <v>0</v>
      </c>
      <c r="M297" s="207">
        <f t="shared" si="195"/>
        <v>0</v>
      </c>
      <c r="N297" s="207">
        <f t="shared" si="195"/>
        <v>0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898830</v>
      </c>
      <c r="F298" s="228">
        <f t="shared" ref="F298:G298" si="196">F295</f>
        <v>145244</v>
      </c>
      <c r="G298" s="228">
        <f t="shared" si="196"/>
        <v>339781</v>
      </c>
      <c r="H298" s="228">
        <f t="shared" ref="H298:N298" si="197">H295</f>
        <v>-8805343</v>
      </c>
      <c r="I298" s="228">
        <f t="shared" si="197"/>
        <v>0</v>
      </c>
      <c r="J298" s="228">
        <f t="shared" si="197"/>
        <v>0</v>
      </c>
      <c r="K298" s="228">
        <f t="shared" si="197"/>
        <v>0</v>
      </c>
      <c r="L298" s="228">
        <f t="shared" si="197"/>
        <v>0</v>
      </c>
      <c r="M298" s="228">
        <f t="shared" si="197"/>
        <v>0</v>
      </c>
      <c r="N298" s="228">
        <f t="shared" si="197"/>
        <v>0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10000</v>
      </c>
      <c r="H300" s="228">
        <f t="shared" si="199"/>
        <v>0</v>
      </c>
      <c r="I300" s="228">
        <f t="shared" si="199"/>
        <v>0</v>
      </c>
      <c r="J300" s="228">
        <f t="shared" si="199"/>
        <v>0</v>
      </c>
      <c r="K300" s="228">
        <f t="shared" si="199"/>
        <v>0</v>
      </c>
      <c r="L300" s="228">
        <f t="shared" si="199"/>
        <v>0</v>
      </c>
      <c r="M300" s="228">
        <f t="shared" si="199"/>
        <v>0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31471</v>
      </c>
      <c r="F303" s="228">
        <f t="shared" si="202"/>
        <v>31235</v>
      </c>
      <c r="G303" s="228">
        <f t="shared" si="202"/>
        <v>31413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-4098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0</v>
      </c>
      <c r="F305" s="233">
        <f t="shared" si="204"/>
        <v>0</v>
      </c>
      <c r="G305" s="233">
        <f t="shared" si="204"/>
        <v>-4463</v>
      </c>
      <c r="H305" s="233">
        <f t="shared" si="204"/>
        <v>0</v>
      </c>
      <c r="I305" s="233">
        <f t="shared" si="204"/>
        <v>0</v>
      </c>
      <c r="J305" s="233">
        <f t="shared" si="204"/>
        <v>0</v>
      </c>
      <c r="K305" s="233">
        <f t="shared" si="204"/>
        <v>0</v>
      </c>
      <c r="L305" s="233">
        <f t="shared" si="204"/>
        <v>0</v>
      </c>
      <c r="M305" s="233">
        <f t="shared" si="204"/>
        <v>0</v>
      </c>
      <c r="N305" s="233">
        <f t="shared" si="204"/>
        <v>0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-4463</v>
      </c>
      <c r="H306" s="228">
        <f t="shared" si="205"/>
        <v>0</v>
      </c>
      <c r="I306" s="228">
        <f t="shared" si="205"/>
        <v>0</v>
      </c>
      <c r="J306" s="228">
        <f t="shared" si="205"/>
        <v>0</v>
      </c>
      <c r="K306" s="228">
        <f t="shared" si="205"/>
        <v>0</v>
      </c>
      <c r="L306" s="228">
        <f t="shared" si="205"/>
        <v>0</v>
      </c>
      <c r="M306" s="228">
        <f t="shared" si="205"/>
        <v>0</v>
      </c>
      <c r="N306" s="228">
        <f t="shared" si="205"/>
        <v>0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0</v>
      </c>
      <c r="L308" s="228">
        <f t="shared" si="207"/>
        <v>0</v>
      </c>
      <c r="M308" s="228">
        <f t="shared" si="207"/>
        <v>0</v>
      </c>
      <c r="N308" s="228">
        <f t="shared" si="207"/>
        <v>0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926203</v>
      </c>
      <c r="F319" s="233">
        <f t="shared" si="218"/>
        <v>176479</v>
      </c>
      <c r="G319" s="233">
        <f t="shared" si="218"/>
        <v>376731</v>
      </c>
      <c r="H319" s="233">
        <f t="shared" si="218"/>
        <v>-8805343</v>
      </c>
      <c r="I319" s="233">
        <f t="shared" si="218"/>
        <v>0</v>
      </c>
      <c r="J319" s="233">
        <f t="shared" si="218"/>
        <v>0</v>
      </c>
      <c r="K319" s="233">
        <f t="shared" si="218"/>
        <v>0</v>
      </c>
      <c r="L319" s="233">
        <f t="shared" si="218"/>
        <v>0</v>
      </c>
      <c r="M319" s="233">
        <f t="shared" si="218"/>
        <v>0</v>
      </c>
      <c r="N319" s="233">
        <f t="shared" si="218"/>
        <v>0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0</v>
      </c>
      <c r="I321" s="207">
        <f t="shared" si="219"/>
        <v>0</v>
      </c>
      <c r="J321" s="207">
        <f t="shared" si="219"/>
        <v>0</v>
      </c>
      <c r="K321" s="207">
        <f t="shared" si="219"/>
        <v>0</v>
      </c>
      <c r="L321" s="207">
        <f t="shared" si="219"/>
        <v>0</v>
      </c>
      <c r="M321" s="207">
        <f t="shared" si="219"/>
        <v>0</v>
      </c>
      <c r="N321" s="207">
        <f t="shared" si="219"/>
        <v>0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-1414</v>
      </c>
      <c r="F322" s="228">
        <f t="shared" si="220"/>
        <v>-7183</v>
      </c>
      <c r="G322" s="228">
        <f t="shared" si="220"/>
        <v>5429</v>
      </c>
      <c r="H322" s="228">
        <f t="shared" si="220"/>
        <v>-48725</v>
      </c>
      <c r="I322" s="228">
        <f t="shared" si="220"/>
        <v>0</v>
      </c>
      <c r="J322" s="228">
        <f t="shared" si="220"/>
        <v>0</v>
      </c>
      <c r="K322" s="228">
        <f t="shared" si="220"/>
        <v>0</v>
      </c>
      <c r="L322" s="228">
        <f t="shared" si="220"/>
        <v>0</v>
      </c>
      <c r="M322" s="228">
        <f t="shared" si="220"/>
        <v>0</v>
      </c>
      <c r="N322" s="228">
        <f t="shared" si="220"/>
        <v>0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-8906</v>
      </c>
      <c r="F323" s="228">
        <f t="shared" si="221"/>
        <v>-4818</v>
      </c>
      <c r="G323" s="228">
        <f t="shared" si="221"/>
        <v>18450</v>
      </c>
      <c r="H323" s="228">
        <f t="shared" si="221"/>
        <v>-29573</v>
      </c>
      <c r="I323" s="228">
        <f t="shared" si="221"/>
        <v>0</v>
      </c>
      <c r="J323" s="228">
        <f t="shared" si="221"/>
        <v>0</v>
      </c>
      <c r="K323" s="228">
        <f t="shared" si="221"/>
        <v>0</v>
      </c>
      <c r="L323" s="228">
        <f t="shared" si="221"/>
        <v>0</v>
      </c>
      <c r="M323" s="228">
        <f t="shared" si="221"/>
        <v>0</v>
      </c>
      <c r="N323" s="228">
        <f t="shared" si="221"/>
        <v>0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-10320</v>
      </c>
      <c r="F327" s="233">
        <f>SUM(F322:F326)</f>
        <v>-12001</v>
      </c>
      <c r="G327" s="233">
        <f>SUM(G322:G326)</f>
        <v>23879</v>
      </c>
      <c r="H327" s="233">
        <f t="shared" ref="H327:N327" si="225">SUM(H322:H326)</f>
        <v>-78298</v>
      </c>
      <c r="I327" s="233">
        <f t="shared" si="225"/>
        <v>0</v>
      </c>
      <c r="J327" s="233">
        <f t="shared" si="225"/>
        <v>0</v>
      </c>
      <c r="K327" s="233">
        <f t="shared" si="225"/>
        <v>0</v>
      </c>
      <c r="L327" s="233">
        <f t="shared" si="225"/>
        <v>0</v>
      </c>
      <c r="M327" s="233">
        <f t="shared" si="225"/>
        <v>0</v>
      </c>
      <c r="N327" s="233">
        <f t="shared" si="225"/>
        <v>0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0</v>
      </c>
      <c r="I336" s="207">
        <f t="shared" si="230"/>
        <v>0</v>
      </c>
      <c r="J336" s="207">
        <f t="shared" si="230"/>
        <v>0</v>
      </c>
      <c r="K336" s="207">
        <f t="shared" si="230"/>
        <v>0</v>
      </c>
      <c r="L336" s="207">
        <f t="shared" si="230"/>
        <v>0</v>
      </c>
      <c r="M336" s="207">
        <f t="shared" si="230"/>
        <v>0</v>
      </c>
      <c r="N336" s="207">
        <f t="shared" si="230"/>
        <v>0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-208045</v>
      </c>
      <c r="F338" s="233">
        <f t="shared" ref="F338:G338" si="231">SUM(F339:F342)</f>
        <v>-312890</v>
      </c>
      <c r="G338" s="233">
        <f t="shared" si="231"/>
        <v>-384835</v>
      </c>
      <c r="H338" s="233">
        <f t="shared" ref="H338:N338" si="232">SUM(H339:H342)</f>
        <v>-16628757</v>
      </c>
      <c r="I338" s="233">
        <f t="shared" si="232"/>
        <v>0</v>
      </c>
      <c r="J338" s="233">
        <f t="shared" si="232"/>
        <v>0</v>
      </c>
      <c r="K338" s="233">
        <f t="shared" si="232"/>
        <v>0</v>
      </c>
      <c r="L338" s="233">
        <f t="shared" si="232"/>
        <v>0</v>
      </c>
      <c r="M338" s="233">
        <f t="shared" si="232"/>
        <v>0</v>
      </c>
      <c r="N338" s="233">
        <f t="shared" si="232"/>
        <v>0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-7178</v>
      </c>
      <c r="F339" s="228">
        <f t="shared" si="233"/>
        <v>-6579</v>
      </c>
      <c r="G339" s="228">
        <f t="shared" si="233"/>
        <v>-1572</v>
      </c>
      <c r="H339" s="228">
        <f t="shared" si="233"/>
        <v>-65233</v>
      </c>
      <c r="I339" s="228">
        <f t="shared" si="233"/>
        <v>0</v>
      </c>
      <c r="J339" s="228">
        <f t="shared" si="233"/>
        <v>0</v>
      </c>
      <c r="K339" s="228">
        <f t="shared" si="233"/>
        <v>0</v>
      </c>
      <c r="L339" s="228">
        <f t="shared" si="233"/>
        <v>0</v>
      </c>
      <c r="M339" s="228">
        <f t="shared" si="233"/>
        <v>0</v>
      </c>
      <c r="N339" s="228">
        <f t="shared" si="233"/>
        <v>0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-200867</v>
      </c>
      <c r="F340" s="228">
        <f t="shared" si="234"/>
        <v>-306311</v>
      </c>
      <c r="G340" s="228">
        <f t="shared" si="234"/>
        <v>-383263</v>
      </c>
      <c r="H340" s="228">
        <f t="shared" si="234"/>
        <v>-16563524</v>
      </c>
      <c r="I340" s="228">
        <f t="shared" si="234"/>
        <v>0</v>
      </c>
      <c r="J340" s="228">
        <f t="shared" si="234"/>
        <v>0</v>
      </c>
      <c r="K340" s="228">
        <f t="shared" si="234"/>
        <v>0</v>
      </c>
      <c r="L340" s="228">
        <f t="shared" si="234"/>
        <v>0</v>
      </c>
      <c r="M340" s="228">
        <f t="shared" si="234"/>
        <v>0</v>
      </c>
      <c r="N340" s="228">
        <f t="shared" si="234"/>
        <v>0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420408</v>
      </c>
      <c r="F343" s="233">
        <f>SUM(F344:F345)</f>
        <v>438170</v>
      </c>
      <c r="G343" s="233">
        <f>SUM(G344:G345)</f>
        <v>460430</v>
      </c>
      <c r="H343" s="233">
        <f t="shared" ref="H343:N343" si="237">SUM(H344:H345)</f>
        <v>0</v>
      </c>
      <c r="I343" s="233">
        <f t="shared" si="237"/>
        <v>0</v>
      </c>
      <c r="J343" s="233">
        <f t="shared" si="237"/>
        <v>0</v>
      </c>
      <c r="K343" s="233">
        <f t="shared" si="237"/>
        <v>0</v>
      </c>
      <c r="L343" s="233">
        <f t="shared" si="237"/>
        <v>0</v>
      </c>
      <c r="M343" s="233">
        <f t="shared" si="237"/>
        <v>0</v>
      </c>
      <c r="N343" s="233">
        <f t="shared" si="237"/>
        <v>0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420408</v>
      </c>
      <c r="F344" s="228">
        <f t="shared" si="238"/>
        <v>438170</v>
      </c>
      <c r="G344" s="228">
        <f t="shared" si="238"/>
        <v>444430</v>
      </c>
      <c r="H344" s="228">
        <f t="shared" si="238"/>
        <v>0</v>
      </c>
      <c r="I344" s="228">
        <f t="shared" si="238"/>
        <v>0</v>
      </c>
      <c r="J344" s="228">
        <f t="shared" si="238"/>
        <v>0</v>
      </c>
      <c r="K344" s="228">
        <f t="shared" si="238"/>
        <v>0</v>
      </c>
      <c r="L344" s="228">
        <f t="shared" si="238"/>
        <v>0</v>
      </c>
      <c r="M344" s="228">
        <f t="shared" si="238"/>
        <v>0</v>
      </c>
      <c r="N344" s="228">
        <f t="shared" si="238"/>
        <v>0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16000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212363</v>
      </c>
      <c r="F346" s="233">
        <f>+F338+F343</f>
        <v>125280</v>
      </c>
      <c r="G346" s="233">
        <f>+G338+G343</f>
        <v>75595</v>
      </c>
      <c r="H346" s="233">
        <f t="shared" ref="H346:N346" si="240">+H338+H343</f>
        <v>-16628757</v>
      </c>
      <c r="I346" s="233">
        <f t="shared" si="240"/>
        <v>0</v>
      </c>
      <c r="J346" s="233">
        <f t="shared" si="240"/>
        <v>0</v>
      </c>
      <c r="K346" s="233">
        <f t="shared" si="240"/>
        <v>0</v>
      </c>
      <c r="L346" s="233">
        <f t="shared" si="240"/>
        <v>0</v>
      </c>
      <c r="M346" s="233">
        <f t="shared" si="240"/>
        <v>0</v>
      </c>
      <c r="N346" s="233">
        <f t="shared" si="240"/>
        <v>0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212363</v>
      </c>
      <c r="F349" s="228">
        <f t="shared" ref="F349:G349" si="241">+F346</f>
        <v>125280</v>
      </c>
      <c r="G349" s="228">
        <f t="shared" si="241"/>
        <v>75595</v>
      </c>
      <c r="H349" s="228">
        <f t="shared" ref="H349:N349" si="242">+H346</f>
        <v>-16628757</v>
      </c>
      <c r="I349" s="228">
        <f t="shared" si="242"/>
        <v>0</v>
      </c>
      <c r="J349" s="228">
        <f t="shared" si="242"/>
        <v>0</v>
      </c>
      <c r="K349" s="228">
        <f t="shared" si="242"/>
        <v>0</v>
      </c>
      <c r="L349" s="228">
        <f t="shared" si="242"/>
        <v>0</v>
      </c>
      <c r="M349" s="228">
        <f t="shared" si="242"/>
        <v>0</v>
      </c>
      <c r="N349" s="228">
        <f t="shared" si="242"/>
        <v>0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-5000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212363</v>
      </c>
      <c r="F351" s="233">
        <f t="shared" ref="F351:G351" si="244">F349+F350</f>
        <v>125280</v>
      </c>
      <c r="G351" s="233">
        <f t="shared" si="244"/>
        <v>70595</v>
      </c>
      <c r="H351" s="233">
        <f t="shared" ref="H351:N351" si="245">H349+H350</f>
        <v>-16628757</v>
      </c>
      <c r="I351" s="233">
        <f t="shared" si="245"/>
        <v>0</v>
      </c>
      <c r="J351" s="233">
        <f t="shared" si="245"/>
        <v>0</v>
      </c>
      <c r="K351" s="233">
        <f t="shared" si="245"/>
        <v>0</v>
      </c>
      <c r="L351" s="233">
        <f t="shared" si="245"/>
        <v>0</v>
      </c>
      <c r="M351" s="233">
        <f t="shared" si="245"/>
        <v>0</v>
      </c>
      <c r="N351" s="233">
        <f t="shared" si="245"/>
        <v>0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212363</v>
      </c>
      <c r="F353" s="228">
        <f t="shared" ref="F353:G353" si="246">+F351</f>
        <v>125280</v>
      </c>
      <c r="G353" s="228">
        <f t="shared" si="246"/>
        <v>70595</v>
      </c>
      <c r="H353" s="228">
        <f t="shared" ref="H353:N353" si="247">+H351</f>
        <v>-16628757</v>
      </c>
      <c r="I353" s="228">
        <f t="shared" si="247"/>
        <v>0</v>
      </c>
      <c r="J353" s="228">
        <f t="shared" si="247"/>
        <v>0</v>
      </c>
      <c r="K353" s="228">
        <f t="shared" si="247"/>
        <v>0</v>
      </c>
      <c r="L353" s="228">
        <f t="shared" si="247"/>
        <v>0</v>
      </c>
      <c r="M353" s="228">
        <f t="shared" si="247"/>
        <v>0</v>
      </c>
      <c r="N353" s="228">
        <f t="shared" si="247"/>
        <v>0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10000</v>
      </c>
      <c r="H354" s="228">
        <f t="shared" si="248"/>
        <v>0</v>
      </c>
      <c r="I354" s="228">
        <f t="shared" si="248"/>
        <v>0</v>
      </c>
      <c r="J354" s="228">
        <f t="shared" si="248"/>
        <v>0</v>
      </c>
      <c r="K354" s="228">
        <f t="shared" si="248"/>
        <v>0</v>
      </c>
      <c r="L354" s="228">
        <f t="shared" si="248"/>
        <v>0</v>
      </c>
      <c r="M354" s="228">
        <f t="shared" si="248"/>
        <v>0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212363</v>
      </c>
      <c r="F355" s="233">
        <f t="shared" ref="F355:G355" si="249">F353+F354</f>
        <v>125280</v>
      </c>
      <c r="G355" s="233">
        <f t="shared" si="249"/>
        <v>80595</v>
      </c>
      <c r="H355" s="233">
        <f t="shared" ref="H355:N355" si="250">H353+H354</f>
        <v>-16628757</v>
      </c>
      <c r="I355" s="233">
        <f t="shared" si="250"/>
        <v>0</v>
      </c>
      <c r="J355" s="233">
        <f t="shared" si="250"/>
        <v>0</v>
      </c>
      <c r="K355" s="233">
        <f t="shared" si="250"/>
        <v>0</v>
      </c>
      <c r="L355" s="233">
        <f t="shared" si="250"/>
        <v>0</v>
      </c>
      <c r="M355" s="233">
        <f t="shared" si="250"/>
        <v>0</v>
      </c>
      <c r="N355" s="233">
        <f t="shared" si="250"/>
        <v>0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0</v>
      </c>
      <c r="I358" s="207">
        <f t="shared" si="252"/>
        <v>0</v>
      </c>
      <c r="J358" s="207">
        <f t="shared" si="252"/>
        <v>0</v>
      </c>
      <c r="K358" s="207">
        <f t="shared" si="252"/>
        <v>0</v>
      </c>
      <c r="L358" s="207">
        <f t="shared" si="252"/>
        <v>0</v>
      </c>
      <c r="M358" s="207">
        <f t="shared" si="252"/>
        <v>0</v>
      </c>
      <c r="N358" s="207">
        <f t="shared" si="252"/>
        <v>0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0</v>
      </c>
      <c r="I362" s="207">
        <f t="shared" si="255"/>
        <v>0</v>
      </c>
      <c r="J362" s="207">
        <f t="shared" si="255"/>
        <v>0</v>
      </c>
      <c r="K362" s="207">
        <f t="shared" si="255"/>
        <v>0</v>
      </c>
      <c r="L362" s="207">
        <f t="shared" si="255"/>
        <v>0</v>
      </c>
      <c r="M362" s="207">
        <f t="shared" si="255"/>
        <v>0</v>
      </c>
      <c r="N362" s="207">
        <f t="shared" si="255"/>
        <v>0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926203</v>
      </c>
      <c r="F363" s="228">
        <f t="shared" si="256"/>
        <v>176479</v>
      </c>
      <c r="G363" s="228">
        <f t="shared" si="256"/>
        <v>376731</v>
      </c>
      <c r="H363" s="228">
        <f t="shared" si="256"/>
        <v>-8805343</v>
      </c>
      <c r="I363" s="228">
        <f t="shared" si="256"/>
        <v>0</v>
      </c>
      <c r="J363" s="228">
        <f t="shared" si="256"/>
        <v>0</v>
      </c>
      <c r="K363" s="228">
        <f t="shared" si="256"/>
        <v>0</v>
      </c>
      <c r="L363" s="228">
        <f t="shared" si="256"/>
        <v>0</v>
      </c>
      <c r="M363" s="228">
        <f t="shared" si="256"/>
        <v>0</v>
      </c>
      <c r="N363" s="228">
        <f t="shared" si="256"/>
        <v>0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10320</v>
      </c>
      <c r="F364" s="228">
        <f t="shared" si="257"/>
        <v>12001</v>
      </c>
      <c r="G364" s="228">
        <f t="shared" si="257"/>
        <v>-23879</v>
      </c>
      <c r="H364" s="228">
        <f t="shared" si="257"/>
        <v>78298</v>
      </c>
      <c r="I364" s="228">
        <f t="shared" si="257"/>
        <v>0</v>
      </c>
      <c r="J364" s="228">
        <f t="shared" si="257"/>
        <v>0</v>
      </c>
      <c r="K364" s="228">
        <f t="shared" si="257"/>
        <v>0</v>
      </c>
      <c r="L364" s="228">
        <f t="shared" si="257"/>
        <v>0</v>
      </c>
      <c r="M364" s="228">
        <f t="shared" si="257"/>
        <v>0</v>
      </c>
      <c r="N364" s="228">
        <f t="shared" si="257"/>
        <v>0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-212363</v>
      </c>
      <c r="F365" s="228">
        <f t="shared" si="258"/>
        <v>-125280</v>
      </c>
      <c r="G365" s="228">
        <f t="shared" si="258"/>
        <v>-75595</v>
      </c>
      <c r="H365" s="228">
        <f t="shared" si="258"/>
        <v>16628757</v>
      </c>
      <c r="I365" s="228">
        <f t="shared" si="258"/>
        <v>0</v>
      </c>
      <c r="J365" s="228">
        <f t="shared" si="258"/>
        <v>0</v>
      </c>
      <c r="K365" s="228">
        <f t="shared" si="258"/>
        <v>0</v>
      </c>
      <c r="L365" s="228">
        <f t="shared" si="258"/>
        <v>0</v>
      </c>
      <c r="M365" s="228">
        <f t="shared" si="258"/>
        <v>0</v>
      </c>
      <c r="N365" s="228">
        <f t="shared" si="258"/>
        <v>0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420408</v>
      </c>
      <c r="F366" s="228">
        <f t="shared" si="259"/>
        <v>438170</v>
      </c>
      <c r="G366" s="228">
        <f t="shared" si="259"/>
        <v>460430</v>
      </c>
      <c r="H366" s="228">
        <f t="shared" si="259"/>
        <v>0</v>
      </c>
      <c r="I366" s="228">
        <f t="shared" si="259"/>
        <v>0</v>
      </c>
      <c r="J366" s="228">
        <f t="shared" si="259"/>
        <v>0</v>
      </c>
      <c r="K366" s="228">
        <f t="shared" si="259"/>
        <v>0</v>
      </c>
      <c r="L366" s="228">
        <f t="shared" si="259"/>
        <v>0</v>
      </c>
      <c r="M366" s="228">
        <f t="shared" si="259"/>
        <v>0</v>
      </c>
      <c r="N366" s="228">
        <f t="shared" si="259"/>
        <v>0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1144568</v>
      </c>
      <c r="F368" s="233">
        <f t="shared" ref="F368:N368" si="261">SUM(F363:F367)</f>
        <v>501370</v>
      </c>
      <c r="G368" s="233">
        <f t="shared" si="261"/>
        <v>737687</v>
      </c>
      <c r="H368" s="233">
        <f t="shared" si="261"/>
        <v>7901712</v>
      </c>
      <c r="I368" s="233">
        <f t="shared" si="261"/>
        <v>0</v>
      </c>
      <c r="J368" s="233">
        <f t="shared" si="261"/>
        <v>0</v>
      </c>
      <c r="K368" s="233">
        <f t="shared" si="261"/>
        <v>0</v>
      </c>
      <c r="L368" s="233">
        <f t="shared" si="261"/>
        <v>0</v>
      </c>
      <c r="M368" s="233">
        <f t="shared" si="261"/>
        <v>0</v>
      </c>
      <c r="N368" s="233">
        <f t="shared" si="261"/>
        <v>0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0</v>
      </c>
      <c r="I370" s="206">
        <f t="shared" si="262"/>
        <v>0</v>
      </c>
      <c r="J370" s="206">
        <f t="shared" si="262"/>
        <v>0</v>
      </c>
      <c r="K370" s="206">
        <f t="shared" si="262"/>
        <v>0</v>
      </c>
      <c r="L370" s="206">
        <f t="shared" si="262"/>
        <v>0</v>
      </c>
      <c r="M370" s="206">
        <f t="shared" si="262"/>
        <v>0</v>
      </c>
      <c r="N370" s="206">
        <f t="shared" si="262"/>
        <v>0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0</v>
      </c>
      <c r="I372" s="207">
        <f t="shared" si="263"/>
        <v>0</v>
      </c>
      <c r="J372" s="207">
        <f t="shared" si="263"/>
        <v>0</v>
      </c>
      <c r="K372" s="207">
        <f t="shared" si="263"/>
        <v>0</v>
      </c>
      <c r="L372" s="207">
        <f t="shared" si="263"/>
        <v>0</v>
      </c>
      <c r="M372" s="207">
        <f t="shared" si="263"/>
        <v>0</v>
      </c>
      <c r="N372" s="207">
        <f t="shared" si="263"/>
        <v>0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367335</v>
      </c>
      <c r="F373" s="228">
        <f t="shared" si="264"/>
        <v>-108339</v>
      </c>
      <c r="G373" s="228">
        <f t="shared" si="264"/>
        <v>-699890</v>
      </c>
      <c r="H373" s="228">
        <f t="shared" si="264"/>
        <v>-732015</v>
      </c>
      <c r="I373" s="228">
        <f t="shared" si="264"/>
        <v>0</v>
      </c>
      <c r="J373" s="228">
        <f t="shared" si="264"/>
        <v>0</v>
      </c>
      <c r="K373" s="228">
        <f t="shared" si="264"/>
        <v>0</v>
      </c>
      <c r="L373" s="228">
        <f t="shared" si="264"/>
        <v>0</v>
      </c>
      <c r="M373" s="228">
        <f t="shared" si="264"/>
        <v>0</v>
      </c>
      <c r="N373" s="228">
        <f t="shared" si="264"/>
        <v>0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18018</v>
      </c>
      <c r="F374" s="228">
        <f t="shared" si="265"/>
        <v>-6413</v>
      </c>
      <c r="G374" s="228">
        <f t="shared" si="265"/>
        <v>-5</v>
      </c>
      <c r="H374" s="228">
        <f t="shared" si="265"/>
        <v>-31160</v>
      </c>
      <c r="I374" s="228">
        <f t="shared" si="265"/>
        <v>0</v>
      </c>
      <c r="J374" s="228">
        <f t="shared" si="265"/>
        <v>0</v>
      </c>
      <c r="K374" s="228">
        <f t="shared" si="265"/>
        <v>0</v>
      </c>
      <c r="L374" s="228">
        <f t="shared" si="265"/>
        <v>0</v>
      </c>
      <c r="M374" s="228">
        <f t="shared" si="265"/>
        <v>0</v>
      </c>
      <c r="N374" s="228">
        <f t="shared" si="265"/>
        <v>0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0</v>
      </c>
      <c r="F375" s="228">
        <f t="shared" si="266"/>
        <v>0</v>
      </c>
      <c r="G375" s="228">
        <f t="shared" si="266"/>
        <v>0</v>
      </c>
      <c r="H375" s="228">
        <f t="shared" si="266"/>
        <v>0</v>
      </c>
      <c r="I375" s="228">
        <f t="shared" si="266"/>
        <v>0</v>
      </c>
      <c r="J375" s="228">
        <f t="shared" si="266"/>
        <v>0</v>
      </c>
      <c r="K375" s="228">
        <f t="shared" si="266"/>
        <v>0</v>
      </c>
      <c r="L375" s="228">
        <f t="shared" si="266"/>
        <v>0</v>
      </c>
      <c r="M375" s="228">
        <f t="shared" si="266"/>
        <v>0</v>
      </c>
      <c r="N375" s="228">
        <f t="shared" si="266"/>
        <v>0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0</v>
      </c>
      <c r="F376" s="228">
        <f t="shared" si="267"/>
        <v>0</v>
      </c>
      <c r="G376" s="228">
        <f t="shared" si="267"/>
        <v>16851</v>
      </c>
      <c r="H376" s="228">
        <f t="shared" si="267"/>
        <v>-16851</v>
      </c>
      <c r="I376" s="228">
        <f t="shared" si="267"/>
        <v>0</v>
      </c>
      <c r="J376" s="228">
        <f t="shared" si="267"/>
        <v>0</v>
      </c>
      <c r="K376" s="228">
        <f t="shared" si="267"/>
        <v>0</v>
      </c>
      <c r="L376" s="228">
        <f t="shared" si="267"/>
        <v>0</v>
      </c>
      <c r="M376" s="228">
        <f t="shared" si="267"/>
        <v>0</v>
      </c>
      <c r="N376" s="228">
        <f t="shared" si="267"/>
        <v>0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29995</v>
      </c>
      <c r="F377" s="228">
        <f t="shared" si="268"/>
        <v>-72934</v>
      </c>
      <c r="G377" s="228">
        <f t="shared" si="268"/>
        <v>3415312</v>
      </c>
      <c r="H377" s="228">
        <f t="shared" si="268"/>
        <v>-3493490</v>
      </c>
      <c r="I377" s="228">
        <f t="shared" si="268"/>
        <v>0</v>
      </c>
      <c r="J377" s="228">
        <f t="shared" si="268"/>
        <v>0</v>
      </c>
      <c r="K377" s="228">
        <f t="shared" si="268"/>
        <v>0</v>
      </c>
      <c r="L377" s="228">
        <f t="shared" si="268"/>
        <v>0</v>
      </c>
      <c r="M377" s="228">
        <f t="shared" si="268"/>
        <v>0</v>
      </c>
      <c r="N377" s="228">
        <f t="shared" si="268"/>
        <v>0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415348</v>
      </c>
      <c r="F378" s="233">
        <f>SUM(F373:F377)</f>
        <v>-187686</v>
      </c>
      <c r="G378" s="233">
        <f>SUM(G373:G377)</f>
        <v>2732268</v>
      </c>
      <c r="H378" s="233">
        <f t="shared" ref="H378:N378" si="269">SUM(H373:H377)</f>
        <v>-4273516</v>
      </c>
      <c r="I378" s="233">
        <f t="shared" si="269"/>
        <v>0</v>
      </c>
      <c r="J378" s="233">
        <f t="shared" si="269"/>
        <v>0</v>
      </c>
      <c r="K378" s="233">
        <f t="shared" si="269"/>
        <v>0</v>
      </c>
      <c r="L378" s="233">
        <f t="shared" si="269"/>
        <v>0</v>
      </c>
      <c r="M378" s="233">
        <f t="shared" si="269"/>
        <v>0</v>
      </c>
      <c r="N378" s="233">
        <f t="shared" si="269"/>
        <v>0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0</v>
      </c>
      <c r="F379" s="228">
        <f t="shared" si="270"/>
        <v>0</v>
      </c>
      <c r="G379" s="228">
        <f t="shared" si="270"/>
        <v>0</v>
      </c>
      <c r="H379" s="228">
        <f t="shared" si="270"/>
        <v>-259313</v>
      </c>
      <c r="I379" s="228">
        <f t="shared" si="270"/>
        <v>0</v>
      </c>
      <c r="J379" s="228">
        <f t="shared" si="270"/>
        <v>0</v>
      </c>
      <c r="K379" s="228">
        <f t="shared" si="270"/>
        <v>0</v>
      </c>
      <c r="L379" s="228">
        <f t="shared" si="270"/>
        <v>0</v>
      </c>
      <c r="M379" s="228">
        <f t="shared" si="270"/>
        <v>0</v>
      </c>
      <c r="N379" s="228">
        <f t="shared" si="270"/>
        <v>0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3178</v>
      </c>
      <c r="F381" s="228">
        <f t="shared" si="272"/>
        <v>-1037</v>
      </c>
      <c r="G381" s="228">
        <f t="shared" si="272"/>
        <v>24382</v>
      </c>
      <c r="H381" s="228">
        <f t="shared" si="272"/>
        <v>-53661</v>
      </c>
      <c r="I381" s="228">
        <f t="shared" si="272"/>
        <v>0</v>
      </c>
      <c r="J381" s="228">
        <f t="shared" si="272"/>
        <v>0</v>
      </c>
      <c r="K381" s="228">
        <f t="shared" si="272"/>
        <v>0</v>
      </c>
      <c r="L381" s="228">
        <f t="shared" si="272"/>
        <v>0</v>
      </c>
      <c r="M381" s="228">
        <f t="shared" si="272"/>
        <v>0</v>
      </c>
      <c r="N381" s="228">
        <f t="shared" si="272"/>
        <v>0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-57830</v>
      </c>
      <c r="F382" s="228">
        <f t="shared" si="273"/>
        <v>275158</v>
      </c>
      <c r="G382" s="228">
        <f t="shared" si="273"/>
        <v>-452389</v>
      </c>
      <c r="H382" s="228">
        <f t="shared" si="273"/>
        <v>-483072</v>
      </c>
      <c r="I382" s="228">
        <f t="shared" si="273"/>
        <v>0</v>
      </c>
      <c r="J382" s="228">
        <f t="shared" si="273"/>
        <v>0</v>
      </c>
      <c r="K382" s="228">
        <f t="shared" si="273"/>
        <v>0</v>
      </c>
      <c r="L382" s="228">
        <f t="shared" si="273"/>
        <v>0</v>
      </c>
      <c r="M382" s="228">
        <f t="shared" si="273"/>
        <v>0</v>
      </c>
      <c r="N382" s="228">
        <f t="shared" si="273"/>
        <v>0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-6390</v>
      </c>
      <c r="F383" s="228">
        <f t="shared" si="274"/>
        <v>0</v>
      </c>
      <c r="G383" s="228">
        <f t="shared" si="274"/>
        <v>0</v>
      </c>
      <c r="H383" s="228">
        <f t="shared" si="274"/>
        <v>0</v>
      </c>
      <c r="I383" s="228">
        <f t="shared" si="274"/>
        <v>0</v>
      </c>
      <c r="J383" s="228">
        <f t="shared" si="274"/>
        <v>0</v>
      </c>
      <c r="K383" s="228">
        <f t="shared" si="274"/>
        <v>0</v>
      </c>
      <c r="L383" s="228">
        <f t="shared" si="274"/>
        <v>0</v>
      </c>
      <c r="M383" s="228">
        <f t="shared" si="274"/>
        <v>0</v>
      </c>
      <c r="N383" s="228">
        <f t="shared" si="274"/>
        <v>0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-61042</v>
      </c>
      <c r="F384" s="233">
        <f t="shared" ref="F384:G384" si="275">SUM(F379:F383)</f>
        <v>274121</v>
      </c>
      <c r="G384" s="233">
        <f t="shared" si="275"/>
        <v>-428007</v>
      </c>
      <c r="H384" s="233">
        <f t="shared" ref="H384:N384" si="276">SUM(H379:H383)</f>
        <v>-796046</v>
      </c>
      <c r="I384" s="233">
        <f t="shared" si="276"/>
        <v>0</v>
      </c>
      <c r="J384" s="233">
        <f t="shared" si="276"/>
        <v>0</v>
      </c>
      <c r="K384" s="233">
        <f t="shared" si="276"/>
        <v>0</v>
      </c>
      <c r="L384" s="233">
        <f t="shared" si="276"/>
        <v>0</v>
      </c>
      <c r="M384" s="233">
        <f t="shared" si="276"/>
        <v>0</v>
      </c>
      <c r="N384" s="233">
        <f t="shared" si="276"/>
        <v>0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354306</v>
      </c>
      <c r="F385" s="233">
        <f>+F378+F384</f>
        <v>86435</v>
      </c>
      <c r="G385" s="233">
        <f>+G378+G384</f>
        <v>2304261</v>
      </c>
      <c r="H385" s="233">
        <f t="shared" ref="H385:N385" si="277">+H378+H384</f>
        <v>-5069562</v>
      </c>
      <c r="I385" s="233">
        <f t="shared" si="277"/>
        <v>0</v>
      </c>
      <c r="J385" s="233">
        <f t="shared" si="277"/>
        <v>0</v>
      </c>
      <c r="K385" s="233">
        <f t="shared" si="277"/>
        <v>0</v>
      </c>
      <c r="L385" s="233">
        <f t="shared" si="277"/>
        <v>0</v>
      </c>
      <c r="M385" s="233">
        <f t="shared" si="277"/>
        <v>0</v>
      </c>
      <c r="N385" s="233">
        <f t="shared" si="277"/>
        <v>0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0</v>
      </c>
      <c r="I387" s="207">
        <f t="shared" si="278"/>
        <v>0</v>
      </c>
      <c r="J387" s="207">
        <f t="shared" si="278"/>
        <v>0</v>
      </c>
      <c r="K387" s="207">
        <f t="shared" si="278"/>
        <v>0</v>
      </c>
      <c r="L387" s="207">
        <f t="shared" si="278"/>
        <v>0</v>
      </c>
      <c r="M387" s="207">
        <f t="shared" si="278"/>
        <v>0</v>
      </c>
      <c r="N387" s="207">
        <f t="shared" si="278"/>
        <v>0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-690362</v>
      </c>
      <c r="F388" s="228">
        <f t="shared" si="279"/>
        <v>-278000</v>
      </c>
      <c r="G388" s="228">
        <f t="shared" si="279"/>
        <v>-406515</v>
      </c>
      <c r="H388" s="228">
        <f t="shared" si="279"/>
        <v>-9134047</v>
      </c>
      <c r="I388" s="228">
        <f t="shared" si="279"/>
        <v>0</v>
      </c>
      <c r="J388" s="228">
        <f t="shared" si="279"/>
        <v>0</v>
      </c>
      <c r="K388" s="228">
        <f t="shared" si="279"/>
        <v>0</v>
      </c>
      <c r="L388" s="228">
        <f t="shared" si="279"/>
        <v>0</v>
      </c>
      <c r="M388" s="228">
        <f t="shared" si="279"/>
        <v>0</v>
      </c>
      <c r="N388" s="228">
        <f t="shared" si="279"/>
        <v>0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0</v>
      </c>
      <c r="F392" s="228">
        <f t="shared" si="283"/>
        <v>0</v>
      </c>
      <c r="G392" s="228">
        <f t="shared" si="283"/>
        <v>0</v>
      </c>
      <c r="H392" s="228">
        <f t="shared" si="283"/>
        <v>0</v>
      </c>
      <c r="I392" s="228">
        <f t="shared" si="283"/>
        <v>0</v>
      </c>
      <c r="J392" s="228">
        <f t="shared" si="283"/>
        <v>0</v>
      </c>
      <c r="K392" s="228">
        <f t="shared" si="283"/>
        <v>0</v>
      </c>
      <c r="L392" s="228">
        <f t="shared" si="283"/>
        <v>0</v>
      </c>
      <c r="M392" s="228">
        <f t="shared" si="283"/>
        <v>0</v>
      </c>
      <c r="N392" s="228">
        <f t="shared" si="283"/>
        <v>0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0</v>
      </c>
      <c r="F393" s="228">
        <f t="shared" si="284"/>
        <v>0</v>
      </c>
      <c r="G393" s="228">
        <f t="shared" si="284"/>
        <v>0</v>
      </c>
      <c r="H393" s="228">
        <f t="shared" si="284"/>
        <v>0</v>
      </c>
      <c r="I393" s="228">
        <f t="shared" si="284"/>
        <v>0</v>
      </c>
      <c r="J393" s="228">
        <f t="shared" si="284"/>
        <v>0</v>
      </c>
      <c r="K393" s="228">
        <f t="shared" si="284"/>
        <v>0</v>
      </c>
      <c r="L393" s="228">
        <f t="shared" si="284"/>
        <v>0</v>
      </c>
      <c r="M393" s="228">
        <f t="shared" si="284"/>
        <v>0</v>
      </c>
      <c r="N393" s="228">
        <f t="shared" si="284"/>
        <v>0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-690362</v>
      </c>
      <c r="F395" s="233">
        <f t="shared" si="286"/>
        <v>-278000</v>
      </c>
      <c r="G395" s="233">
        <f t="shared" si="286"/>
        <v>-406515</v>
      </c>
      <c r="H395" s="233">
        <f t="shared" si="286"/>
        <v>-9134047</v>
      </c>
      <c r="I395" s="233">
        <f t="shared" si="286"/>
        <v>0</v>
      </c>
      <c r="J395" s="233">
        <f t="shared" si="286"/>
        <v>0</v>
      </c>
      <c r="K395" s="233">
        <f t="shared" si="286"/>
        <v>0</v>
      </c>
      <c r="L395" s="233">
        <f t="shared" si="286"/>
        <v>0</v>
      </c>
      <c r="M395" s="233">
        <f t="shared" si="286"/>
        <v>0</v>
      </c>
      <c r="N395" s="233">
        <f t="shared" si="286"/>
        <v>0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0</v>
      </c>
      <c r="F396" s="228">
        <f t="shared" si="287"/>
        <v>0</v>
      </c>
      <c r="G396" s="228">
        <f t="shared" si="287"/>
        <v>0</v>
      </c>
      <c r="H396" s="228">
        <f t="shared" si="287"/>
        <v>0</v>
      </c>
      <c r="I396" s="228">
        <f t="shared" si="287"/>
        <v>0</v>
      </c>
      <c r="J396" s="228">
        <f t="shared" si="287"/>
        <v>0</v>
      </c>
      <c r="K396" s="228">
        <f t="shared" si="287"/>
        <v>0</v>
      </c>
      <c r="L396" s="228">
        <f t="shared" si="287"/>
        <v>0</v>
      </c>
      <c r="M396" s="228">
        <f t="shared" si="287"/>
        <v>0</v>
      </c>
      <c r="N396" s="228">
        <f t="shared" si="287"/>
        <v>0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-27371</v>
      </c>
      <c r="F397" s="228">
        <f t="shared" si="288"/>
        <v>-31235</v>
      </c>
      <c r="G397" s="228">
        <f t="shared" si="288"/>
        <v>-31412</v>
      </c>
      <c r="H397" s="228">
        <f t="shared" si="288"/>
        <v>-158222</v>
      </c>
      <c r="I397" s="228">
        <f t="shared" si="288"/>
        <v>0</v>
      </c>
      <c r="J397" s="228">
        <f t="shared" si="288"/>
        <v>0</v>
      </c>
      <c r="K397" s="228">
        <f t="shared" si="288"/>
        <v>0</v>
      </c>
      <c r="L397" s="228">
        <f t="shared" si="288"/>
        <v>0</v>
      </c>
      <c r="M397" s="228">
        <f t="shared" si="288"/>
        <v>0</v>
      </c>
      <c r="N397" s="228">
        <f t="shared" si="288"/>
        <v>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15690</v>
      </c>
      <c r="F399" s="228">
        <f t="shared" si="290"/>
        <v>0</v>
      </c>
      <c r="G399" s="228">
        <f t="shared" si="290"/>
        <v>884310</v>
      </c>
      <c r="H399" s="228">
        <f t="shared" si="290"/>
        <v>-900000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-60145</v>
      </c>
      <c r="F400" s="228">
        <f t="shared" si="291"/>
        <v>-17159</v>
      </c>
      <c r="G400" s="228">
        <f t="shared" si="291"/>
        <v>913</v>
      </c>
      <c r="H400" s="228">
        <f t="shared" si="291"/>
        <v>-5164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-28074</v>
      </c>
      <c r="F401" s="228">
        <f t="shared" si="292"/>
        <v>-88541</v>
      </c>
      <c r="G401" s="228">
        <f t="shared" si="292"/>
        <v>1119278</v>
      </c>
      <c r="H401" s="228">
        <f t="shared" si="292"/>
        <v>-2405947</v>
      </c>
      <c r="I401" s="228">
        <f t="shared" si="292"/>
        <v>0</v>
      </c>
      <c r="J401" s="228">
        <f t="shared" si="292"/>
        <v>0</v>
      </c>
      <c r="K401" s="228">
        <f t="shared" si="292"/>
        <v>0</v>
      </c>
      <c r="L401" s="228">
        <f t="shared" si="292"/>
        <v>0</v>
      </c>
      <c r="M401" s="228">
        <f t="shared" si="292"/>
        <v>0</v>
      </c>
      <c r="N401" s="228">
        <f t="shared" si="292"/>
        <v>0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-99900</v>
      </c>
      <c r="F403" s="233">
        <f t="shared" ref="F403:N403" si="294">SUM(F396:F402)</f>
        <v>-136935</v>
      </c>
      <c r="G403" s="233">
        <f t="shared" si="294"/>
        <v>1973089</v>
      </c>
      <c r="H403" s="233">
        <f t="shared" si="294"/>
        <v>-3469333</v>
      </c>
      <c r="I403" s="233">
        <f t="shared" si="294"/>
        <v>0</v>
      </c>
      <c r="J403" s="233">
        <f t="shared" si="294"/>
        <v>0</v>
      </c>
      <c r="K403" s="233">
        <f t="shared" si="294"/>
        <v>0</v>
      </c>
      <c r="L403" s="233">
        <f t="shared" si="294"/>
        <v>0</v>
      </c>
      <c r="M403" s="233">
        <f t="shared" si="294"/>
        <v>0</v>
      </c>
      <c r="N403" s="233">
        <f t="shared" si="294"/>
        <v>0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-790262</v>
      </c>
      <c r="F404" s="233">
        <f t="shared" si="295"/>
        <v>-414935</v>
      </c>
      <c r="G404" s="233">
        <f t="shared" si="295"/>
        <v>1566574</v>
      </c>
      <c r="H404" s="233">
        <f t="shared" si="295"/>
        <v>-12603380</v>
      </c>
      <c r="I404" s="233">
        <f t="shared" si="295"/>
        <v>0</v>
      </c>
      <c r="J404" s="233">
        <f t="shared" si="295"/>
        <v>0</v>
      </c>
      <c r="K404" s="233">
        <f t="shared" si="295"/>
        <v>0</v>
      </c>
      <c r="L404" s="233">
        <f t="shared" si="295"/>
        <v>0</v>
      </c>
      <c r="M404" s="233">
        <f t="shared" si="295"/>
        <v>0</v>
      </c>
      <c r="N404" s="233">
        <f t="shared" si="295"/>
        <v>0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1144568</v>
      </c>
      <c r="F406" s="218">
        <f t="shared" si="296"/>
        <v>501370</v>
      </c>
      <c r="G406" s="218">
        <f t="shared" si="296"/>
        <v>737687</v>
      </c>
      <c r="H406" s="218">
        <f t="shared" si="296"/>
        <v>7533818</v>
      </c>
      <c r="I406" s="218">
        <f t="shared" si="296"/>
        <v>0</v>
      </c>
      <c r="J406" s="218">
        <f t="shared" si="296"/>
        <v>0</v>
      </c>
      <c r="K406" s="218">
        <f t="shared" si="296"/>
        <v>0</v>
      </c>
      <c r="L406" s="218">
        <f t="shared" si="296"/>
        <v>0</v>
      </c>
      <c r="M406" s="218">
        <f t="shared" si="296"/>
        <v>0</v>
      </c>
      <c r="N406" s="218">
        <f t="shared" si="296"/>
        <v>0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0</v>
      </c>
      <c r="F408" s="220">
        <f t="shared" si="297"/>
        <v>0</v>
      </c>
      <c r="G408" s="221">
        <f t="shared" si="297"/>
        <v>0</v>
      </c>
      <c r="H408" s="221">
        <f t="shared" si="297"/>
        <v>-367894</v>
      </c>
      <c r="I408" s="221">
        <f t="shared" si="297"/>
        <v>0</v>
      </c>
      <c r="J408" s="221">
        <f t="shared" si="297"/>
        <v>0</v>
      </c>
      <c r="K408" s="221">
        <f t="shared" si="297"/>
        <v>0</v>
      </c>
      <c r="L408" s="221">
        <f t="shared" si="297"/>
        <v>0</v>
      </c>
      <c r="M408" s="221">
        <f t="shared" si="297"/>
        <v>0</v>
      </c>
      <c r="N408" s="221">
        <f t="shared" si="297"/>
        <v>0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0</v>
      </c>
      <c r="G3" s="378">
        <f>+Carga_datos!I1</f>
        <v>0</v>
      </c>
      <c r="H3" s="378">
        <f>+Carga_datos!J1</f>
        <v>0</v>
      </c>
      <c r="I3" s="378">
        <f>+Carga_datos!K1</f>
        <v>0</v>
      </c>
      <c r="J3" s="378">
        <f>+Carga_datos!L1</f>
        <v>0</v>
      </c>
      <c r="K3" s="378">
        <f>+Carga_datos!M1</f>
        <v>0</v>
      </c>
      <c r="L3" s="378">
        <f>+Carga_datos!N1</f>
        <v>0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0</v>
      </c>
      <c r="C6" s="379">
        <f>+Data!E150</f>
        <v>0</v>
      </c>
      <c r="D6" s="379">
        <f>+Data!F150</f>
        <v>0</v>
      </c>
      <c r="E6" s="379">
        <f>+Data!G150</f>
        <v>0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367894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0</v>
      </c>
      <c r="D10" s="380">
        <f>+Data!F408</f>
        <v>0</v>
      </c>
      <c r="E10" s="380">
        <f>+Data!G408</f>
        <v>0</v>
      </c>
      <c r="F10" s="380">
        <f>+Data!H408</f>
        <v>-367894</v>
      </c>
      <c r="G10" s="380">
        <f>+Data!I408</f>
        <v>0</v>
      </c>
      <c r="H10" s="380">
        <f>+Data!J408</f>
        <v>0</v>
      </c>
      <c r="I10" s="380">
        <f>+Data!K408</f>
        <v>0</v>
      </c>
      <c r="J10" s="380">
        <f>+Data!L408</f>
        <v>0</v>
      </c>
      <c r="K10" s="380">
        <f>+Data!M408</f>
        <v>0</v>
      </c>
      <c r="L10" s="380">
        <f>+Data!N408</f>
        <v>0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0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0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0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0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0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0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-367894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367894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0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0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0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0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0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0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0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0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0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0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G17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7548606</v>
      </c>
      <c r="AC5" s="48"/>
      <c r="AD5" s="47"/>
      <c r="AE5" s="48"/>
      <c r="AF5" s="43"/>
      <c r="AG5" s="49">
        <f t="shared" ref="AG5:AG31" si="0">SUM(E5:AF5)</f>
        <v>7548606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2806109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-10320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2795789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212363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212363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2806109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2806109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7548606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7548606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4322089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4322089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2163836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2163836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673448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673448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191733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191733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1293072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1293072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1293072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42027</v>
      </c>
      <c r="AC16" s="297"/>
      <c r="AD16" s="47"/>
      <c r="AE16" s="48"/>
      <c r="AF16" s="43"/>
      <c r="AG16" s="49">
        <f t="shared" si="0"/>
        <v>1335099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891910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891910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885170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0</v>
      </c>
      <c r="AE18" s="300"/>
      <c r="AF18" s="59"/>
      <c r="AG18" s="49">
        <f t="shared" si="0"/>
        <v>885170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885170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13660</v>
      </c>
      <c r="AF19" s="48"/>
      <c r="AG19" s="49">
        <f t="shared" si="0"/>
        <v>898830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898830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0</v>
      </c>
      <c r="AE20" s="304">
        <f>+Data!E303</f>
        <v>31471</v>
      </c>
      <c r="AF20" s="63"/>
      <c r="AG20" s="49">
        <f t="shared" si="0"/>
        <v>930301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926203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926203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-10320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-10320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420408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-208045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212363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1144568</v>
      </c>
      <c r="V25" s="43"/>
      <c r="W25" s="43"/>
      <c r="X25" s="43"/>
      <c r="Y25" s="48"/>
      <c r="Z25" s="293">
        <f>Data!E403</f>
        <v>-99900</v>
      </c>
      <c r="AA25" s="305">
        <f>Data!E395</f>
        <v>-690362</v>
      </c>
      <c r="AB25" s="54"/>
      <c r="AC25" s="43"/>
      <c r="AD25" s="54"/>
      <c r="AE25" s="43"/>
      <c r="AF25" s="43"/>
      <c r="AG25" s="49">
        <f t="shared" si="0"/>
        <v>354306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-61042</v>
      </c>
      <c r="Z26" s="58"/>
      <c r="AA26" s="306"/>
      <c r="AB26" s="54"/>
      <c r="AC26" s="43"/>
      <c r="AD26" s="54"/>
      <c r="AE26" s="43"/>
      <c r="AF26" s="43"/>
      <c r="AG26" s="49">
        <f t="shared" si="0"/>
        <v>-61042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415348</v>
      </c>
      <c r="Z27" s="308"/>
      <c r="AA27" s="311"/>
      <c r="AB27" s="312"/>
      <c r="AC27" s="313"/>
      <c r="AD27" s="54"/>
      <c r="AE27" s="43"/>
      <c r="AF27" s="43"/>
      <c r="AG27" s="49">
        <f t="shared" si="0"/>
        <v>415348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2795789</v>
      </c>
      <c r="G28" s="64"/>
      <c r="H28" s="64"/>
      <c r="I28" s="65"/>
      <c r="J28" s="65"/>
      <c r="K28" s="315">
        <f>-Data!E245</f>
        <v>2163836</v>
      </c>
      <c r="L28" s="64"/>
      <c r="M28" s="315">
        <f>-Data!E247</f>
        <v>0</v>
      </c>
      <c r="N28" s="64"/>
      <c r="O28" s="64"/>
      <c r="P28" s="316">
        <f>-(Data!E256+Data!E83)</f>
        <v>443189</v>
      </c>
      <c r="Q28" s="314">
        <f>-(Data!E261)</f>
        <v>6740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2181079</v>
      </c>
      <c r="AG28" s="49">
        <f t="shared" si="0"/>
        <v>7590633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673448</v>
      </c>
      <c r="M29" s="44"/>
      <c r="N29" s="293">
        <f>-Data!E248</f>
        <v>191733</v>
      </c>
      <c r="O29" s="48"/>
      <c r="P29" s="320">
        <f>(Data!E81+Data!E83)</f>
        <v>0</v>
      </c>
      <c r="Q29" s="321">
        <f>-Data!E262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-865181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212363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-212363</v>
      </c>
      <c r="AG30" s="49">
        <f t="shared" si="0"/>
        <v>0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4098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41033</v>
      </c>
      <c r="AG31" s="49">
        <f t="shared" si="0"/>
        <v>45131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38858</v>
      </c>
      <c r="AA32" s="317">
        <f>+Y27-AA25</f>
        <v>1105710</v>
      </c>
      <c r="AB32" s="66"/>
      <c r="AC32" s="43"/>
      <c r="AD32" s="43"/>
      <c r="AE32" s="43"/>
      <c r="AF32" s="43"/>
      <c r="AG32" s="43">
        <f>SUM(E32:AE32)</f>
        <v>1144568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7548606</v>
      </c>
      <c r="F33" s="46">
        <f t="shared" si="1"/>
        <v>2795789</v>
      </c>
      <c r="G33" s="46">
        <f t="shared" si="1"/>
        <v>212363</v>
      </c>
      <c r="H33" s="68">
        <f t="shared" si="1"/>
        <v>2806109</v>
      </c>
      <c r="I33" s="68">
        <f t="shared" si="1"/>
        <v>7548606</v>
      </c>
      <c r="J33" s="68">
        <f t="shared" si="1"/>
        <v>4322089</v>
      </c>
      <c r="K33" s="68">
        <f t="shared" si="1"/>
        <v>2163836</v>
      </c>
      <c r="L33" s="68">
        <f t="shared" si="1"/>
        <v>673448</v>
      </c>
      <c r="M33" s="68">
        <f t="shared" si="1"/>
        <v>0</v>
      </c>
      <c r="N33" s="68">
        <f t="shared" si="1"/>
        <v>191733</v>
      </c>
      <c r="O33" s="68">
        <f t="shared" si="1"/>
        <v>1293072</v>
      </c>
      <c r="P33" s="68">
        <f t="shared" si="1"/>
        <v>1335099</v>
      </c>
      <c r="Q33" s="68">
        <f t="shared" si="1"/>
        <v>891910</v>
      </c>
      <c r="R33" s="68">
        <f t="shared" si="1"/>
        <v>885170</v>
      </c>
      <c r="S33" s="68">
        <f t="shared" si="1"/>
        <v>898830</v>
      </c>
      <c r="T33" s="68">
        <f t="shared" si="1"/>
        <v>930301</v>
      </c>
      <c r="U33" s="68">
        <f t="shared" si="1"/>
        <v>926203</v>
      </c>
      <c r="V33" s="68">
        <f t="shared" si="1"/>
        <v>-10320</v>
      </c>
      <c r="W33" s="68">
        <f t="shared" si="1"/>
        <v>212363</v>
      </c>
      <c r="X33" s="400">
        <f t="shared" si="1"/>
        <v>0</v>
      </c>
      <c r="Y33" s="68">
        <f t="shared" si="1"/>
        <v>354306</v>
      </c>
      <c r="Z33" s="69">
        <f t="shared" ref="Z33:AF33" si="2">SUM(Z5:Z32)</f>
        <v>-61042</v>
      </c>
      <c r="AA33" s="69">
        <f t="shared" si="2"/>
        <v>415348</v>
      </c>
      <c r="AB33" s="69">
        <f t="shared" si="2"/>
        <v>7590633</v>
      </c>
      <c r="AC33" s="69">
        <f t="shared" si="2"/>
        <v>0</v>
      </c>
      <c r="AD33" s="69">
        <f t="shared" si="2"/>
        <v>0</v>
      </c>
      <c r="AE33" s="69">
        <f t="shared" si="2"/>
        <v>45131</v>
      </c>
      <c r="AF33" s="69">
        <f t="shared" si="2"/>
        <v>1144568</v>
      </c>
      <c r="AG33" s="43">
        <f>SUM(E33:AE33)</f>
        <v>43969583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6650725</v>
      </c>
      <c r="AC5" s="48"/>
      <c r="AD5" s="47"/>
      <c r="AE5" s="48"/>
      <c r="AF5" s="43"/>
      <c r="AG5" s="49">
        <f t="shared" ref="AG5:AG31" si="0">SUM(E5:AF5)</f>
        <v>6650725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2677766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-12001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2665765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125280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125280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2677766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2677766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6650725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6650725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3534789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3534789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2101700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2101700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633386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633386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204818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204818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594885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594885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594885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33824</v>
      </c>
      <c r="AC16" s="297"/>
      <c r="AD16" s="47"/>
      <c r="AE16" s="48"/>
      <c r="AF16" s="43"/>
      <c r="AG16" s="49">
        <f t="shared" si="0"/>
        <v>628709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145244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145244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145244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0</v>
      </c>
      <c r="AE18" s="300"/>
      <c r="AF18" s="59"/>
      <c r="AG18" s="49">
        <f t="shared" si="0"/>
        <v>145244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145244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145244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145244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0</v>
      </c>
      <c r="AE20" s="304">
        <f>+Data!F303</f>
        <v>31235</v>
      </c>
      <c r="AF20" s="63"/>
      <c r="AG20" s="49">
        <f t="shared" si="0"/>
        <v>176479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176479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176479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-12001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-12001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438170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-312890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125280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501370</v>
      </c>
      <c r="V25" s="43"/>
      <c r="W25" s="43"/>
      <c r="X25" s="43"/>
      <c r="Y25" s="48"/>
      <c r="Z25" s="293">
        <f>Data!F403</f>
        <v>-136935</v>
      </c>
      <c r="AA25" s="305">
        <f>Data!F395</f>
        <v>-278000</v>
      </c>
      <c r="AB25" s="54"/>
      <c r="AC25" s="43"/>
      <c r="AD25" s="54"/>
      <c r="AE25" s="43"/>
      <c r="AF25" s="43"/>
      <c r="AG25" s="49">
        <f t="shared" si="0"/>
        <v>86435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274121</v>
      </c>
      <c r="Z26" s="58"/>
      <c r="AA26" s="306"/>
      <c r="AB26" s="54"/>
      <c r="AC26" s="43"/>
      <c r="AD26" s="54"/>
      <c r="AE26" s="43"/>
      <c r="AF26" s="43"/>
      <c r="AG26" s="49">
        <f t="shared" si="0"/>
        <v>274121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-187686</v>
      </c>
      <c r="Z27" s="308"/>
      <c r="AA27" s="311"/>
      <c r="AB27" s="312"/>
      <c r="AC27" s="313"/>
      <c r="AD27" s="54"/>
      <c r="AE27" s="43"/>
      <c r="AF27" s="43"/>
      <c r="AG27" s="49">
        <f t="shared" si="0"/>
        <v>-187686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2665765</v>
      </c>
      <c r="G28" s="64"/>
      <c r="H28" s="64"/>
      <c r="I28" s="65"/>
      <c r="J28" s="65"/>
      <c r="K28" s="315">
        <f>-Data!F245</f>
        <v>2101700</v>
      </c>
      <c r="L28" s="64"/>
      <c r="M28" s="315">
        <f>-Data!F247</f>
        <v>0</v>
      </c>
      <c r="N28" s="64"/>
      <c r="O28" s="64"/>
      <c r="P28" s="316">
        <f>-(Data!F256+Data!F83)</f>
        <v>483465</v>
      </c>
      <c r="Q28" s="314">
        <f>-(Data!F261)</f>
        <v>0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1433619</v>
      </c>
      <c r="AG28" s="49">
        <f t="shared" si="0"/>
        <v>6684549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633386</v>
      </c>
      <c r="M29" s="44"/>
      <c r="N29" s="293">
        <f>-Data!F248</f>
        <v>204818</v>
      </c>
      <c r="O29" s="48"/>
      <c r="P29" s="320">
        <f>(Data!F81+Data!F83)</f>
        <v>0</v>
      </c>
      <c r="Q29" s="321">
        <f>-Data!F262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-838204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125280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-125280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31235</v>
      </c>
      <c r="AG31" s="49">
        <f t="shared" si="0"/>
        <v>31235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411056</v>
      </c>
      <c r="AA32" s="317">
        <f>+Y27-AA25</f>
        <v>90314</v>
      </c>
      <c r="AB32" s="66"/>
      <c r="AC32" s="43"/>
      <c r="AD32" s="43"/>
      <c r="AE32" s="43"/>
      <c r="AF32" s="43"/>
      <c r="AG32" s="43">
        <f>SUM(E32:AE32)</f>
        <v>501370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6650725</v>
      </c>
      <c r="F33" s="46">
        <f t="shared" si="1"/>
        <v>2665765</v>
      </c>
      <c r="G33" s="46">
        <f t="shared" si="1"/>
        <v>125280</v>
      </c>
      <c r="H33" s="68">
        <f t="shared" si="1"/>
        <v>2677766</v>
      </c>
      <c r="I33" s="68">
        <f t="shared" si="1"/>
        <v>6650725</v>
      </c>
      <c r="J33" s="68">
        <f t="shared" si="1"/>
        <v>3534789</v>
      </c>
      <c r="K33" s="68">
        <f t="shared" si="1"/>
        <v>2101700</v>
      </c>
      <c r="L33" s="68">
        <f t="shared" si="1"/>
        <v>633386</v>
      </c>
      <c r="M33" s="68">
        <f t="shared" si="1"/>
        <v>0</v>
      </c>
      <c r="N33" s="68">
        <f t="shared" si="1"/>
        <v>204818</v>
      </c>
      <c r="O33" s="68">
        <f t="shared" si="1"/>
        <v>594885</v>
      </c>
      <c r="P33" s="68">
        <f t="shared" si="1"/>
        <v>628709</v>
      </c>
      <c r="Q33" s="68">
        <f t="shared" si="1"/>
        <v>145244</v>
      </c>
      <c r="R33" s="68">
        <f t="shared" si="1"/>
        <v>145244</v>
      </c>
      <c r="S33" s="68">
        <f t="shared" si="1"/>
        <v>145244</v>
      </c>
      <c r="T33" s="68">
        <f t="shared" si="1"/>
        <v>176479</v>
      </c>
      <c r="U33" s="68">
        <f t="shared" si="1"/>
        <v>176479</v>
      </c>
      <c r="V33" s="68">
        <f t="shared" si="1"/>
        <v>-12001</v>
      </c>
      <c r="W33" s="68">
        <f t="shared" si="1"/>
        <v>125280</v>
      </c>
      <c r="X33" s="400">
        <f t="shared" si="1"/>
        <v>0</v>
      </c>
      <c r="Y33" s="68">
        <f t="shared" si="1"/>
        <v>86435</v>
      </c>
      <c r="Z33" s="69">
        <f t="shared" ref="Z33:AF33" si="2">SUM(Z5:Z32)</f>
        <v>274121</v>
      </c>
      <c r="AA33" s="69">
        <f t="shared" si="2"/>
        <v>-187686</v>
      </c>
      <c r="AB33" s="69">
        <f t="shared" si="2"/>
        <v>6684549</v>
      </c>
      <c r="AC33" s="69">
        <f t="shared" si="2"/>
        <v>0</v>
      </c>
      <c r="AD33" s="69">
        <f t="shared" si="2"/>
        <v>0</v>
      </c>
      <c r="AE33" s="69">
        <f t="shared" si="2"/>
        <v>31235</v>
      </c>
      <c r="AF33" s="69">
        <f t="shared" si="2"/>
        <v>501370</v>
      </c>
      <c r="AG33" s="43">
        <f>SUM(E33:AE33)</f>
        <v>34259171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5000</v>
      </c>
      <c r="X5" s="289"/>
      <c r="Y5" s="46"/>
      <c r="Z5" s="46"/>
      <c r="AA5" s="290"/>
      <c r="AB5" s="291">
        <f>Data!G208+Data!G209+Data!G211+Data!G80</f>
        <v>6881111</v>
      </c>
      <c r="AC5" s="48"/>
      <c r="AD5" s="47"/>
      <c r="AE5" s="48"/>
      <c r="AF5" s="43"/>
      <c r="AG5" s="49">
        <f t="shared" ref="AG5:AG31" si="0">SUM(E5:AF5)</f>
        <v>6886111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2954332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23879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2978211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70595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70595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2954332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2954332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6886111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6886111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3471349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3471349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2688153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2688153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688313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688313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204818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204818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-109935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-109935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-109935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17232</v>
      </c>
      <c r="AC16" s="297"/>
      <c r="AD16" s="47"/>
      <c r="AE16" s="48"/>
      <c r="AF16" s="43"/>
      <c r="AG16" s="49">
        <f t="shared" si="0"/>
        <v>-92703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-569141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-569141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-585219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1000000</v>
      </c>
      <c r="AE18" s="300"/>
      <c r="AF18" s="59"/>
      <c r="AG18" s="49">
        <f t="shared" si="0"/>
        <v>414781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339781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339781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339781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10000</v>
      </c>
      <c r="AE20" s="304">
        <f>+Data!G303</f>
        <v>31413</v>
      </c>
      <c r="AF20" s="63"/>
      <c r="AG20" s="49">
        <f t="shared" si="0"/>
        <v>381194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376731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376731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23879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23879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460430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-384835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75595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737687</v>
      </c>
      <c r="V25" s="43"/>
      <c r="W25" s="43"/>
      <c r="X25" s="43"/>
      <c r="Y25" s="48"/>
      <c r="Z25" s="293">
        <f>Data!G403</f>
        <v>1973089</v>
      </c>
      <c r="AA25" s="305">
        <f>Data!G395</f>
        <v>-406515</v>
      </c>
      <c r="AB25" s="54"/>
      <c r="AC25" s="43"/>
      <c r="AD25" s="54"/>
      <c r="AE25" s="43"/>
      <c r="AF25" s="43"/>
      <c r="AG25" s="49">
        <f t="shared" si="0"/>
        <v>2304261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-428007</v>
      </c>
      <c r="Z26" s="58"/>
      <c r="AA26" s="306"/>
      <c r="AB26" s="54"/>
      <c r="AC26" s="43"/>
      <c r="AD26" s="54"/>
      <c r="AE26" s="43"/>
      <c r="AF26" s="43"/>
      <c r="AG26" s="49">
        <f t="shared" si="0"/>
        <v>-428007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2732268</v>
      </c>
      <c r="Z27" s="308"/>
      <c r="AA27" s="311"/>
      <c r="AB27" s="312"/>
      <c r="AC27" s="313"/>
      <c r="AD27" s="54"/>
      <c r="AE27" s="43"/>
      <c r="AF27" s="43"/>
      <c r="AG27" s="49">
        <f t="shared" si="0"/>
        <v>2732268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2978211</v>
      </c>
      <c r="G28" s="64"/>
      <c r="H28" s="64"/>
      <c r="I28" s="65"/>
      <c r="J28" s="65"/>
      <c r="K28" s="315">
        <f>-Data!G245</f>
        <v>2688153</v>
      </c>
      <c r="L28" s="64"/>
      <c r="M28" s="315">
        <f>-Data!G247</f>
        <v>0</v>
      </c>
      <c r="N28" s="64"/>
      <c r="O28" s="64"/>
      <c r="P28" s="316">
        <f>-(Data!G256+Data!G83)</f>
        <v>476438</v>
      </c>
      <c r="Q28" s="314">
        <f>-(Data!G261)</f>
        <v>16078</v>
      </c>
      <c r="R28" s="314">
        <f>-Data!G267</f>
        <v>75000</v>
      </c>
      <c r="S28" s="64"/>
      <c r="T28" s="314">
        <f>-Data!G306</f>
        <v>4463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660000</v>
      </c>
      <c r="AG28" s="49">
        <f t="shared" si="0"/>
        <v>6898343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688313</v>
      </c>
      <c r="M29" s="44"/>
      <c r="N29" s="293">
        <f>-Data!G248</f>
        <v>204818</v>
      </c>
      <c r="O29" s="48"/>
      <c r="P29" s="320">
        <f>(Data!G81+Data!G83)</f>
        <v>0</v>
      </c>
      <c r="Q29" s="321">
        <f>-Data!G262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-893131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70595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939405</v>
      </c>
      <c r="AG30" s="49">
        <f t="shared" si="0"/>
        <v>1010000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31413</v>
      </c>
      <c r="AG31" s="49">
        <f t="shared" si="0"/>
        <v>31413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-2401096</v>
      </c>
      <c r="AA32" s="317">
        <f>+Y27-AA25</f>
        <v>3138783</v>
      </c>
      <c r="AB32" s="66"/>
      <c r="AC32" s="43"/>
      <c r="AD32" s="43"/>
      <c r="AE32" s="43"/>
      <c r="AF32" s="43"/>
      <c r="AG32" s="43">
        <f>SUM(E32:AE32)</f>
        <v>737687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6886111</v>
      </c>
      <c r="F33" s="46">
        <f t="shared" si="1"/>
        <v>2978211</v>
      </c>
      <c r="G33" s="46">
        <f t="shared" si="1"/>
        <v>70595</v>
      </c>
      <c r="H33" s="68">
        <f t="shared" si="1"/>
        <v>2954332</v>
      </c>
      <c r="I33" s="68">
        <f t="shared" si="1"/>
        <v>6886111</v>
      </c>
      <c r="J33" s="68">
        <f t="shared" si="1"/>
        <v>3471349</v>
      </c>
      <c r="K33" s="68">
        <f t="shared" si="1"/>
        <v>2688153</v>
      </c>
      <c r="L33" s="68">
        <f t="shared" si="1"/>
        <v>688313</v>
      </c>
      <c r="M33" s="68">
        <f t="shared" si="1"/>
        <v>0</v>
      </c>
      <c r="N33" s="68">
        <f t="shared" si="1"/>
        <v>204818</v>
      </c>
      <c r="O33" s="68">
        <f t="shared" si="1"/>
        <v>-109935</v>
      </c>
      <c r="P33" s="68">
        <f t="shared" si="1"/>
        <v>-92703</v>
      </c>
      <c r="Q33" s="68">
        <f t="shared" si="1"/>
        <v>-569141</v>
      </c>
      <c r="R33" s="68">
        <f t="shared" si="1"/>
        <v>414781</v>
      </c>
      <c r="S33" s="68">
        <f t="shared" si="1"/>
        <v>339781</v>
      </c>
      <c r="T33" s="68">
        <f t="shared" si="1"/>
        <v>381194</v>
      </c>
      <c r="U33" s="68">
        <f t="shared" si="1"/>
        <v>376731</v>
      </c>
      <c r="V33" s="68">
        <f t="shared" si="1"/>
        <v>23879</v>
      </c>
      <c r="W33" s="68">
        <f t="shared" si="1"/>
        <v>75595</v>
      </c>
      <c r="X33" s="400">
        <f t="shared" si="1"/>
        <v>0</v>
      </c>
      <c r="Y33" s="68">
        <f t="shared" si="1"/>
        <v>2304261</v>
      </c>
      <c r="Z33" s="69">
        <f t="shared" ref="Z33:AF33" si="2">SUM(Z5:Z32)</f>
        <v>-428007</v>
      </c>
      <c r="AA33" s="69">
        <f t="shared" si="2"/>
        <v>2732268</v>
      </c>
      <c r="AB33" s="69">
        <f t="shared" si="2"/>
        <v>6898343</v>
      </c>
      <c r="AC33" s="69">
        <f t="shared" si="2"/>
        <v>0</v>
      </c>
      <c r="AD33" s="69">
        <f t="shared" si="2"/>
        <v>1010000</v>
      </c>
      <c r="AE33" s="69">
        <f t="shared" si="2"/>
        <v>31413</v>
      </c>
      <c r="AF33" s="69">
        <f t="shared" si="2"/>
        <v>737687</v>
      </c>
      <c r="AG33" s="43">
        <f>SUM(E33:AE33)</f>
        <v>40216453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-78298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-78298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-16628757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-16628757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-8805343</v>
      </c>
      <c r="AE18" s="300"/>
      <c r="AF18" s="59"/>
      <c r="AG18" s="49">
        <f t="shared" si="0"/>
        <v>-8805343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-8805343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-8805343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-8805343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0</v>
      </c>
      <c r="AE20" s="304">
        <f>+Data!H303</f>
        <v>0</v>
      </c>
      <c r="AF20" s="63"/>
      <c r="AG20" s="49">
        <f t="shared" si="0"/>
        <v>-8805343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-8805343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-8805343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-78298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-78298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-16628757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-16628757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7901712</v>
      </c>
      <c r="V25" s="43"/>
      <c r="W25" s="43"/>
      <c r="X25" s="43"/>
      <c r="Y25" s="48"/>
      <c r="Z25" s="293">
        <f>Data!H403</f>
        <v>-3469333</v>
      </c>
      <c r="AA25" s="305">
        <f>Data!H395</f>
        <v>-9134047</v>
      </c>
      <c r="AB25" s="54"/>
      <c r="AC25" s="43"/>
      <c r="AD25" s="54"/>
      <c r="AE25" s="43"/>
      <c r="AF25" s="43"/>
      <c r="AG25" s="49">
        <f t="shared" si="0"/>
        <v>-4701668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-796046</v>
      </c>
      <c r="Z26" s="58"/>
      <c r="AA26" s="306"/>
      <c r="AB26" s="54"/>
      <c r="AC26" s="43"/>
      <c r="AD26" s="54"/>
      <c r="AE26" s="43"/>
      <c r="AF26" s="43"/>
      <c r="AG26" s="49">
        <f t="shared" si="0"/>
        <v>-796046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-4273516</v>
      </c>
      <c r="Z27" s="308"/>
      <c r="AA27" s="311"/>
      <c r="AB27" s="312"/>
      <c r="AC27" s="313"/>
      <c r="AD27" s="54"/>
      <c r="AE27" s="43"/>
      <c r="AF27" s="43"/>
      <c r="AG27" s="49">
        <f t="shared" si="0"/>
        <v>-4273516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-78298</v>
      </c>
      <c r="G28" s="64"/>
      <c r="H28" s="64"/>
      <c r="I28" s="65"/>
      <c r="J28" s="65"/>
      <c r="K28" s="315">
        <f>-Data!H245</f>
        <v>0</v>
      </c>
      <c r="L28" s="64"/>
      <c r="M28" s="315">
        <f>-Data!H247</f>
        <v>0</v>
      </c>
      <c r="N28" s="64"/>
      <c r="O28" s="64"/>
      <c r="P28" s="316">
        <f>-(Data!H256+Data!H83)</f>
        <v>0</v>
      </c>
      <c r="Q28" s="314">
        <f>-(Data!H261)</f>
        <v>0</v>
      </c>
      <c r="R28" s="314">
        <f>-Data!H267</f>
        <v>0</v>
      </c>
      <c r="S28" s="64"/>
      <c r="T28" s="314">
        <f>-Data!H306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78298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0</v>
      </c>
      <c r="M29" s="44"/>
      <c r="N29" s="293">
        <f>-Data!H248</f>
        <v>0</v>
      </c>
      <c r="O29" s="48"/>
      <c r="P29" s="320">
        <f>(Data!H81+Data!H83)</f>
        <v>0</v>
      </c>
      <c r="Q29" s="321">
        <f>-Data!H262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-16628757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7823414</v>
      </c>
      <c r="AG30" s="49">
        <f t="shared" si="0"/>
        <v>-8805343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2673287</v>
      </c>
      <c r="AA32" s="317">
        <f>+Y27-AA25</f>
        <v>4860531</v>
      </c>
      <c r="AB32" s="66"/>
      <c r="AC32" s="43"/>
      <c r="AD32" s="43"/>
      <c r="AE32" s="43"/>
      <c r="AF32" s="43"/>
      <c r="AG32" s="43">
        <f>SUM(E32:AE32)</f>
        <v>7533818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-78298</v>
      </c>
      <c r="G33" s="46">
        <f t="shared" si="1"/>
        <v>-16628757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-8805343</v>
      </c>
      <c r="S33" s="68">
        <f t="shared" si="1"/>
        <v>-8805343</v>
      </c>
      <c r="T33" s="68">
        <f t="shared" si="1"/>
        <v>-8805343</v>
      </c>
      <c r="U33" s="68">
        <f t="shared" si="1"/>
        <v>-8805343</v>
      </c>
      <c r="V33" s="68">
        <f t="shared" si="1"/>
        <v>-78298</v>
      </c>
      <c r="W33" s="68">
        <f t="shared" si="1"/>
        <v>-16628757</v>
      </c>
      <c r="X33" s="400">
        <f t="shared" si="1"/>
        <v>0</v>
      </c>
      <c r="Y33" s="68">
        <f t="shared" si="1"/>
        <v>-5069562</v>
      </c>
      <c r="Z33" s="69">
        <f t="shared" ref="Z33:AF33" si="2">SUM(Z5:Z32)</f>
        <v>-796046</v>
      </c>
      <c r="AA33" s="69">
        <f t="shared" si="2"/>
        <v>-4273516</v>
      </c>
      <c r="AB33" s="69">
        <f t="shared" si="2"/>
        <v>0</v>
      </c>
      <c r="AC33" s="69">
        <f t="shared" si="2"/>
        <v>0</v>
      </c>
      <c r="AD33" s="69">
        <f t="shared" si="2"/>
        <v>-8805343</v>
      </c>
      <c r="AE33" s="69">
        <f t="shared" si="2"/>
        <v>0</v>
      </c>
      <c r="AF33" s="69">
        <f t="shared" si="2"/>
        <v>7901712</v>
      </c>
      <c r="AG33" s="43">
        <f>SUM(E33:AE33)</f>
        <v>-87579949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-367894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367894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0</v>
      </c>
      <c r="AE20" s="304">
        <f>+Data!I303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Data!I403</f>
        <v>0</v>
      </c>
      <c r="AA25" s="305">
        <f>Data!I395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0</v>
      </c>
      <c r="G28" s="64"/>
      <c r="H28" s="64"/>
      <c r="I28" s="65"/>
      <c r="J28" s="65"/>
      <c r="K28" s="315">
        <f>-Data!I245</f>
        <v>0</v>
      </c>
      <c r="L28" s="64"/>
      <c r="M28" s="315">
        <f>-Data!I247</f>
        <v>0</v>
      </c>
      <c r="N28" s="64"/>
      <c r="O28" s="64"/>
      <c r="P28" s="316">
        <f>-(Data!I256+Data!I83)</f>
        <v>0</v>
      </c>
      <c r="Q28" s="314">
        <f>-(Data!I261)</f>
        <v>0</v>
      </c>
      <c r="R28" s="314">
        <f>-Data!I267</f>
        <v>0</v>
      </c>
      <c r="S28" s="64"/>
      <c r="T28" s="314">
        <f>-Data!I306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0</v>
      </c>
      <c r="M29" s="44"/>
      <c r="N29" s="293">
        <f>-Data!I248</f>
        <v>0</v>
      </c>
      <c r="O29" s="48"/>
      <c r="P29" s="320">
        <f>(Data!I81+Data!I83)</f>
        <v>0</v>
      </c>
      <c r="Q29" s="321">
        <f>-Data!I262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0</v>
      </c>
      <c r="AE20" s="304">
        <f>+Data!J303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Data!J403</f>
        <v>0</v>
      </c>
      <c r="AA25" s="305">
        <f>Data!J395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0</v>
      </c>
      <c r="G28" s="64"/>
      <c r="H28" s="64"/>
      <c r="I28" s="65"/>
      <c r="J28" s="65"/>
      <c r="K28" s="315">
        <f>-Data!J245</f>
        <v>0</v>
      </c>
      <c r="L28" s="64"/>
      <c r="M28" s="315">
        <f>-Data!J247</f>
        <v>0</v>
      </c>
      <c r="N28" s="64"/>
      <c r="O28" s="64"/>
      <c r="P28" s="316">
        <f>-(Data!J256+Data!J83)</f>
        <v>0</v>
      </c>
      <c r="Q28" s="314">
        <f>-(Data!J261)</f>
        <v>0</v>
      </c>
      <c r="R28" s="314">
        <f>-Data!J267</f>
        <v>0</v>
      </c>
      <c r="S28" s="64"/>
      <c r="T28" s="314">
        <f>-Data!J306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0</v>
      </c>
      <c r="M29" s="44"/>
      <c r="N29" s="293">
        <f>-Data!J248</f>
        <v>0</v>
      </c>
      <c r="O29" s="48"/>
      <c r="P29" s="320">
        <f>(Data!J81+Data!J83)</f>
        <v>0</v>
      </c>
      <c r="Q29" s="321">
        <f>-Data!J262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2020-06-17T08:21:02Z</dcterms:modified>
</cp:coreProperties>
</file>