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/Desktop/Louis/PhD/Final data/Surgery/"/>
    </mc:Choice>
  </mc:AlternateContent>
  <xr:revisionPtr revIDLastSave="0" documentId="13_ncr:1_{9C388E9D-5F11-4840-AF65-BB720702700E}" xr6:coauthVersionLast="47" xr6:coauthVersionMax="47" xr10:uidLastSave="{00000000-0000-0000-0000-000000000000}"/>
  <bookViews>
    <workbookView xWindow="0" yWindow="880" windowWidth="36000" windowHeight="21400" xr2:uid="{D454DF24-02F8-7043-8F61-760F25A2C347}"/>
  </bookViews>
  <sheets>
    <sheet name="Sheet1" sheetId="1" r:id="rId1"/>
  </sheets>
  <definedNames>
    <definedName name="_xlnm._FilterDatabase" localSheetId="0" hidden="1">Sheet1!$A$1:$AY$82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3" i="1" l="1"/>
  <c r="K72" i="1"/>
  <c r="J72" i="1"/>
  <c r="J71" i="1"/>
  <c r="J70" i="1"/>
  <c r="J69" i="1"/>
  <c r="K68" i="1"/>
  <c r="J68" i="1"/>
  <c r="K67" i="1"/>
  <c r="J67" i="1"/>
  <c r="AI3" i="1"/>
  <c r="AJ3" i="1"/>
  <c r="AK3" i="1"/>
  <c r="AL3" i="1"/>
  <c r="AM3" i="1"/>
  <c r="AN3" i="1"/>
  <c r="AO3" i="1"/>
  <c r="AP3" i="1"/>
  <c r="AQ3" i="1"/>
  <c r="AI4" i="1"/>
  <c r="AJ4" i="1"/>
  <c r="AK4" i="1"/>
  <c r="AL4" i="1"/>
  <c r="AM4" i="1"/>
  <c r="AN4" i="1"/>
  <c r="AO4" i="1"/>
  <c r="AP4" i="1"/>
  <c r="AQ4" i="1"/>
  <c r="AI5" i="1"/>
  <c r="AJ5" i="1"/>
  <c r="AK5" i="1"/>
  <c r="AL5" i="1"/>
  <c r="AM5" i="1"/>
  <c r="AN5" i="1"/>
  <c r="AO5" i="1"/>
  <c r="AP5" i="1"/>
  <c r="AQ5" i="1"/>
  <c r="AI6" i="1"/>
  <c r="AJ6" i="1"/>
  <c r="AK6" i="1"/>
  <c r="AL6" i="1"/>
  <c r="AM6" i="1"/>
  <c r="AN6" i="1"/>
  <c r="AO6" i="1"/>
  <c r="AP6" i="1"/>
  <c r="AQ6" i="1"/>
  <c r="AI7" i="1"/>
  <c r="AJ7" i="1"/>
  <c r="AK7" i="1"/>
  <c r="AL7" i="1"/>
  <c r="AM7" i="1"/>
  <c r="AN7" i="1"/>
  <c r="AO7" i="1"/>
  <c r="AP7" i="1"/>
  <c r="AQ7" i="1"/>
  <c r="AI8" i="1"/>
  <c r="AJ8" i="1"/>
  <c r="AK8" i="1"/>
  <c r="AL8" i="1"/>
  <c r="AM8" i="1"/>
  <c r="AN8" i="1"/>
  <c r="AO8" i="1"/>
  <c r="AP8" i="1"/>
  <c r="AQ8" i="1"/>
  <c r="AI9" i="1"/>
  <c r="AJ9" i="1"/>
  <c r="AK9" i="1"/>
  <c r="AL9" i="1"/>
  <c r="AM9" i="1"/>
  <c r="AN9" i="1"/>
  <c r="AO9" i="1"/>
  <c r="AP9" i="1"/>
  <c r="AQ9" i="1"/>
  <c r="AI10" i="1"/>
  <c r="AJ10" i="1"/>
  <c r="AK10" i="1"/>
  <c r="AL10" i="1"/>
  <c r="AM10" i="1"/>
  <c r="AN10" i="1"/>
  <c r="AO10" i="1"/>
  <c r="AP10" i="1"/>
  <c r="AQ10" i="1"/>
  <c r="AI11" i="1"/>
  <c r="AJ11" i="1"/>
  <c r="AK11" i="1"/>
  <c r="AL11" i="1"/>
  <c r="AM11" i="1"/>
  <c r="AN11" i="1"/>
  <c r="AO11" i="1"/>
  <c r="AP11" i="1"/>
  <c r="AQ11" i="1"/>
  <c r="AI12" i="1"/>
  <c r="AJ12" i="1"/>
  <c r="AK12" i="1"/>
  <c r="AL12" i="1"/>
  <c r="AM12" i="1"/>
  <c r="AN12" i="1"/>
  <c r="AO12" i="1"/>
  <c r="AP12" i="1"/>
  <c r="AQ12" i="1"/>
  <c r="AI13" i="1"/>
  <c r="AJ13" i="1"/>
  <c r="AK13" i="1"/>
  <c r="AL13" i="1"/>
  <c r="AM13" i="1"/>
  <c r="AN13" i="1"/>
  <c r="AO13" i="1"/>
  <c r="AP13" i="1"/>
  <c r="AQ13" i="1"/>
  <c r="AI14" i="1"/>
  <c r="AJ14" i="1"/>
  <c r="AK14" i="1"/>
  <c r="AL14" i="1"/>
  <c r="AM14" i="1"/>
  <c r="AN14" i="1"/>
  <c r="AO14" i="1"/>
  <c r="AP14" i="1"/>
  <c r="AQ14" i="1"/>
  <c r="AI15" i="1"/>
  <c r="AJ15" i="1"/>
  <c r="AK15" i="1"/>
  <c r="AL15" i="1"/>
  <c r="AM15" i="1"/>
  <c r="AN15" i="1"/>
  <c r="AO15" i="1"/>
  <c r="AP15" i="1"/>
  <c r="AQ15" i="1"/>
  <c r="AI16" i="1"/>
  <c r="AJ16" i="1"/>
  <c r="AK16" i="1"/>
  <c r="AL16" i="1"/>
  <c r="AM16" i="1"/>
  <c r="AN16" i="1"/>
  <c r="AO16" i="1"/>
  <c r="AP16" i="1"/>
  <c r="AQ16" i="1"/>
  <c r="AI17" i="1"/>
  <c r="AJ17" i="1"/>
  <c r="AK17" i="1"/>
  <c r="AL17" i="1"/>
  <c r="AM17" i="1"/>
  <c r="AN17" i="1"/>
  <c r="AO17" i="1"/>
  <c r="AP17" i="1"/>
  <c r="AQ17" i="1"/>
  <c r="AI18" i="1"/>
  <c r="AJ18" i="1"/>
  <c r="AK18" i="1"/>
  <c r="AL18" i="1"/>
  <c r="AM18" i="1"/>
  <c r="AN18" i="1"/>
  <c r="AO18" i="1"/>
  <c r="AP18" i="1"/>
  <c r="AQ18" i="1"/>
  <c r="AI19" i="1"/>
  <c r="AJ19" i="1"/>
  <c r="AK19" i="1"/>
  <c r="AL19" i="1"/>
  <c r="AM19" i="1"/>
  <c r="AN19" i="1"/>
  <c r="AO19" i="1"/>
  <c r="AP19" i="1"/>
  <c r="AQ19" i="1"/>
  <c r="AI20" i="1"/>
  <c r="AJ20" i="1"/>
  <c r="AK20" i="1"/>
  <c r="AL20" i="1"/>
  <c r="AM20" i="1"/>
  <c r="AN20" i="1"/>
  <c r="AO20" i="1"/>
  <c r="AP20" i="1"/>
  <c r="AQ20" i="1"/>
  <c r="AI21" i="1"/>
  <c r="AJ21" i="1"/>
  <c r="AK21" i="1"/>
  <c r="AL21" i="1"/>
  <c r="AM21" i="1"/>
  <c r="AN21" i="1"/>
  <c r="AO21" i="1"/>
  <c r="AP21" i="1"/>
  <c r="AQ21" i="1"/>
  <c r="AI22" i="1"/>
  <c r="AJ22" i="1"/>
  <c r="AK22" i="1"/>
  <c r="AL22" i="1"/>
  <c r="AM22" i="1"/>
  <c r="AN22" i="1"/>
  <c r="AO22" i="1"/>
  <c r="AP22" i="1"/>
  <c r="AQ22" i="1"/>
  <c r="AI23" i="1"/>
  <c r="AJ23" i="1"/>
  <c r="AK23" i="1"/>
  <c r="AL23" i="1"/>
  <c r="AM23" i="1"/>
  <c r="AN23" i="1"/>
  <c r="AO23" i="1"/>
  <c r="AP23" i="1"/>
  <c r="AQ23" i="1"/>
  <c r="AI24" i="1"/>
  <c r="AJ24" i="1"/>
  <c r="AK24" i="1"/>
  <c r="AL24" i="1"/>
  <c r="AM24" i="1"/>
  <c r="AN24" i="1"/>
  <c r="AO24" i="1"/>
  <c r="AP24" i="1"/>
  <c r="AQ24" i="1"/>
  <c r="AI25" i="1"/>
  <c r="AJ25" i="1"/>
  <c r="AK25" i="1"/>
  <c r="AL25" i="1"/>
  <c r="AM25" i="1"/>
  <c r="AN25" i="1"/>
  <c r="AO25" i="1"/>
  <c r="AP25" i="1"/>
  <c r="AQ25" i="1"/>
  <c r="AI26" i="1"/>
  <c r="AJ26" i="1"/>
  <c r="AK26" i="1"/>
  <c r="AL26" i="1"/>
  <c r="AM26" i="1"/>
  <c r="AN26" i="1"/>
  <c r="AO26" i="1"/>
  <c r="AP26" i="1"/>
  <c r="AQ26" i="1"/>
  <c r="AI27" i="1"/>
  <c r="AJ27" i="1"/>
  <c r="AK27" i="1"/>
  <c r="AL27" i="1"/>
  <c r="AM27" i="1"/>
  <c r="AN27" i="1"/>
  <c r="AO27" i="1"/>
  <c r="AP27" i="1"/>
  <c r="AQ27" i="1"/>
  <c r="AI28" i="1"/>
  <c r="AJ28" i="1"/>
  <c r="AK28" i="1"/>
  <c r="AL28" i="1"/>
  <c r="AM28" i="1"/>
  <c r="AN28" i="1"/>
  <c r="AO28" i="1"/>
  <c r="AP28" i="1"/>
  <c r="AQ28" i="1"/>
  <c r="AI29" i="1"/>
  <c r="AJ29" i="1"/>
  <c r="AK29" i="1"/>
  <c r="AL29" i="1"/>
  <c r="AM29" i="1"/>
  <c r="AN29" i="1"/>
  <c r="AO29" i="1"/>
  <c r="AP29" i="1"/>
  <c r="AQ29" i="1"/>
  <c r="AI30" i="1"/>
  <c r="AJ30" i="1"/>
  <c r="AK30" i="1"/>
  <c r="AL30" i="1"/>
  <c r="AM30" i="1"/>
  <c r="AN30" i="1"/>
  <c r="AO30" i="1"/>
  <c r="AP30" i="1"/>
  <c r="AQ30" i="1"/>
  <c r="AI31" i="1"/>
  <c r="AJ31" i="1"/>
  <c r="AK31" i="1"/>
  <c r="AL31" i="1"/>
  <c r="AM31" i="1"/>
  <c r="AN31" i="1"/>
  <c r="AO31" i="1"/>
  <c r="AP31" i="1"/>
  <c r="AQ31" i="1"/>
  <c r="AI32" i="1"/>
  <c r="AJ32" i="1"/>
  <c r="AK32" i="1"/>
  <c r="AL32" i="1"/>
  <c r="AM32" i="1"/>
  <c r="AN32" i="1"/>
  <c r="AO32" i="1"/>
  <c r="AP32" i="1"/>
  <c r="AQ32" i="1"/>
  <c r="AI33" i="1"/>
  <c r="AJ33" i="1"/>
  <c r="AK33" i="1"/>
  <c r="AL33" i="1"/>
  <c r="AM33" i="1"/>
  <c r="AN33" i="1"/>
  <c r="AO33" i="1"/>
  <c r="AP33" i="1"/>
  <c r="AQ33" i="1"/>
  <c r="AI34" i="1"/>
  <c r="AJ34" i="1"/>
  <c r="AK34" i="1"/>
  <c r="AL34" i="1"/>
  <c r="AM34" i="1"/>
  <c r="AN34" i="1"/>
  <c r="AO34" i="1"/>
  <c r="AP34" i="1"/>
  <c r="AQ34" i="1"/>
  <c r="AI35" i="1"/>
  <c r="AJ35" i="1"/>
  <c r="AK35" i="1"/>
  <c r="AL35" i="1"/>
  <c r="AM35" i="1"/>
  <c r="AN35" i="1"/>
  <c r="AO35" i="1"/>
  <c r="AP35" i="1"/>
  <c r="AQ35" i="1"/>
  <c r="AI36" i="1"/>
  <c r="AJ36" i="1"/>
  <c r="AK36" i="1"/>
  <c r="AL36" i="1"/>
  <c r="AM36" i="1"/>
  <c r="AN36" i="1"/>
  <c r="AO36" i="1"/>
  <c r="AP36" i="1"/>
  <c r="AQ36" i="1"/>
  <c r="AI37" i="1"/>
  <c r="AJ37" i="1"/>
  <c r="AK37" i="1"/>
  <c r="AL37" i="1"/>
  <c r="AM37" i="1"/>
  <c r="AN37" i="1"/>
  <c r="AO37" i="1"/>
  <c r="AP37" i="1"/>
  <c r="AQ37" i="1"/>
  <c r="AI38" i="1"/>
  <c r="AJ38" i="1"/>
  <c r="AK38" i="1"/>
  <c r="AL38" i="1"/>
  <c r="AM38" i="1"/>
  <c r="AN38" i="1"/>
  <c r="AO38" i="1"/>
  <c r="AP38" i="1"/>
  <c r="AQ38" i="1"/>
  <c r="AI39" i="1"/>
  <c r="AJ39" i="1"/>
  <c r="AK39" i="1"/>
  <c r="AL39" i="1"/>
  <c r="AM39" i="1"/>
  <c r="AN39" i="1"/>
  <c r="AO39" i="1"/>
  <c r="AP39" i="1"/>
  <c r="AQ39" i="1"/>
  <c r="AI40" i="1"/>
  <c r="AJ40" i="1"/>
  <c r="AK40" i="1"/>
  <c r="AL40" i="1"/>
  <c r="AM40" i="1"/>
  <c r="AN40" i="1"/>
  <c r="AO40" i="1"/>
  <c r="AP40" i="1"/>
  <c r="AQ40" i="1"/>
  <c r="AI41" i="1"/>
  <c r="AJ41" i="1"/>
  <c r="AK41" i="1"/>
  <c r="AL41" i="1"/>
  <c r="AM41" i="1"/>
  <c r="AN41" i="1"/>
  <c r="AO41" i="1"/>
  <c r="AP41" i="1"/>
  <c r="AQ41" i="1"/>
  <c r="AI42" i="1"/>
  <c r="AJ42" i="1"/>
  <c r="AK42" i="1"/>
  <c r="AL42" i="1"/>
  <c r="AM42" i="1"/>
  <c r="AN42" i="1"/>
  <c r="AO42" i="1"/>
  <c r="AP42" i="1"/>
  <c r="AQ42" i="1"/>
  <c r="AI43" i="1"/>
  <c r="AJ43" i="1"/>
  <c r="AK43" i="1"/>
  <c r="AL43" i="1"/>
  <c r="AM43" i="1"/>
  <c r="AN43" i="1"/>
  <c r="AO43" i="1"/>
  <c r="AP43" i="1"/>
  <c r="AQ43" i="1"/>
  <c r="AI44" i="1"/>
  <c r="AJ44" i="1"/>
  <c r="AK44" i="1"/>
  <c r="AL44" i="1"/>
  <c r="AM44" i="1"/>
  <c r="AN44" i="1"/>
  <c r="AO44" i="1"/>
  <c r="AP44" i="1"/>
  <c r="AQ44" i="1"/>
  <c r="AI45" i="1"/>
  <c r="AJ45" i="1"/>
  <c r="AK45" i="1"/>
  <c r="AL45" i="1"/>
  <c r="AM45" i="1"/>
  <c r="AN45" i="1"/>
  <c r="AO45" i="1"/>
  <c r="AP45" i="1"/>
  <c r="AQ45" i="1"/>
  <c r="AI46" i="1"/>
  <c r="AJ46" i="1"/>
  <c r="AK46" i="1"/>
  <c r="AL46" i="1"/>
  <c r="AM46" i="1"/>
  <c r="AN46" i="1"/>
  <c r="AO46" i="1"/>
  <c r="AP46" i="1"/>
  <c r="AQ46" i="1"/>
  <c r="AI47" i="1"/>
  <c r="AJ47" i="1"/>
  <c r="AK47" i="1"/>
  <c r="AL47" i="1"/>
  <c r="AM47" i="1"/>
  <c r="AN47" i="1"/>
  <c r="AO47" i="1"/>
  <c r="AP47" i="1"/>
  <c r="AQ47" i="1"/>
  <c r="AI48" i="1"/>
  <c r="AJ48" i="1"/>
  <c r="AK48" i="1"/>
  <c r="AL48" i="1"/>
  <c r="AM48" i="1"/>
  <c r="AN48" i="1"/>
  <c r="AO48" i="1"/>
  <c r="AP48" i="1"/>
  <c r="AQ48" i="1"/>
  <c r="AI49" i="1"/>
  <c r="AJ49" i="1"/>
  <c r="AK49" i="1"/>
  <c r="AL49" i="1"/>
  <c r="AM49" i="1"/>
  <c r="AN49" i="1"/>
  <c r="AO49" i="1"/>
  <c r="AP49" i="1"/>
  <c r="AQ49" i="1"/>
  <c r="AI50" i="1"/>
  <c r="AJ50" i="1"/>
  <c r="AK50" i="1"/>
  <c r="AL50" i="1"/>
  <c r="AM50" i="1"/>
  <c r="AN50" i="1"/>
  <c r="AO50" i="1"/>
  <c r="AP50" i="1"/>
  <c r="AQ50" i="1"/>
  <c r="AI51" i="1"/>
  <c r="AJ51" i="1"/>
  <c r="AK51" i="1"/>
  <c r="AL51" i="1"/>
  <c r="AM51" i="1"/>
  <c r="AN51" i="1"/>
  <c r="AO51" i="1"/>
  <c r="AP51" i="1"/>
  <c r="AQ51" i="1"/>
  <c r="AI52" i="1"/>
  <c r="AJ52" i="1"/>
  <c r="AK52" i="1"/>
  <c r="AL52" i="1"/>
  <c r="AM52" i="1"/>
  <c r="AN52" i="1"/>
  <c r="AO52" i="1"/>
  <c r="AP52" i="1"/>
  <c r="AQ52" i="1"/>
  <c r="AI53" i="1"/>
  <c r="AJ53" i="1"/>
  <c r="AK53" i="1"/>
  <c r="AL53" i="1"/>
  <c r="AM53" i="1"/>
  <c r="AN53" i="1"/>
  <c r="AO53" i="1"/>
  <c r="AP53" i="1"/>
  <c r="AQ53" i="1"/>
  <c r="AI54" i="1"/>
  <c r="AJ54" i="1"/>
  <c r="AK54" i="1"/>
  <c r="AL54" i="1"/>
  <c r="AM54" i="1"/>
  <c r="AN54" i="1"/>
  <c r="AO54" i="1"/>
  <c r="AP54" i="1"/>
  <c r="AQ54" i="1"/>
  <c r="AI55" i="1"/>
  <c r="AJ55" i="1"/>
  <c r="AK55" i="1"/>
  <c r="AL55" i="1"/>
  <c r="AM55" i="1"/>
  <c r="AN55" i="1"/>
  <c r="AO55" i="1"/>
  <c r="AP55" i="1"/>
  <c r="AQ55" i="1"/>
  <c r="AI56" i="1"/>
  <c r="AJ56" i="1"/>
  <c r="AK56" i="1"/>
  <c r="AL56" i="1"/>
  <c r="AM56" i="1"/>
  <c r="AN56" i="1"/>
  <c r="AO56" i="1"/>
  <c r="AP56" i="1"/>
  <c r="AQ56" i="1"/>
  <c r="AI57" i="1"/>
  <c r="AJ57" i="1"/>
  <c r="AK57" i="1"/>
  <c r="AL57" i="1"/>
  <c r="AM57" i="1"/>
  <c r="AN57" i="1"/>
  <c r="AO57" i="1"/>
  <c r="AP57" i="1"/>
  <c r="AQ57" i="1"/>
  <c r="AI58" i="1"/>
  <c r="AJ58" i="1"/>
  <c r="AK58" i="1"/>
  <c r="AL58" i="1"/>
  <c r="AM58" i="1"/>
  <c r="AN58" i="1"/>
  <c r="AO58" i="1"/>
  <c r="AP58" i="1"/>
  <c r="AQ58" i="1"/>
  <c r="AI59" i="1"/>
  <c r="AJ59" i="1"/>
  <c r="AK59" i="1"/>
  <c r="AL59" i="1"/>
  <c r="AM59" i="1"/>
  <c r="AN59" i="1"/>
  <c r="AO59" i="1"/>
  <c r="AP59" i="1"/>
  <c r="AQ59" i="1"/>
  <c r="AI60" i="1"/>
  <c r="AJ60" i="1"/>
  <c r="AK60" i="1"/>
  <c r="AL60" i="1"/>
  <c r="AM60" i="1"/>
  <c r="AN60" i="1"/>
  <c r="AO60" i="1"/>
  <c r="AP60" i="1"/>
  <c r="AQ60" i="1"/>
  <c r="AI61" i="1"/>
  <c r="AJ61" i="1"/>
  <c r="AK61" i="1"/>
  <c r="AL61" i="1"/>
  <c r="AM61" i="1"/>
  <c r="AN61" i="1"/>
  <c r="AO61" i="1"/>
  <c r="AP61" i="1"/>
  <c r="AQ61" i="1"/>
  <c r="AI62" i="1"/>
  <c r="AJ62" i="1"/>
  <c r="AK62" i="1"/>
  <c r="AL62" i="1"/>
  <c r="AM62" i="1"/>
  <c r="AN62" i="1"/>
  <c r="AO62" i="1"/>
  <c r="AP62" i="1"/>
  <c r="AQ62" i="1"/>
  <c r="AI63" i="1"/>
  <c r="AJ63" i="1"/>
  <c r="AK63" i="1"/>
  <c r="AL63" i="1"/>
  <c r="AM63" i="1"/>
  <c r="AN63" i="1"/>
  <c r="AO63" i="1"/>
  <c r="AP63" i="1"/>
  <c r="AQ63" i="1"/>
  <c r="AI64" i="1"/>
  <c r="AJ64" i="1"/>
  <c r="AK64" i="1"/>
  <c r="AL64" i="1"/>
  <c r="AM64" i="1"/>
  <c r="AN64" i="1"/>
  <c r="AO64" i="1"/>
  <c r="AP64" i="1"/>
  <c r="AQ64" i="1"/>
  <c r="AI65" i="1"/>
  <c r="AJ65" i="1"/>
  <c r="AK65" i="1"/>
  <c r="AL65" i="1"/>
  <c r="AM65" i="1"/>
  <c r="AN65" i="1"/>
  <c r="AO65" i="1"/>
  <c r="AP65" i="1"/>
  <c r="AQ65" i="1"/>
  <c r="AI66" i="1"/>
  <c r="AJ66" i="1"/>
  <c r="AK66" i="1"/>
  <c r="AL66" i="1"/>
  <c r="AM66" i="1"/>
  <c r="AN66" i="1"/>
  <c r="AO66" i="1"/>
  <c r="AP66" i="1"/>
  <c r="AQ66" i="1"/>
  <c r="AI67" i="1"/>
  <c r="AJ67" i="1"/>
  <c r="AK67" i="1"/>
  <c r="AL67" i="1"/>
  <c r="AM67" i="1"/>
  <c r="AN67" i="1"/>
  <c r="AO67" i="1"/>
  <c r="AP67" i="1"/>
  <c r="AQ67" i="1"/>
  <c r="AI68" i="1"/>
  <c r="AJ68" i="1"/>
  <c r="AK68" i="1"/>
  <c r="AL68" i="1"/>
  <c r="AM68" i="1"/>
  <c r="AN68" i="1"/>
  <c r="AO68" i="1"/>
  <c r="AP68" i="1"/>
  <c r="AQ68" i="1"/>
  <c r="AI69" i="1"/>
  <c r="AJ69" i="1"/>
  <c r="AK69" i="1"/>
  <c r="AL69" i="1"/>
  <c r="AM69" i="1"/>
  <c r="AN69" i="1"/>
  <c r="AO69" i="1"/>
  <c r="AP69" i="1"/>
  <c r="AQ69" i="1"/>
  <c r="AI70" i="1"/>
  <c r="AJ70" i="1"/>
  <c r="AK70" i="1"/>
  <c r="AL70" i="1"/>
  <c r="AM70" i="1"/>
  <c r="AN70" i="1"/>
  <c r="AO70" i="1"/>
  <c r="AP70" i="1"/>
  <c r="AQ70" i="1"/>
  <c r="AI71" i="1"/>
  <c r="AJ71" i="1"/>
  <c r="AK71" i="1"/>
  <c r="AL71" i="1"/>
  <c r="AM71" i="1"/>
  <c r="AN71" i="1"/>
  <c r="AO71" i="1"/>
  <c r="AP71" i="1"/>
  <c r="AQ71" i="1"/>
  <c r="AI72" i="1"/>
  <c r="AJ72" i="1"/>
  <c r="AK72" i="1"/>
  <c r="AL72" i="1"/>
  <c r="AM72" i="1"/>
  <c r="AN72" i="1"/>
  <c r="AO72" i="1"/>
  <c r="AP72" i="1"/>
  <c r="AQ72" i="1"/>
  <c r="AI73" i="1"/>
  <c r="AJ73" i="1"/>
  <c r="AK73" i="1"/>
  <c r="AL73" i="1"/>
  <c r="AM73" i="1"/>
  <c r="AN73" i="1"/>
  <c r="AO73" i="1"/>
  <c r="AP73" i="1"/>
  <c r="AQ73" i="1"/>
  <c r="AI74" i="1"/>
  <c r="AJ74" i="1"/>
  <c r="AK74" i="1"/>
  <c r="AL74" i="1"/>
  <c r="AM74" i="1"/>
  <c r="AN74" i="1"/>
  <c r="AO74" i="1"/>
  <c r="AP74" i="1"/>
  <c r="AQ74" i="1"/>
  <c r="AJ2" i="1"/>
  <c r="AK2" i="1"/>
  <c r="AL2" i="1"/>
  <c r="AM2" i="1"/>
  <c r="AN2" i="1"/>
  <c r="AO2" i="1"/>
  <c r="AP2" i="1"/>
  <c r="AQ2" i="1"/>
  <c r="AI2" i="1"/>
  <c r="AG51" i="1"/>
  <c r="AG65" i="1"/>
  <c r="AG66" i="1"/>
  <c r="AG67" i="1"/>
  <c r="AG68" i="1"/>
  <c r="AG69" i="1"/>
  <c r="AG70" i="1"/>
  <c r="AG71" i="1"/>
  <c r="AG72" i="1"/>
  <c r="AG73" i="1"/>
  <c r="AG74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J66" i="1"/>
  <c r="T65" i="1"/>
  <c r="T66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Q65" i="1"/>
  <c r="Q66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J65" i="1"/>
  <c r="T63" i="1"/>
  <c r="Q63" i="1"/>
  <c r="J63" i="1"/>
  <c r="J64" i="1"/>
  <c r="T62" i="1"/>
  <c r="Q62" i="1"/>
  <c r="T61" i="1"/>
  <c r="Q61" i="1"/>
  <c r="T60" i="1"/>
  <c r="Q60" i="1"/>
  <c r="T59" i="1"/>
  <c r="Q59" i="1"/>
  <c r="T58" i="1"/>
  <c r="Q58" i="1"/>
  <c r="T57" i="1"/>
  <c r="Q57" i="1"/>
  <c r="Q55" i="1"/>
  <c r="T54" i="1"/>
  <c r="Q54" i="1"/>
  <c r="T53" i="1"/>
  <c r="Q53" i="1"/>
  <c r="T52" i="1"/>
  <c r="Q52" i="1"/>
  <c r="T51" i="1"/>
  <c r="Q51" i="1"/>
  <c r="T50" i="1"/>
  <c r="Q50" i="1"/>
  <c r="T49" i="1"/>
  <c r="Q49" i="1"/>
  <c r="T48" i="1"/>
  <c r="Q48" i="1"/>
  <c r="T47" i="1"/>
  <c r="Q47" i="1"/>
  <c r="T46" i="1"/>
  <c r="T45" i="1"/>
  <c r="T41" i="1"/>
  <c r="T39" i="1"/>
  <c r="T38" i="1"/>
  <c r="T37" i="1"/>
  <c r="T36" i="1"/>
  <c r="T35" i="1"/>
  <c r="T34" i="1"/>
  <c r="T32" i="1"/>
  <c r="T31" i="1"/>
  <c r="K31" i="1"/>
  <c r="J31" i="1"/>
  <c r="T30" i="1"/>
  <c r="T25" i="1"/>
  <c r="T24" i="1"/>
  <c r="T23" i="1"/>
  <c r="T22" i="1"/>
  <c r="T21" i="1"/>
  <c r="T20" i="1"/>
  <c r="T19" i="1"/>
  <c r="T17" i="1"/>
  <c r="T16" i="1"/>
  <c r="T14" i="1"/>
  <c r="T13" i="1"/>
  <c r="T12" i="1"/>
  <c r="T11" i="1"/>
  <c r="T10" i="1"/>
  <c r="T8" i="1"/>
  <c r="T7" i="1"/>
  <c r="T6" i="1"/>
  <c r="T5" i="1"/>
  <c r="T4" i="1"/>
  <c r="AG2" i="1"/>
  <c r="T2" i="1"/>
</calcChain>
</file>

<file path=xl/sharedStrings.xml><?xml version="1.0" encoding="utf-8"?>
<sst xmlns="http://schemas.openxmlformats.org/spreadsheetml/2006/main" count="556" uniqueCount="85">
  <si>
    <t>Date of surgery</t>
  </si>
  <si>
    <t>Surgeon</t>
  </si>
  <si>
    <t>Animal ID</t>
  </si>
  <si>
    <t>Cage</t>
  </si>
  <si>
    <t>Ear Mark</t>
  </si>
  <si>
    <t>Genotype</t>
  </si>
  <si>
    <t>Diet</t>
  </si>
  <si>
    <t>AAV</t>
  </si>
  <si>
    <t>Ket dose mg/kg</t>
  </si>
  <si>
    <t>Med dose mg/kg</t>
  </si>
  <si>
    <t>Anesthesia dose percentage from working dilution</t>
  </si>
  <si>
    <t>Time of anesthesia</t>
  </si>
  <si>
    <t>Atipamezole mg/kg</t>
  </si>
  <si>
    <t>Atipamezole dose percentage from working dilution</t>
  </si>
  <si>
    <t>Time of reversion</t>
  </si>
  <si>
    <t>Reversor/Anesthesia ratio</t>
  </si>
  <si>
    <t>Fell asleep</t>
  </si>
  <si>
    <t>Surgery performed</t>
  </si>
  <si>
    <t>Under anesthesia duration (h)</t>
  </si>
  <si>
    <t>Died during surgery</t>
  </si>
  <si>
    <t>Alive after surgery</t>
  </si>
  <si>
    <t>Weight 0h</t>
  </si>
  <si>
    <t>Weight 8-16h</t>
  </si>
  <si>
    <t>Weight 16-24h</t>
  </si>
  <si>
    <t>Weight 24-36h</t>
  </si>
  <si>
    <t>Weight 36-48h</t>
  </si>
  <si>
    <t>Weight Day 3</t>
  </si>
  <si>
    <t>Weight Day 4</t>
  </si>
  <si>
    <t>Weight Day 5</t>
  </si>
  <si>
    <t>Weight Day 6</t>
  </si>
  <si>
    <t>Weight Day 7</t>
  </si>
  <si>
    <t>Critical weight (90%)</t>
  </si>
  <si>
    <t>Weight (%) 0h</t>
  </si>
  <si>
    <t>Weight (%) 8-16h</t>
  </si>
  <si>
    <t>Weight (%) 16-24h</t>
  </si>
  <si>
    <t>Weight (%) 24-36h</t>
  </si>
  <si>
    <t>Weight (%) 36-48h</t>
  </si>
  <si>
    <t>Weight (%) Day 3</t>
  </si>
  <si>
    <t>Weight (%) Day 4</t>
  </si>
  <si>
    <t>Weight (%) Day 5</t>
  </si>
  <si>
    <t>Weight (%) Day 6</t>
  </si>
  <si>
    <t>Weight (%) Day 7</t>
  </si>
  <si>
    <t>Left AP</t>
  </si>
  <si>
    <t>Left ML</t>
  </si>
  <si>
    <t>Left DV</t>
  </si>
  <si>
    <t>Left Droplet</t>
  </si>
  <si>
    <t>Right AP</t>
  </si>
  <si>
    <t>Right ML</t>
  </si>
  <si>
    <t>Right DV</t>
  </si>
  <si>
    <t>Right Droplet</t>
  </si>
  <si>
    <t>25/02/2025</t>
  </si>
  <si>
    <t>SP</t>
  </si>
  <si>
    <t>RBL</t>
  </si>
  <si>
    <t>WT</t>
  </si>
  <si>
    <t>NCD</t>
  </si>
  <si>
    <t>EV</t>
  </si>
  <si>
    <t>LBL</t>
  </si>
  <si>
    <t>LS</t>
  </si>
  <si>
    <t>RLBL</t>
  </si>
  <si>
    <t>26/02/2025</t>
  </si>
  <si>
    <t>RRBL</t>
  </si>
  <si>
    <t>IDE</t>
  </si>
  <si>
    <t>27/02/2025</t>
  </si>
  <si>
    <t>HVM</t>
  </si>
  <si>
    <t>28/02/2025</t>
  </si>
  <si>
    <t>NBL</t>
  </si>
  <si>
    <t>02/03/2025</t>
  </si>
  <si>
    <t>HFD</t>
  </si>
  <si>
    <t>03/03/2025</t>
  </si>
  <si>
    <t>Tg</t>
  </si>
  <si>
    <t>24/02/2025</t>
  </si>
  <si>
    <t>01/03/2025</t>
  </si>
  <si>
    <t>04/03/2025</t>
  </si>
  <si>
    <t>RRL</t>
  </si>
  <si>
    <t>Cohort</t>
  </si>
  <si>
    <t>TH3</t>
  </si>
  <si>
    <t>TH4</t>
  </si>
  <si>
    <t>14/03/2025</t>
  </si>
  <si>
    <t>12/03/2025</t>
  </si>
  <si>
    <t>13/03/2025</t>
  </si>
  <si>
    <t>TH5</t>
  </si>
  <si>
    <t>20/10/2025</t>
  </si>
  <si>
    <t>21/10/2025</t>
  </si>
  <si>
    <t>22/10/2025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</si>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</sst>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10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4" fontId="1" fillId="9" borderId="0" xfId="0" applyNumberFormat="1" applyFont="1" applyFill="1" applyAlignment="1">
      <alignment horizontal="center" vertical="center"/>
    </xf>
    <xf numFmtId="2" fontId="1" fillId="9" borderId="0" xfId="0" applyNumberFormat="1" applyFont="1" applyFill="1" applyAlignment="1">
      <alignment horizontal="center" vertical="center"/>
    </xf>
    <xf numFmtId="20" fontId="1" fillId="9" borderId="0" xfId="0" applyNumberFormat="1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49" fontId="1" fillId="9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5" fontId="1" fillId="9" borderId="0" xfId="0" applyNumberFormat="1" applyFont="1" applyFill="1" applyAlignment="1">
      <alignment horizontal="center" vertical="center"/>
    </xf>
    <xf numFmtId="166" fontId="1" fillId="9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20" fontId="8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9" borderId="0" xfId="0" applyFont="1" applyFill="1" applyAlignment="1">
      <alignment horizontal="center"/>
    </xf>
    <xf numFmtId="20" fontId="1" fillId="9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64" fontId="1" fillId="9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 vertical="center"/>
    </xf>
    <xf numFmtId="49" fontId="1" fillId="8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11">
    <dxf>
      <fill>
        <patternFill patternType="none">
          <bgColor auto="1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7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2C36-3857-304C-AE08-828B287E5022}">
  <dimension ref="A1:AY102"/>
  <sheetViews>
    <sheetView tabSelected="1" zoomScale="90" workbookViewId="0">
      <pane xSplit="1" ySplit="1" topLeftCell="AQ51" activePane="bottomRight" state="frozen"/>
      <selection pane="topRight" activeCell="B1" sqref="B1"/>
      <selection pane="bottomLeft" activeCell="A2" sqref="A2"/>
      <selection pane="bottomRight" activeCell="X73" sqref="X73"/>
    </sheetView>
  </sheetViews>
  <sheetFormatPr baseColWidth="10" defaultColWidth="11.1640625" defaultRowHeight="16" x14ac:dyDescent="0.2"/>
  <cols>
    <col min="1" max="1" width="11.1640625" style="32"/>
    <col min="2" max="2" width="19.1640625" style="32" customWidth="1"/>
    <col min="3" max="3" width="10.6640625" style="32" bestFit="1" customWidth="1"/>
    <col min="4" max="4" width="12.5" style="32" bestFit="1" customWidth="1"/>
    <col min="5" max="5" width="8" style="32" customWidth="1"/>
    <col min="6" max="6" width="10" style="32" bestFit="1" customWidth="1"/>
    <col min="7" max="7" width="12.33203125" style="32" bestFit="1" customWidth="1"/>
    <col min="8" max="8" width="6.1640625" style="32" bestFit="1" customWidth="1"/>
    <col min="9" max="9" width="6.5" style="32" bestFit="1" customWidth="1"/>
    <col min="10" max="10" width="19.1640625" style="32" bestFit="1" customWidth="1"/>
    <col min="11" max="11" width="20.5" style="32" bestFit="1" customWidth="1"/>
    <col min="12" max="12" width="39.5" style="32" customWidth="1"/>
    <col min="13" max="13" width="23.1640625" style="32" bestFit="1" customWidth="1"/>
    <col min="14" max="14" width="23.1640625" style="32" customWidth="1"/>
    <col min="15" max="17" width="34.6640625" style="32" customWidth="1"/>
    <col min="18" max="18" width="13.1640625" style="32" bestFit="1" customWidth="1"/>
    <col min="19" max="19" width="23.5" style="32" bestFit="1" customWidth="1"/>
    <col min="20" max="20" width="36" style="32" bestFit="1" customWidth="1"/>
    <col min="21" max="21" width="24" style="32" bestFit="1" customWidth="1"/>
    <col min="22" max="22" width="23.1640625" style="32" bestFit="1" customWidth="1"/>
    <col min="23" max="23" width="11.83203125" style="32" bestFit="1" customWidth="1"/>
    <col min="24" max="24" width="15.1640625" style="32" bestFit="1" customWidth="1"/>
    <col min="25" max="27" width="16.83203125" style="32" bestFit="1" customWidth="1"/>
    <col min="28" max="32" width="14.5" style="32" bestFit="1" customWidth="1"/>
    <col min="33" max="33" width="22.5" style="32" bestFit="1" customWidth="1"/>
    <col min="34" max="34" width="15.5" style="32" bestFit="1" customWidth="1"/>
    <col min="35" max="35" width="19.1640625" style="32" bestFit="1" customWidth="1"/>
    <col min="36" max="38" width="20.5" style="32" bestFit="1" customWidth="1"/>
    <col min="39" max="43" width="18.5" style="32" bestFit="1" customWidth="1"/>
    <col min="44" max="44" width="9.5" style="32" bestFit="1" customWidth="1"/>
    <col min="45" max="46" width="9.83203125" style="32" bestFit="1" customWidth="1"/>
    <col min="47" max="47" width="14.83203125" style="32" bestFit="1" customWidth="1"/>
    <col min="48" max="48" width="11.1640625" style="32" bestFit="1" customWidth="1"/>
    <col min="49" max="50" width="11.5" style="32" bestFit="1" customWidth="1"/>
    <col min="51" max="51" width="16.83203125" style="32" bestFit="1" customWidth="1"/>
    <col min="52" max="16384" width="11.1640625" style="32"/>
  </cols>
  <sheetData>
    <row r="1" spans="1:51" ht="66" x14ac:dyDescent="0.2">
      <c r="A1" s="1" t="s">
        <v>74</v>
      </c>
      <c r="B1" s="1" t="s">
        <v>0</v>
      </c>
      <c r="C1" s="1" t="s">
        <v>1</v>
      </c>
      <c r="D1" s="1" t="s">
        <v>2</v>
      </c>
      <c r="E1" s="29" t="s">
        <v>3</v>
      </c>
      <c r="F1" s="29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5" t="s">
        <v>42</v>
      </c>
      <c r="AS1" s="5" t="s">
        <v>43</v>
      </c>
      <c r="AT1" s="5" t="s">
        <v>44</v>
      </c>
      <c r="AU1" s="30" t="s">
        <v>45</v>
      </c>
      <c r="AV1" s="6" t="s">
        <v>46</v>
      </c>
      <c r="AW1" s="6" t="s">
        <v>47</v>
      </c>
      <c r="AX1" s="6" t="s">
        <v>48</v>
      </c>
      <c r="AY1" s="31" t="s">
        <v>49</v>
      </c>
    </row>
    <row r="2" spans="1:51" x14ac:dyDescent="0.2">
      <c r="A2" s="11" t="s">
        <v>75</v>
      </c>
      <c r="B2" s="7" t="s">
        <v>50</v>
      </c>
      <c r="C2" s="7" t="s">
        <v>51</v>
      </c>
      <c r="D2" s="7">
        <v>51</v>
      </c>
      <c r="E2" s="7">
        <v>15</v>
      </c>
      <c r="F2" s="7" t="s">
        <v>52</v>
      </c>
      <c r="G2" s="7" t="s">
        <v>53</v>
      </c>
      <c r="H2" s="7" t="s">
        <v>54</v>
      </c>
      <c r="I2" s="7" t="s">
        <v>55</v>
      </c>
      <c r="J2" s="8">
        <v>90</v>
      </c>
      <c r="K2" s="8">
        <v>1.2</v>
      </c>
      <c r="L2" s="9">
        <v>120</v>
      </c>
      <c r="M2" s="10">
        <v>0.59027777777777779</v>
      </c>
      <c r="N2" s="11">
        <v>1.4</v>
      </c>
      <c r="O2" s="11">
        <v>140</v>
      </c>
      <c r="P2" s="10">
        <v>0.68888888888888899</v>
      </c>
      <c r="Q2" s="8">
        <v>1.1666666666666667</v>
      </c>
      <c r="R2" s="11">
        <v>1</v>
      </c>
      <c r="S2" s="11">
        <v>1</v>
      </c>
      <c r="T2" s="10">
        <f>P2-M2</f>
        <v>9.8611111111111205E-2</v>
      </c>
      <c r="U2" s="11">
        <v>0</v>
      </c>
      <c r="V2" s="11">
        <v>1</v>
      </c>
      <c r="W2" s="11">
        <v>37.799999999999997</v>
      </c>
      <c r="X2" s="11">
        <v>38.799999999999997</v>
      </c>
      <c r="Y2" s="11">
        <v>36</v>
      </c>
      <c r="Z2" s="11">
        <v>37.799999999999997</v>
      </c>
      <c r="AA2" s="11">
        <v>38</v>
      </c>
      <c r="AB2" s="11">
        <v>36.799999999999997</v>
      </c>
      <c r="AC2" s="11">
        <v>36.5</v>
      </c>
      <c r="AD2" s="11">
        <v>36.4</v>
      </c>
      <c r="AE2" s="11">
        <v>35.9</v>
      </c>
      <c r="AF2" s="11">
        <v>35.9</v>
      </c>
      <c r="AG2" s="12">
        <f>W2*0.9</f>
        <v>34.019999999999996</v>
      </c>
      <c r="AH2" s="13">
        <v>1</v>
      </c>
      <c r="AI2" s="13">
        <f>X2/$W2</f>
        <v>1.0264550264550265</v>
      </c>
      <c r="AJ2" s="13">
        <f t="shared" ref="AJ2:AQ2" si="0">Y2/$W2</f>
        <v>0.95238095238095244</v>
      </c>
      <c r="AK2" s="13">
        <f t="shared" si="0"/>
        <v>1</v>
      </c>
      <c r="AL2" s="13">
        <f t="shared" si="0"/>
        <v>1.0052910052910053</v>
      </c>
      <c r="AM2" s="13">
        <f t="shared" si="0"/>
        <v>0.97354497354497349</v>
      </c>
      <c r="AN2" s="13">
        <f t="shared" si="0"/>
        <v>0.96560846560846569</v>
      </c>
      <c r="AO2" s="13">
        <f t="shared" si="0"/>
        <v>0.96296296296296302</v>
      </c>
      <c r="AP2" s="13">
        <f t="shared" si="0"/>
        <v>0.94973544973544977</v>
      </c>
      <c r="AQ2" s="13">
        <f t="shared" si="0"/>
        <v>0.94973544973544977</v>
      </c>
      <c r="AR2" s="11">
        <v>-0.3</v>
      </c>
      <c r="AS2" s="11">
        <v>0.12</v>
      </c>
      <c r="AT2" s="11">
        <v>-0.45</v>
      </c>
      <c r="AU2" s="11">
        <v>0</v>
      </c>
      <c r="AV2" s="11">
        <v>-0.3</v>
      </c>
      <c r="AW2" s="11">
        <v>-0.12</v>
      </c>
      <c r="AX2" s="11">
        <v>-0.45</v>
      </c>
      <c r="AY2" s="11">
        <v>1</v>
      </c>
    </row>
    <row r="3" spans="1:51" s="34" customFormat="1" x14ac:dyDescent="0.2">
      <c r="A3" s="17" t="s">
        <v>75</v>
      </c>
      <c r="B3" s="38" t="s">
        <v>50</v>
      </c>
      <c r="C3" s="38" t="s">
        <v>51</v>
      </c>
      <c r="D3" s="38">
        <v>52</v>
      </c>
      <c r="E3" s="38">
        <v>15</v>
      </c>
      <c r="F3" s="38" t="s">
        <v>56</v>
      </c>
      <c r="G3" s="38" t="s">
        <v>53</v>
      </c>
      <c r="H3" s="38" t="s">
        <v>54</v>
      </c>
      <c r="I3" s="38" t="s">
        <v>55</v>
      </c>
      <c r="J3" s="14">
        <v>90</v>
      </c>
      <c r="K3" s="14">
        <v>1.2</v>
      </c>
      <c r="L3" s="15">
        <v>120</v>
      </c>
      <c r="M3" s="16">
        <v>0.67847222222222225</v>
      </c>
      <c r="N3" s="17"/>
      <c r="O3" s="17"/>
      <c r="P3" s="16"/>
      <c r="Q3" s="14"/>
      <c r="R3" s="17">
        <v>1</v>
      </c>
      <c r="S3" s="17">
        <v>1</v>
      </c>
      <c r="T3" s="16"/>
      <c r="U3" s="17">
        <v>0</v>
      </c>
      <c r="V3" s="17">
        <v>0</v>
      </c>
      <c r="W3" s="17">
        <v>40.700000000000003</v>
      </c>
      <c r="X3" s="17"/>
      <c r="Y3" s="17"/>
      <c r="Z3" s="17"/>
      <c r="AA3" s="17"/>
      <c r="AB3" s="17"/>
      <c r="AC3" s="17"/>
      <c r="AD3" s="17"/>
      <c r="AE3" s="17"/>
      <c r="AF3" s="17"/>
      <c r="AG3" s="23">
        <f t="shared" ref="AG3:AG66" si="1">W3*0.9</f>
        <v>36.630000000000003</v>
      </c>
      <c r="AH3" s="24">
        <v>1</v>
      </c>
      <c r="AI3" s="24">
        <f t="shared" ref="AI3:AI66" si="2">X3/$W3</f>
        <v>0</v>
      </c>
      <c r="AJ3" s="24">
        <f t="shared" ref="AJ3:AJ66" si="3">Y3/$W3</f>
        <v>0</v>
      </c>
      <c r="AK3" s="24">
        <f t="shared" ref="AK3:AK66" si="4">Z3/$W3</f>
        <v>0</v>
      </c>
      <c r="AL3" s="24">
        <f t="shared" ref="AL3:AL66" si="5">AA3/$W3</f>
        <v>0</v>
      </c>
      <c r="AM3" s="24">
        <f t="shared" ref="AM3:AM66" si="6">AB3/$W3</f>
        <v>0</v>
      </c>
      <c r="AN3" s="24">
        <f t="shared" ref="AN3:AN66" si="7">AC3/$W3</f>
        <v>0</v>
      </c>
      <c r="AO3" s="24">
        <f t="shared" ref="AO3:AO66" si="8">AD3/$W3</f>
        <v>0</v>
      </c>
      <c r="AP3" s="24">
        <f t="shared" ref="AP3:AP66" si="9">AE3/$W3</f>
        <v>0</v>
      </c>
      <c r="AQ3" s="24">
        <f t="shared" ref="AQ3:AQ66" si="10">AF3/$W3</f>
        <v>0</v>
      </c>
      <c r="AR3" s="17"/>
      <c r="AS3" s="17"/>
      <c r="AT3" s="17"/>
      <c r="AU3" s="17"/>
      <c r="AV3" s="17"/>
      <c r="AW3" s="17"/>
      <c r="AX3" s="17"/>
      <c r="AY3" s="17"/>
    </row>
    <row r="4" spans="1:51" x14ac:dyDescent="0.2">
      <c r="A4" s="11" t="s">
        <v>75</v>
      </c>
      <c r="B4" s="7" t="s">
        <v>50</v>
      </c>
      <c r="C4" s="7" t="s">
        <v>57</v>
      </c>
      <c r="D4" s="7">
        <v>53</v>
      </c>
      <c r="E4" s="7">
        <v>15</v>
      </c>
      <c r="F4" s="7" t="s">
        <v>58</v>
      </c>
      <c r="G4" s="7" t="s">
        <v>53</v>
      </c>
      <c r="H4" s="7" t="s">
        <v>54</v>
      </c>
      <c r="I4" s="7" t="s">
        <v>55</v>
      </c>
      <c r="J4" s="8">
        <v>90</v>
      </c>
      <c r="K4" s="8">
        <v>1.2</v>
      </c>
      <c r="L4" s="9">
        <v>120</v>
      </c>
      <c r="M4" s="10">
        <v>0.76388888888888884</v>
      </c>
      <c r="N4" s="11">
        <v>1.4</v>
      </c>
      <c r="O4" s="11">
        <v>140</v>
      </c>
      <c r="P4" s="10">
        <v>0.88402777777777775</v>
      </c>
      <c r="Q4" s="8">
        <v>1.1666666666666667</v>
      </c>
      <c r="R4" s="11">
        <v>1</v>
      </c>
      <c r="S4" s="11">
        <v>1</v>
      </c>
      <c r="T4" s="10">
        <f t="shared" ref="T4:T46" si="11">P4-M4</f>
        <v>0.12013888888888891</v>
      </c>
      <c r="U4" s="11">
        <v>0</v>
      </c>
      <c r="V4" s="11">
        <v>1</v>
      </c>
      <c r="W4" s="11">
        <v>34.6</v>
      </c>
      <c r="X4" s="11">
        <v>34.799999999999997</v>
      </c>
      <c r="Y4" s="11"/>
      <c r="Z4" s="11">
        <v>34.200000000000003</v>
      </c>
      <c r="AA4" s="11">
        <v>33.200000000000003</v>
      </c>
      <c r="AB4" s="11">
        <v>33</v>
      </c>
      <c r="AC4" s="11">
        <v>33.4</v>
      </c>
      <c r="AD4" s="11">
        <v>33.700000000000003</v>
      </c>
      <c r="AE4" s="11">
        <v>33</v>
      </c>
      <c r="AF4" s="11">
        <v>33.4</v>
      </c>
      <c r="AG4" s="12">
        <f t="shared" si="1"/>
        <v>31.14</v>
      </c>
      <c r="AH4" s="13">
        <v>1</v>
      </c>
      <c r="AI4" s="13">
        <f t="shared" si="2"/>
        <v>1.0057803468208091</v>
      </c>
      <c r="AJ4" s="13">
        <f t="shared" si="3"/>
        <v>0</v>
      </c>
      <c r="AK4" s="13">
        <f t="shared" si="4"/>
        <v>0.98843930635838151</v>
      </c>
      <c r="AL4" s="13">
        <f t="shared" si="5"/>
        <v>0.95953757225433534</v>
      </c>
      <c r="AM4" s="13">
        <f t="shared" si="6"/>
        <v>0.95375722543352592</v>
      </c>
      <c r="AN4" s="13">
        <f t="shared" si="7"/>
        <v>0.96531791907514441</v>
      </c>
      <c r="AO4" s="13">
        <f t="shared" si="8"/>
        <v>0.97398843930635848</v>
      </c>
      <c r="AP4" s="13">
        <f t="shared" si="9"/>
        <v>0.95375722543352592</v>
      </c>
      <c r="AQ4" s="13">
        <f t="shared" si="10"/>
        <v>0.96531791907514441</v>
      </c>
      <c r="AR4" s="11">
        <v>-0.32</v>
      </c>
      <c r="AS4" s="11">
        <v>0.1</v>
      </c>
      <c r="AT4" s="11">
        <v>-0.45</v>
      </c>
      <c r="AU4" s="11">
        <v>1</v>
      </c>
      <c r="AV4" s="11">
        <v>-0.32</v>
      </c>
      <c r="AW4" s="11">
        <v>-0.12</v>
      </c>
      <c r="AX4" s="11">
        <v>-0.43</v>
      </c>
      <c r="AY4" s="11">
        <v>0</v>
      </c>
    </row>
    <row r="5" spans="1:51" x14ac:dyDescent="0.2">
      <c r="A5" s="11" t="s">
        <v>75</v>
      </c>
      <c r="B5" s="7" t="s">
        <v>59</v>
      </c>
      <c r="C5" s="7" t="s">
        <v>57</v>
      </c>
      <c r="D5" s="7">
        <v>54</v>
      </c>
      <c r="E5" s="7">
        <v>15.2</v>
      </c>
      <c r="F5" s="7" t="s">
        <v>60</v>
      </c>
      <c r="G5" s="7" t="s">
        <v>53</v>
      </c>
      <c r="H5" s="7" t="s">
        <v>54</v>
      </c>
      <c r="I5" s="7" t="s">
        <v>61</v>
      </c>
      <c r="J5" s="8">
        <v>90</v>
      </c>
      <c r="K5" s="8">
        <v>1.2</v>
      </c>
      <c r="L5" s="9">
        <v>120</v>
      </c>
      <c r="M5" s="10">
        <v>0.72499999999999998</v>
      </c>
      <c r="N5" s="11">
        <v>1.4</v>
      </c>
      <c r="O5" s="11">
        <v>140</v>
      </c>
      <c r="P5" s="10">
        <v>0.8305555555555556</v>
      </c>
      <c r="Q5" s="8">
        <v>1.1666666666666667</v>
      </c>
      <c r="R5" s="11">
        <v>1</v>
      </c>
      <c r="S5" s="11">
        <v>1</v>
      </c>
      <c r="T5" s="10">
        <f t="shared" si="11"/>
        <v>0.10555555555555562</v>
      </c>
      <c r="U5" s="11">
        <v>0</v>
      </c>
      <c r="V5" s="11">
        <v>1</v>
      </c>
      <c r="W5" s="11">
        <v>34.5</v>
      </c>
      <c r="X5" s="11">
        <v>35.1</v>
      </c>
      <c r="Y5" s="11">
        <v>34.5</v>
      </c>
      <c r="Z5" s="11">
        <v>34.6</v>
      </c>
      <c r="AA5" s="11"/>
      <c r="AB5" s="11">
        <v>34</v>
      </c>
      <c r="AC5" s="11">
        <v>34.200000000000003</v>
      </c>
      <c r="AD5" s="11">
        <v>34.700000000000003</v>
      </c>
      <c r="AE5" s="11">
        <v>35</v>
      </c>
      <c r="AF5" s="11">
        <v>34.9</v>
      </c>
      <c r="AG5" s="12">
        <f t="shared" si="1"/>
        <v>31.05</v>
      </c>
      <c r="AH5" s="13">
        <v>1</v>
      </c>
      <c r="AI5" s="13">
        <f t="shared" si="2"/>
        <v>1.0173913043478262</v>
      </c>
      <c r="AJ5" s="13">
        <f t="shared" si="3"/>
        <v>1</v>
      </c>
      <c r="AK5" s="13">
        <f t="shared" si="4"/>
        <v>1.0028985507246377</v>
      </c>
      <c r="AL5" s="13">
        <f t="shared" si="5"/>
        <v>0</v>
      </c>
      <c r="AM5" s="13">
        <f t="shared" si="6"/>
        <v>0.98550724637681164</v>
      </c>
      <c r="AN5" s="13">
        <f t="shared" si="7"/>
        <v>0.99130434782608701</v>
      </c>
      <c r="AO5" s="13">
        <f t="shared" si="8"/>
        <v>1.0057971014492755</v>
      </c>
      <c r="AP5" s="13">
        <f t="shared" si="9"/>
        <v>1.0144927536231885</v>
      </c>
      <c r="AQ5" s="13">
        <f t="shared" si="10"/>
        <v>1.0115942028985507</v>
      </c>
      <c r="AR5" s="11">
        <v>-0.31</v>
      </c>
      <c r="AS5" s="11">
        <v>0.09</v>
      </c>
      <c r="AT5" s="11">
        <v>-0.44</v>
      </c>
      <c r="AU5" s="11">
        <v>1</v>
      </c>
      <c r="AV5" s="11">
        <v>-0.32</v>
      </c>
      <c r="AW5" s="11">
        <v>-0.12</v>
      </c>
      <c r="AX5" s="11">
        <v>-0.43</v>
      </c>
      <c r="AY5" s="11">
        <v>1</v>
      </c>
    </row>
    <row r="6" spans="1:51" x14ac:dyDescent="0.2">
      <c r="A6" s="11" t="s">
        <v>75</v>
      </c>
      <c r="B6" s="7" t="s">
        <v>62</v>
      </c>
      <c r="C6" s="7" t="s">
        <v>63</v>
      </c>
      <c r="D6" s="7">
        <v>55</v>
      </c>
      <c r="E6" s="7">
        <v>16</v>
      </c>
      <c r="F6" s="7" t="s">
        <v>56</v>
      </c>
      <c r="G6" s="7" t="s">
        <v>53</v>
      </c>
      <c r="H6" s="7" t="s">
        <v>54</v>
      </c>
      <c r="I6" s="7" t="s">
        <v>55</v>
      </c>
      <c r="J6" s="8">
        <v>90</v>
      </c>
      <c r="K6" s="8">
        <v>1.2</v>
      </c>
      <c r="L6" s="9">
        <v>120</v>
      </c>
      <c r="M6" s="10">
        <v>0.40069444444444446</v>
      </c>
      <c r="N6" s="11">
        <v>1.4</v>
      </c>
      <c r="O6" s="11">
        <v>140</v>
      </c>
      <c r="P6" s="10">
        <v>0.47986111111111113</v>
      </c>
      <c r="Q6" s="8">
        <v>1.1666666666666667</v>
      </c>
      <c r="R6" s="11">
        <v>1</v>
      </c>
      <c r="S6" s="11">
        <v>1</v>
      </c>
      <c r="T6" s="10">
        <f t="shared" si="11"/>
        <v>7.9166666666666663E-2</v>
      </c>
      <c r="U6" s="11">
        <v>0</v>
      </c>
      <c r="V6" s="11">
        <v>1</v>
      </c>
      <c r="W6" s="11">
        <v>37</v>
      </c>
      <c r="X6" s="11">
        <v>35.4</v>
      </c>
      <c r="Y6" s="11">
        <v>34.9</v>
      </c>
      <c r="Z6" s="11">
        <v>35.200000000000003</v>
      </c>
      <c r="AA6" s="11">
        <v>34.299999999999997</v>
      </c>
      <c r="AB6" s="11">
        <v>34</v>
      </c>
      <c r="AC6" s="11">
        <v>34.700000000000003</v>
      </c>
      <c r="AD6" s="11">
        <v>35.6</v>
      </c>
      <c r="AE6" s="11">
        <v>35.1</v>
      </c>
      <c r="AF6" s="11">
        <v>35.200000000000003</v>
      </c>
      <c r="AG6" s="12">
        <f t="shared" si="1"/>
        <v>33.300000000000004</v>
      </c>
      <c r="AH6" s="13">
        <v>1</v>
      </c>
      <c r="AI6" s="13">
        <f t="shared" si="2"/>
        <v>0.95675675675675675</v>
      </c>
      <c r="AJ6" s="13">
        <f t="shared" si="3"/>
        <v>0.94324324324324316</v>
      </c>
      <c r="AK6" s="13">
        <f t="shared" si="4"/>
        <v>0.9513513513513514</v>
      </c>
      <c r="AL6" s="13">
        <f t="shared" si="5"/>
        <v>0.927027027027027</v>
      </c>
      <c r="AM6" s="13">
        <f t="shared" si="6"/>
        <v>0.91891891891891897</v>
      </c>
      <c r="AN6" s="13">
        <f t="shared" si="7"/>
        <v>0.93783783783783792</v>
      </c>
      <c r="AO6" s="13">
        <f t="shared" si="8"/>
        <v>0.96216216216216222</v>
      </c>
      <c r="AP6" s="13">
        <f t="shared" si="9"/>
        <v>0.94864864864864873</v>
      </c>
      <c r="AQ6" s="13">
        <f t="shared" si="10"/>
        <v>0.9513513513513514</v>
      </c>
      <c r="AR6" s="11">
        <v>-0.31</v>
      </c>
      <c r="AS6" s="11">
        <v>0.12</v>
      </c>
      <c r="AT6" s="11">
        <v>-0.42</v>
      </c>
      <c r="AU6" s="11">
        <v>1</v>
      </c>
      <c r="AV6" s="11">
        <v>-0.31</v>
      </c>
      <c r="AW6" s="11">
        <v>-0.12</v>
      </c>
      <c r="AX6" s="11">
        <v>-0.42</v>
      </c>
      <c r="AY6" s="11">
        <v>0</v>
      </c>
    </row>
    <row r="7" spans="1:51" x14ac:dyDescent="0.2">
      <c r="A7" s="11" t="s">
        <v>75</v>
      </c>
      <c r="B7" s="7" t="s">
        <v>62</v>
      </c>
      <c r="C7" s="7" t="s">
        <v>63</v>
      </c>
      <c r="D7" s="7">
        <v>56</v>
      </c>
      <c r="E7" s="7">
        <v>16.2</v>
      </c>
      <c r="F7" s="7" t="s">
        <v>58</v>
      </c>
      <c r="G7" s="7" t="s">
        <v>53</v>
      </c>
      <c r="H7" s="7" t="s">
        <v>54</v>
      </c>
      <c r="I7" s="7" t="s">
        <v>55</v>
      </c>
      <c r="J7" s="8">
        <v>90</v>
      </c>
      <c r="K7" s="8">
        <v>1.2</v>
      </c>
      <c r="L7" s="9">
        <v>120</v>
      </c>
      <c r="M7" s="10">
        <v>0.46527777777777773</v>
      </c>
      <c r="N7" s="11">
        <v>1.4</v>
      </c>
      <c r="O7" s="11">
        <v>140</v>
      </c>
      <c r="P7" s="10">
        <v>0.55625000000000002</v>
      </c>
      <c r="Q7" s="8">
        <v>1.1666666666666667</v>
      </c>
      <c r="R7" s="11">
        <v>1</v>
      </c>
      <c r="S7" s="11">
        <v>1</v>
      </c>
      <c r="T7" s="10">
        <f t="shared" si="11"/>
        <v>9.0972222222222288E-2</v>
      </c>
      <c r="U7" s="11">
        <v>0</v>
      </c>
      <c r="V7" s="11">
        <v>1</v>
      </c>
      <c r="W7" s="11">
        <v>34.6</v>
      </c>
      <c r="X7" s="11">
        <v>34.200000000000003</v>
      </c>
      <c r="Y7" s="11">
        <v>34.6</v>
      </c>
      <c r="Z7" s="11">
        <v>35</v>
      </c>
      <c r="AA7" s="11">
        <v>33.5</v>
      </c>
      <c r="AB7" s="11">
        <v>32.6</v>
      </c>
      <c r="AC7" s="11">
        <v>32.9</v>
      </c>
      <c r="AD7" s="11">
        <v>32.700000000000003</v>
      </c>
      <c r="AE7" s="11">
        <v>33.299999999999997</v>
      </c>
      <c r="AF7" s="11">
        <v>34</v>
      </c>
      <c r="AG7" s="12">
        <f t="shared" si="1"/>
        <v>31.14</v>
      </c>
      <c r="AH7" s="13">
        <v>1</v>
      </c>
      <c r="AI7" s="13">
        <f t="shared" si="2"/>
        <v>0.98843930635838151</v>
      </c>
      <c r="AJ7" s="13">
        <f t="shared" si="3"/>
        <v>1</v>
      </c>
      <c r="AK7" s="13">
        <f t="shared" si="4"/>
        <v>1.0115606936416184</v>
      </c>
      <c r="AL7" s="13">
        <f t="shared" si="5"/>
        <v>0.96820809248554907</v>
      </c>
      <c r="AM7" s="13">
        <f t="shared" si="6"/>
        <v>0.94219653179190754</v>
      </c>
      <c r="AN7" s="13">
        <f t="shared" si="7"/>
        <v>0.95086705202312127</v>
      </c>
      <c r="AO7" s="13">
        <f t="shared" si="8"/>
        <v>0.94508670520231219</v>
      </c>
      <c r="AP7" s="13">
        <f t="shared" si="9"/>
        <v>0.96242774566473976</v>
      </c>
      <c r="AQ7" s="13">
        <f t="shared" si="10"/>
        <v>0.98265895953757221</v>
      </c>
      <c r="AR7" s="11">
        <v>-0.31</v>
      </c>
      <c r="AS7" s="11">
        <v>0.1</v>
      </c>
      <c r="AT7" s="11">
        <v>-0.43</v>
      </c>
      <c r="AU7" s="11">
        <v>0</v>
      </c>
      <c r="AV7" s="11">
        <v>-0.31</v>
      </c>
      <c r="AW7" s="11">
        <v>-0.12</v>
      </c>
      <c r="AX7" s="11">
        <v>-0.42</v>
      </c>
      <c r="AY7" s="11">
        <v>0</v>
      </c>
    </row>
    <row r="8" spans="1:51" x14ac:dyDescent="0.2">
      <c r="A8" s="11" t="s">
        <v>75</v>
      </c>
      <c r="B8" s="7" t="s">
        <v>64</v>
      </c>
      <c r="C8" s="7" t="s">
        <v>57</v>
      </c>
      <c r="D8" s="7">
        <v>57</v>
      </c>
      <c r="E8" s="7">
        <v>17.100000000000001</v>
      </c>
      <c r="F8" s="7" t="s">
        <v>65</v>
      </c>
      <c r="G8" s="7" t="s">
        <v>53</v>
      </c>
      <c r="H8" s="7" t="s">
        <v>54</v>
      </c>
      <c r="I8" s="7" t="s">
        <v>61</v>
      </c>
      <c r="J8" s="8">
        <v>90</v>
      </c>
      <c r="K8" s="8">
        <v>1.2</v>
      </c>
      <c r="L8" s="9">
        <v>120</v>
      </c>
      <c r="M8" s="10">
        <v>0.62222222222222223</v>
      </c>
      <c r="N8" s="11">
        <v>1.4</v>
      </c>
      <c r="O8" s="11">
        <v>140</v>
      </c>
      <c r="P8" s="10">
        <v>0.71875</v>
      </c>
      <c r="Q8" s="8">
        <v>1.1666666666666667</v>
      </c>
      <c r="R8" s="11">
        <v>1</v>
      </c>
      <c r="S8" s="11">
        <v>1</v>
      </c>
      <c r="T8" s="10">
        <f t="shared" si="11"/>
        <v>9.6527777777777768E-2</v>
      </c>
      <c r="U8" s="11">
        <v>0</v>
      </c>
      <c r="V8" s="11">
        <v>1</v>
      </c>
      <c r="W8" s="11">
        <v>40.9</v>
      </c>
      <c r="X8" s="11"/>
      <c r="Y8" s="11">
        <v>40.9</v>
      </c>
      <c r="Z8" s="11">
        <v>40.5</v>
      </c>
      <c r="AA8" s="11">
        <v>39.4</v>
      </c>
      <c r="AB8" s="11">
        <v>38.299999999999997</v>
      </c>
      <c r="AC8" s="11">
        <v>37.700000000000003</v>
      </c>
      <c r="AD8" s="11">
        <v>37.4</v>
      </c>
      <c r="AE8" s="11">
        <v>37.4</v>
      </c>
      <c r="AF8" s="11">
        <v>37.6</v>
      </c>
      <c r="AG8" s="12">
        <f t="shared" si="1"/>
        <v>36.81</v>
      </c>
      <c r="AH8" s="13">
        <v>1</v>
      </c>
      <c r="AI8" s="13">
        <f t="shared" si="2"/>
        <v>0</v>
      </c>
      <c r="AJ8" s="13">
        <f t="shared" si="3"/>
        <v>1</v>
      </c>
      <c r="AK8" s="13">
        <f t="shared" si="4"/>
        <v>0.99022004889975557</v>
      </c>
      <c r="AL8" s="13">
        <f t="shared" si="5"/>
        <v>0.96332518337408313</v>
      </c>
      <c r="AM8" s="13">
        <f t="shared" si="6"/>
        <v>0.93643031784841069</v>
      </c>
      <c r="AN8" s="13">
        <f t="shared" si="7"/>
        <v>0.92176039119804409</v>
      </c>
      <c r="AO8" s="13">
        <f t="shared" si="8"/>
        <v>0.91442542787286063</v>
      </c>
      <c r="AP8" s="13">
        <f t="shared" si="9"/>
        <v>0.91442542787286063</v>
      </c>
      <c r="AQ8" s="13">
        <f t="shared" si="10"/>
        <v>0.9193154034229829</v>
      </c>
      <c r="AR8" s="11">
        <v>-0.31</v>
      </c>
      <c r="AS8" s="11">
        <v>0.11</v>
      </c>
      <c r="AT8" s="11">
        <v>-0.43</v>
      </c>
      <c r="AU8" s="11">
        <v>1</v>
      </c>
      <c r="AV8" s="11">
        <v>-0.31</v>
      </c>
      <c r="AW8" s="11">
        <v>-0.12</v>
      </c>
      <c r="AX8" s="11">
        <v>-0.42</v>
      </c>
      <c r="AY8" s="11">
        <v>0</v>
      </c>
    </row>
    <row r="9" spans="1:51" s="34" customFormat="1" x14ac:dyDescent="0.2">
      <c r="A9" s="17" t="s">
        <v>75</v>
      </c>
      <c r="B9" s="38" t="s">
        <v>64</v>
      </c>
      <c r="C9" s="38" t="s">
        <v>57</v>
      </c>
      <c r="D9" s="38">
        <v>58</v>
      </c>
      <c r="E9" s="38">
        <v>17.100000000000001</v>
      </c>
      <c r="F9" s="38" t="s">
        <v>52</v>
      </c>
      <c r="G9" s="38" t="s">
        <v>53</v>
      </c>
      <c r="H9" s="38" t="s">
        <v>54</v>
      </c>
      <c r="I9" s="38" t="s">
        <v>61</v>
      </c>
      <c r="J9" s="14">
        <v>90</v>
      </c>
      <c r="K9" s="14">
        <v>1.2</v>
      </c>
      <c r="L9" s="15">
        <v>120</v>
      </c>
      <c r="M9" s="16">
        <v>0.70694444444444438</v>
      </c>
      <c r="N9" s="17"/>
      <c r="O9" s="17"/>
      <c r="P9" s="16"/>
      <c r="Q9" s="14"/>
      <c r="R9" s="17">
        <v>1</v>
      </c>
      <c r="S9" s="17">
        <v>0</v>
      </c>
      <c r="T9" s="16"/>
      <c r="U9" s="17">
        <v>1</v>
      </c>
      <c r="V9" s="17">
        <v>0</v>
      </c>
      <c r="W9" s="17">
        <v>33.9</v>
      </c>
      <c r="X9" s="17"/>
      <c r="Y9" s="17"/>
      <c r="Z9" s="17"/>
      <c r="AA9" s="17"/>
      <c r="AB9" s="17"/>
      <c r="AC9" s="17"/>
      <c r="AD9" s="17"/>
      <c r="AE9" s="17"/>
      <c r="AF9" s="17"/>
      <c r="AG9" s="23">
        <f t="shared" si="1"/>
        <v>30.509999999999998</v>
      </c>
      <c r="AH9" s="24">
        <v>1</v>
      </c>
      <c r="AI9" s="24">
        <f t="shared" si="2"/>
        <v>0</v>
      </c>
      <c r="AJ9" s="24">
        <f t="shared" si="3"/>
        <v>0</v>
      </c>
      <c r="AK9" s="24">
        <f t="shared" si="4"/>
        <v>0</v>
      </c>
      <c r="AL9" s="24">
        <f t="shared" si="5"/>
        <v>0</v>
      </c>
      <c r="AM9" s="24">
        <f t="shared" si="6"/>
        <v>0</v>
      </c>
      <c r="AN9" s="24">
        <f t="shared" si="7"/>
        <v>0</v>
      </c>
      <c r="AO9" s="24">
        <f t="shared" si="8"/>
        <v>0</v>
      </c>
      <c r="AP9" s="24">
        <f t="shared" si="9"/>
        <v>0</v>
      </c>
      <c r="AQ9" s="24">
        <f t="shared" si="10"/>
        <v>0</v>
      </c>
      <c r="AR9" s="17"/>
      <c r="AS9" s="17"/>
      <c r="AT9" s="17"/>
      <c r="AU9" s="17"/>
      <c r="AV9" s="17"/>
      <c r="AW9" s="17"/>
      <c r="AX9" s="17"/>
      <c r="AY9" s="17"/>
    </row>
    <row r="10" spans="1:51" x14ac:dyDescent="0.2">
      <c r="A10" s="11" t="s">
        <v>75</v>
      </c>
      <c r="B10" s="18" t="s">
        <v>66</v>
      </c>
      <c r="C10" s="18" t="s">
        <v>63</v>
      </c>
      <c r="D10" s="7">
        <v>59</v>
      </c>
      <c r="E10" s="7">
        <v>17.2</v>
      </c>
      <c r="F10" s="7" t="s">
        <v>56</v>
      </c>
      <c r="G10" s="7" t="s">
        <v>53</v>
      </c>
      <c r="H10" s="7" t="s">
        <v>54</v>
      </c>
      <c r="I10" s="7" t="s">
        <v>61</v>
      </c>
      <c r="J10" s="8">
        <v>90</v>
      </c>
      <c r="K10" s="8">
        <v>1.2</v>
      </c>
      <c r="L10" s="9">
        <v>120</v>
      </c>
      <c r="M10" s="10">
        <v>0.51527777777777783</v>
      </c>
      <c r="N10" s="11">
        <v>1.45</v>
      </c>
      <c r="O10" s="11">
        <v>145</v>
      </c>
      <c r="P10" s="10">
        <v>0.58611111111111114</v>
      </c>
      <c r="Q10" s="8">
        <v>1.2083333333333333</v>
      </c>
      <c r="R10" s="11">
        <v>1</v>
      </c>
      <c r="S10" s="11">
        <v>1</v>
      </c>
      <c r="T10" s="10">
        <f t="shared" si="11"/>
        <v>7.0833333333333304E-2</v>
      </c>
      <c r="U10" s="11">
        <v>0</v>
      </c>
      <c r="V10" s="11">
        <v>1</v>
      </c>
      <c r="W10" s="11">
        <v>38.5</v>
      </c>
      <c r="X10" s="11">
        <v>38.299999999999997</v>
      </c>
      <c r="Y10" s="11">
        <v>38.5</v>
      </c>
      <c r="Z10" s="11">
        <v>37.700000000000003</v>
      </c>
      <c r="AA10" s="11">
        <v>37.4</v>
      </c>
      <c r="AB10" s="11">
        <v>37.1</v>
      </c>
      <c r="AC10" s="11">
        <v>32.9</v>
      </c>
      <c r="AD10" s="11">
        <v>37.4</v>
      </c>
      <c r="AE10" s="11">
        <v>37.4</v>
      </c>
      <c r="AF10" s="11">
        <v>36.1</v>
      </c>
      <c r="AG10" s="12">
        <f t="shared" si="1"/>
        <v>34.65</v>
      </c>
      <c r="AH10" s="13">
        <v>1</v>
      </c>
      <c r="AI10" s="13">
        <f t="shared" si="2"/>
        <v>0.99480519480519469</v>
      </c>
      <c r="AJ10" s="13">
        <f t="shared" si="3"/>
        <v>1</v>
      </c>
      <c r="AK10" s="13">
        <f t="shared" si="4"/>
        <v>0.97922077922077932</v>
      </c>
      <c r="AL10" s="13">
        <f t="shared" si="5"/>
        <v>0.97142857142857142</v>
      </c>
      <c r="AM10" s="13">
        <f t="shared" si="6"/>
        <v>0.96363636363636362</v>
      </c>
      <c r="AN10" s="13">
        <f t="shared" si="7"/>
        <v>0.8545454545454545</v>
      </c>
      <c r="AO10" s="13">
        <f t="shared" si="8"/>
        <v>0.97142857142857142</v>
      </c>
      <c r="AP10" s="13">
        <f t="shared" si="9"/>
        <v>0.97142857142857142</v>
      </c>
      <c r="AQ10" s="13">
        <f t="shared" si="10"/>
        <v>0.93766233766233775</v>
      </c>
      <c r="AR10" s="11">
        <v>-0.31</v>
      </c>
      <c r="AS10" s="11">
        <v>0.12</v>
      </c>
      <c r="AT10" s="11">
        <v>-0.42</v>
      </c>
      <c r="AU10" s="11">
        <v>1</v>
      </c>
      <c r="AV10" s="11">
        <v>-0.31</v>
      </c>
      <c r="AW10" s="11">
        <v>-0.12</v>
      </c>
      <c r="AX10" s="11">
        <v>-0.42</v>
      </c>
      <c r="AY10" s="11">
        <v>1</v>
      </c>
    </row>
    <row r="11" spans="1:51" x14ac:dyDescent="0.2">
      <c r="A11" s="11" t="s">
        <v>75</v>
      </c>
      <c r="B11" s="18" t="s">
        <v>66</v>
      </c>
      <c r="C11" s="18" t="s">
        <v>57</v>
      </c>
      <c r="D11" s="7">
        <v>60</v>
      </c>
      <c r="E11" s="7">
        <v>17.2</v>
      </c>
      <c r="F11" s="7" t="s">
        <v>58</v>
      </c>
      <c r="G11" s="7" t="s">
        <v>53</v>
      </c>
      <c r="H11" s="7" t="s">
        <v>54</v>
      </c>
      <c r="I11" s="7" t="s">
        <v>61</v>
      </c>
      <c r="J11" s="8">
        <v>90</v>
      </c>
      <c r="K11" s="8">
        <v>1.2</v>
      </c>
      <c r="L11" s="9">
        <v>120</v>
      </c>
      <c r="M11" s="10">
        <v>0.57361111111111118</v>
      </c>
      <c r="N11" s="11">
        <v>1.45</v>
      </c>
      <c r="O11" s="11">
        <v>145</v>
      </c>
      <c r="P11" s="10">
        <v>0.67152777777777783</v>
      </c>
      <c r="Q11" s="8">
        <v>1.2083333333333333</v>
      </c>
      <c r="R11" s="11">
        <v>1</v>
      </c>
      <c r="S11" s="11">
        <v>1</v>
      </c>
      <c r="T11" s="10">
        <f t="shared" si="11"/>
        <v>9.7916666666666652E-2</v>
      </c>
      <c r="U11" s="11">
        <v>0</v>
      </c>
      <c r="V11" s="11">
        <v>1</v>
      </c>
      <c r="W11" s="11">
        <v>48.5</v>
      </c>
      <c r="X11" s="11"/>
      <c r="Y11" s="11">
        <v>47.7</v>
      </c>
      <c r="Z11" s="11">
        <v>46.9</v>
      </c>
      <c r="AA11" s="11">
        <v>48.1</v>
      </c>
      <c r="AB11" s="11">
        <v>46.5</v>
      </c>
      <c r="AC11" s="11">
        <v>43.5</v>
      </c>
      <c r="AD11" s="11">
        <v>46</v>
      </c>
      <c r="AE11" s="11">
        <v>45.9</v>
      </c>
      <c r="AF11" s="11">
        <v>45.1</v>
      </c>
      <c r="AG11" s="12">
        <f t="shared" si="1"/>
        <v>43.65</v>
      </c>
      <c r="AH11" s="13">
        <v>1</v>
      </c>
      <c r="AI11" s="13">
        <f t="shared" si="2"/>
        <v>0</v>
      </c>
      <c r="AJ11" s="13">
        <f t="shared" si="3"/>
        <v>0.98350515463917532</v>
      </c>
      <c r="AK11" s="13">
        <f t="shared" si="4"/>
        <v>0.96701030927835052</v>
      </c>
      <c r="AL11" s="13">
        <f t="shared" si="5"/>
        <v>0.99175257731958766</v>
      </c>
      <c r="AM11" s="13">
        <f t="shared" si="6"/>
        <v>0.95876288659793818</v>
      </c>
      <c r="AN11" s="13">
        <f t="shared" si="7"/>
        <v>0.89690721649484539</v>
      </c>
      <c r="AO11" s="13">
        <f t="shared" si="8"/>
        <v>0.94845360824742264</v>
      </c>
      <c r="AP11" s="13">
        <f t="shared" si="9"/>
        <v>0.94639175257731956</v>
      </c>
      <c r="AQ11" s="13">
        <f t="shared" si="10"/>
        <v>0.92989690721649487</v>
      </c>
      <c r="AR11" s="11">
        <v>-0.31</v>
      </c>
      <c r="AS11" s="11">
        <v>0.11</v>
      </c>
      <c r="AT11" s="11">
        <v>-0.43</v>
      </c>
      <c r="AU11" s="11">
        <v>0</v>
      </c>
      <c r="AV11" s="11">
        <v>-0.31</v>
      </c>
      <c r="AW11" s="11">
        <v>-0.11</v>
      </c>
      <c r="AX11" s="11">
        <v>-0.43</v>
      </c>
      <c r="AY11" s="11">
        <v>0</v>
      </c>
    </row>
    <row r="12" spans="1:51" x14ac:dyDescent="0.2">
      <c r="A12" s="11" t="s">
        <v>75</v>
      </c>
      <c r="B12" s="7" t="s">
        <v>62</v>
      </c>
      <c r="C12" s="7" t="s">
        <v>51</v>
      </c>
      <c r="D12" s="7">
        <v>62</v>
      </c>
      <c r="E12" s="7">
        <v>18</v>
      </c>
      <c r="F12" s="7" t="s">
        <v>52</v>
      </c>
      <c r="G12" s="7" t="s">
        <v>53</v>
      </c>
      <c r="H12" s="7" t="s">
        <v>67</v>
      </c>
      <c r="I12" s="7" t="s">
        <v>55</v>
      </c>
      <c r="J12" s="8">
        <v>93.75</v>
      </c>
      <c r="K12" s="8">
        <v>1.25</v>
      </c>
      <c r="L12" s="9">
        <v>125</v>
      </c>
      <c r="M12" s="10">
        <v>0.5444444444444444</v>
      </c>
      <c r="N12" s="11">
        <v>1.5</v>
      </c>
      <c r="O12" s="11">
        <v>150</v>
      </c>
      <c r="P12" s="10">
        <v>0.69444444444444453</v>
      </c>
      <c r="Q12" s="8">
        <v>1.2</v>
      </c>
      <c r="R12" s="11">
        <v>1</v>
      </c>
      <c r="S12" s="11">
        <v>1</v>
      </c>
      <c r="T12" s="10">
        <f t="shared" si="11"/>
        <v>0.15000000000000013</v>
      </c>
      <c r="U12" s="11">
        <v>0</v>
      </c>
      <c r="V12" s="11">
        <v>1</v>
      </c>
      <c r="W12" s="11">
        <v>53.4</v>
      </c>
      <c r="X12" s="11">
        <v>53.6</v>
      </c>
      <c r="Y12" s="11">
        <v>52.7</v>
      </c>
      <c r="Z12" s="11">
        <v>53.6</v>
      </c>
      <c r="AA12" s="11">
        <v>52.8</v>
      </c>
      <c r="AB12" s="11">
        <v>50.6</v>
      </c>
      <c r="AC12" s="11">
        <v>50.2</v>
      </c>
      <c r="AD12" s="11">
        <v>49.4</v>
      </c>
      <c r="AE12" s="11">
        <v>48.9</v>
      </c>
      <c r="AF12" s="11">
        <v>49</v>
      </c>
      <c r="AG12" s="12">
        <f t="shared" si="1"/>
        <v>48.06</v>
      </c>
      <c r="AH12" s="13">
        <v>1</v>
      </c>
      <c r="AI12" s="13">
        <f t="shared" si="2"/>
        <v>1.0037453183520599</v>
      </c>
      <c r="AJ12" s="13">
        <f t="shared" si="3"/>
        <v>0.98689138576779034</v>
      </c>
      <c r="AK12" s="13">
        <f t="shared" si="4"/>
        <v>1.0037453183520599</v>
      </c>
      <c r="AL12" s="13">
        <f t="shared" si="5"/>
        <v>0.9887640449438202</v>
      </c>
      <c r="AM12" s="13">
        <f t="shared" si="6"/>
        <v>0.94756554307116114</v>
      </c>
      <c r="AN12" s="13">
        <f t="shared" si="7"/>
        <v>0.94007490636704127</v>
      </c>
      <c r="AO12" s="13">
        <f t="shared" si="8"/>
        <v>0.92509363295880154</v>
      </c>
      <c r="AP12" s="13">
        <f t="shared" si="9"/>
        <v>0.9157303370786517</v>
      </c>
      <c r="AQ12" s="13">
        <f t="shared" si="10"/>
        <v>0.91760299625468167</v>
      </c>
      <c r="AR12" s="11">
        <v>-0.31</v>
      </c>
      <c r="AS12" s="11">
        <v>0.1</v>
      </c>
      <c r="AT12" s="11">
        <v>-0.43</v>
      </c>
      <c r="AU12" s="11">
        <v>1</v>
      </c>
      <c r="AV12" s="11">
        <v>-0.31</v>
      </c>
      <c r="AW12" s="11">
        <v>0.14000000000000001</v>
      </c>
      <c r="AX12" s="11">
        <v>-0.41</v>
      </c>
      <c r="AY12" s="11">
        <v>0</v>
      </c>
    </row>
    <row r="13" spans="1:51" x14ac:dyDescent="0.2">
      <c r="A13" s="11" t="s">
        <v>75</v>
      </c>
      <c r="B13" s="7" t="s">
        <v>62</v>
      </c>
      <c r="C13" s="7" t="s">
        <v>51</v>
      </c>
      <c r="D13" s="7">
        <v>63</v>
      </c>
      <c r="E13" s="7">
        <v>18</v>
      </c>
      <c r="F13" s="7" t="s">
        <v>56</v>
      </c>
      <c r="G13" s="7" t="s">
        <v>53</v>
      </c>
      <c r="H13" s="7" t="s">
        <v>67</v>
      </c>
      <c r="I13" s="7" t="s">
        <v>55</v>
      </c>
      <c r="J13" s="8">
        <v>93.75</v>
      </c>
      <c r="K13" s="8">
        <v>1.25</v>
      </c>
      <c r="L13" s="9">
        <v>125</v>
      </c>
      <c r="M13" s="10">
        <v>0.69097222222222221</v>
      </c>
      <c r="N13" s="11">
        <v>1.45</v>
      </c>
      <c r="O13" s="11">
        <v>145</v>
      </c>
      <c r="P13" s="10">
        <v>0.78333333333333333</v>
      </c>
      <c r="Q13" s="8">
        <v>1.1599999999999999</v>
      </c>
      <c r="R13" s="11">
        <v>1</v>
      </c>
      <c r="S13" s="11">
        <v>1</v>
      </c>
      <c r="T13" s="10">
        <f t="shared" si="11"/>
        <v>9.2361111111111116E-2</v>
      </c>
      <c r="U13" s="11">
        <v>0</v>
      </c>
      <c r="V13" s="11">
        <v>1</v>
      </c>
      <c r="W13" s="11">
        <v>39</v>
      </c>
      <c r="X13" s="11"/>
      <c r="Y13" s="11">
        <v>38.6</v>
      </c>
      <c r="Z13" s="11">
        <v>38.299999999999997</v>
      </c>
      <c r="AA13" s="11">
        <v>38.200000000000003</v>
      </c>
      <c r="AB13" s="11">
        <v>36.700000000000003</v>
      </c>
      <c r="AC13" s="11">
        <v>36.799999999999997</v>
      </c>
      <c r="AD13" s="11">
        <v>37.1</v>
      </c>
      <c r="AE13" s="11">
        <v>37.299999999999997</v>
      </c>
      <c r="AF13" s="11">
        <v>37.700000000000003</v>
      </c>
      <c r="AG13" s="12">
        <f t="shared" si="1"/>
        <v>35.1</v>
      </c>
      <c r="AH13" s="13">
        <v>1</v>
      </c>
      <c r="AI13" s="13">
        <f t="shared" si="2"/>
        <v>0</v>
      </c>
      <c r="AJ13" s="13">
        <f t="shared" si="3"/>
        <v>0.98974358974358978</v>
      </c>
      <c r="AK13" s="13">
        <f t="shared" si="4"/>
        <v>0.982051282051282</v>
      </c>
      <c r="AL13" s="13">
        <f t="shared" si="5"/>
        <v>0.97948717948717956</v>
      </c>
      <c r="AM13" s="13">
        <f t="shared" si="6"/>
        <v>0.94102564102564112</v>
      </c>
      <c r="AN13" s="13">
        <f t="shared" si="7"/>
        <v>0.94358974358974357</v>
      </c>
      <c r="AO13" s="13">
        <f t="shared" si="8"/>
        <v>0.95128205128205134</v>
      </c>
      <c r="AP13" s="13">
        <f t="shared" si="9"/>
        <v>0.95641025641025634</v>
      </c>
      <c r="AQ13" s="13">
        <f t="shared" si="10"/>
        <v>0.96666666666666679</v>
      </c>
      <c r="AR13" s="11">
        <v>-0.31</v>
      </c>
      <c r="AS13" s="11">
        <v>0.12</v>
      </c>
      <c r="AT13" s="11">
        <v>-0.42</v>
      </c>
      <c r="AU13" s="11">
        <v>0</v>
      </c>
      <c r="AV13" s="11">
        <v>-0.31</v>
      </c>
      <c r="AW13" s="11">
        <v>-0.12</v>
      </c>
      <c r="AX13" s="11">
        <v>-0.42</v>
      </c>
      <c r="AY13" s="11">
        <v>0</v>
      </c>
    </row>
    <row r="14" spans="1:51" x14ac:dyDescent="0.2">
      <c r="A14" s="11" t="s">
        <v>75</v>
      </c>
      <c r="B14" s="7" t="s">
        <v>62</v>
      </c>
      <c r="C14" s="7" t="s">
        <v>57</v>
      </c>
      <c r="D14" s="7">
        <v>64</v>
      </c>
      <c r="E14" s="7">
        <v>18</v>
      </c>
      <c r="F14" s="7" t="s">
        <v>58</v>
      </c>
      <c r="G14" s="7" t="s">
        <v>53</v>
      </c>
      <c r="H14" s="7" t="s">
        <v>67</v>
      </c>
      <c r="I14" s="7" t="s">
        <v>55</v>
      </c>
      <c r="J14" s="8">
        <v>93.75</v>
      </c>
      <c r="K14" s="8">
        <v>1.25</v>
      </c>
      <c r="L14" s="9">
        <v>125</v>
      </c>
      <c r="M14" s="10">
        <v>0.76527777777777783</v>
      </c>
      <c r="N14" s="11">
        <v>1.45</v>
      </c>
      <c r="O14" s="11">
        <v>145</v>
      </c>
      <c r="P14" s="10">
        <v>0.86388888888888893</v>
      </c>
      <c r="Q14" s="8">
        <v>1.1599999999999999</v>
      </c>
      <c r="R14" s="11">
        <v>1</v>
      </c>
      <c r="S14" s="11">
        <v>1</v>
      </c>
      <c r="T14" s="10">
        <f t="shared" si="11"/>
        <v>9.8611111111111094E-2</v>
      </c>
      <c r="U14" s="11">
        <v>0</v>
      </c>
      <c r="V14" s="11">
        <v>1</v>
      </c>
      <c r="W14" s="11">
        <v>49.7</v>
      </c>
      <c r="X14" s="11"/>
      <c r="Y14" s="11">
        <v>48.9</v>
      </c>
      <c r="Z14" s="11">
        <v>48.8</v>
      </c>
      <c r="AA14" s="11">
        <v>48.5</v>
      </c>
      <c r="AB14" s="11">
        <v>47.2</v>
      </c>
      <c r="AC14" s="11">
        <v>47.7</v>
      </c>
      <c r="AD14" s="11">
        <v>47.5</v>
      </c>
      <c r="AE14" s="11">
        <v>47.4</v>
      </c>
      <c r="AF14" s="11">
        <v>47.8</v>
      </c>
      <c r="AG14" s="12">
        <f t="shared" si="1"/>
        <v>44.730000000000004</v>
      </c>
      <c r="AH14" s="13">
        <v>1</v>
      </c>
      <c r="AI14" s="13">
        <f t="shared" si="2"/>
        <v>0</v>
      </c>
      <c r="AJ14" s="13">
        <f t="shared" si="3"/>
        <v>0.98390342052313873</v>
      </c>
      <c r="AK14" s="13">
        <f t="shared" si="4"/>
        <v>0.98189134808853107</v>
      </c>
      <c r="AL14" s="13">
        <f t="shared" si="5"/>
        <v>0.9758551307847082</v>
      </c>
      <c r="AM14" s="13">
        <f t="shared" si="6"/>
        <v>0.94969818913480886</v>
      </c>
      <c r="AN14" s="13">
        <f t="shared" si="7"/>
        <v>0.95975855130784704</v>
      </c>
      <c r="AO14" s="13">
        <f t="shared" si="8"/>
        <v>0.95573440643863172</v>
      </c>
      <c r="AP14" s="13">
        <f t="shared" si="9"/>
        <v>0.95372233400402406</v>
      </c>
      <c r="AQ14" s="13">
        <f t="shared" si="10"/>
        <v>0.96177062374245459</v>
      </c>
      <c r="AR14" s="11">
        <v>-0.31</v>
      </c>
      <c r="AS14" s="11">
        <v>0.1</v>
      </c>
      <c r="AT14" s="11">
        <v>-0.43</v>
      </c>
      <c r="AU14" s="11">
        <v>0</v>
      </c>
      <c r="AV14" s="11">
        <v>-0.31</v>
      </c>
      <c r="AW14" s="11">
        <v>-0.12</v>
      </c>
      <c r="AX14" s="11">
        <v>-0.43</v>
      </c>
      <c r="AY14" s="11">
        <v>0</v>
      </c>
    </row>
    <row r="15" spans="1:51" s="34" customFormat="1" x14ac:dyDescent="0.2">
      <c r="A15" s="17" t="s">
        <v>75</v>
      </c>
      <c r="B15" s="39" t="s">
        <v>68</v>
      </c>
      <c r="C15" s="38" t="s">
        <v>51</v>
      </c>
      <c r="D15" s="38">
        <v>65</v>
      </c>
      <c r="E15" s="38">
        <v>19</v>
      </c>
      <c r="F15" s="38" t="s">
        <v>65</v>
      </c>
      <c r="G15" s="38" t="s">
        <v>53</v>
      </c>
      <c r="H15" s="38" t="s">
        <v>67</v>
      </c>
      <c r="I15" s="38" t="s">
        <v>61</v>
      </c>
      <c r="J15" s="14">
        <v>93.75</v>
      </c>
      <c r="K15" s="14">
        <v>1.25</v>
      </c>
      <c r="L15" s="15">
        <v>125</v>
      </c>
      <c r="M15" s="16">
        <v>0.53819444444444442</v>
      </c>
      <c r="N15" s="17"/>
      <c r="O15" s="17"/>
      <c r="P15" s="16"/>
      <c r="Q15" s="14"/>
      <c r="R15" s="17">
        <v>1</v>
      </c>
      <c r="S15" s="17">
        <v>1</v>
      </c>
      <c r="T15" s="16"/>
      <c r="U15" s="17">
        <v>1</v>
      </c>
      <c r="V15" s="17">
        <v>0</v>
      </c>
      <c r="W15" s="17">
        <v>36.6</v>
      </c>
      <c r="X15" s="17"/>
      <c r="Y15" s="17"/>
      <c r="Z15" s="17"/>
      <c r="AA15" s="17"/>
      <c r="AB15" s="17"/>
      <c r="AC15" s="17"/>
      <c r="AD15" s="17"/>
      <c r="AE15" s="17"/>
      <c r="AF15" s="17"/>
      <c r="AG15" s="23">
        <f t="shared" si="1"/>
        <v>32.940000000000005</v>
      </c>
      <c r="AH15" s="24">
        <v>1</v>
      </c>
      <c r="AI15" s="24">
        <f t="shared" si="2"/>
        <v>0</v>
      </c>
      <c r="AJ15" s="24">
        <f t="shared" si="3"/>
        <v>0</v>
      </c>
      <c r="AK15" s="24">
        <f t="shared" si="4"/>
        <v>0</v>
      </c>
      <c r="AL15" s="24">
        <f t="shared" si="5"/>
        <v>0</v>
      </c>
      <c r="AM15" s="24">
        <f t="shared" si="6"/>
        <v>0</v>
      </c>
      <c r="AN15" s="24">
        <f t="shared" si="7"/>
        <v>0</v>
      </c>
      <c r="AO15" s="24">
        <f t="shared" si="8"/>
        <v>0</v>
      </c>
      <c r="AP15" s="24">
        <f t="shared" si="9"/>
        <v>0</v>
      </c>
      <c r="AQ15" s="24">
        <f t="shared" si="10"/>
        <v>0</v>
      </c>
      <c r="AR15" s="17"/>
      <c r="AS15" s="17"/>
      <c r="AT15" s="17"/>
      <c r="AU15" s="17"/>
      <c r="AV15" s="17"/>
      <c r="AW15" s="17"/>
      <c r="AX15" s="17"/>
      <c r="AY15" s="17"/>
    </row>
    <row r="16" spans="1:51" x14ac:dyDescent="0.2">
      <c r="A16" s="11" t="s">
        <v>75</v>
      </c>
      <c r="B16" s="18" t="s">
        <v>68</v>
      </c>
      <c r="C16" s="7" t="s">
        <v>63</v>
      </c>
      <c r="D16" s="7">
        <v>66</v>
      </c>
      <c r="E16" s="7">
        <v>19</v>
      </c>
      <c r="F16" s="7" t="s">
        <v>52</v>
      </c>
      <c r="G16" s="7" t="s">
        <v>53</v>
      </c>
      <c r="H16" s="7" t="s">
        <v>67</v>
      </c>
      <c r="I16" s="7" t="s">
        <v>61</v>
      </c>
      <c r="J16" s="8">
        <v>93.75</v>
      </c>
      <c r="K16" s="8">
        <v>1.25</v>
      </c>
      <c r="L16" s="9">
        <v>125</v>
      </c>
      <c r="M16" s="10">
        <v>0.59722222222222221</v>
      </c>
      <c r="N16" s="11">
        <v>1.8</v>
      </c>
      <c r="O16" s="11">
        <v>180</v>
      </c>
      <c r="P16" s="10">
        <v>0.68055555555555547</v>
      </c>
      <c r="Q16" s="8">
        <v>1.44</v>
      </c>
      <c r="R16" s="11">
        <v>1</v>
      </c>
      <c r="S16" s="11">
        <v>1</v>
      </c>
      <c r="T16" s="10">
        <f t="shared" si="11"/>
        <v>8.3333333333333259E-2</v>
      </c>
      <c r="U16" s="11">
        <v>0</v>
      </c>
      <c r="V16" s="11">
        <v>1</v>
      </c>
      <c r="W16" s="19">
        <v>45.2</v>
      </c>
      <c r="X16" s="11"/>
      <c r="Y16" s="11">
        <v>44.9</v>
      </c>
      <c r="Z16" s="11">
        <v>44.1</v>
      </c>
      <c r="AA16" s="11">
        <v>43.4</v>
      </c>
      <c r="AB16" s="11">
        <v>32.1</v>
      </c>
      <c r="AC16" s="11">
        <v>42.3</v>
      </c>
      <c r="AD16" s="11">
        <v>42</v>
      </c>
      <c r="AE16" s="11">
        <v>41.5</v>
      </c>
      <c r="AF16" s="11">
        <v>40.9</v>
      </c>
      <c r="AG16" s="12">
        <f t="shared" si="1"/>
        <v>40.680000000000007</v>
      </c>
      <c r="AH16" s="13">
        <v>1</v>
      </c>
      <c r="AI16" s="13">
        <f t="shared" si="2"/>
        <v>0</v>
      </c>
      <c r="AJ16" s="13">
        <f t="shared" si="3"/>
        <v>0.99336283185840701</v>
      </c>
      <c r="AK16" s="13">
        <f t="shared" si="4"/>
        <v>0.97566371681415931</v>
      </c>
      <c r="AL16" s="13">
        <f t="shared" si="5"/>
        <v>0.96017699115044242</v>
      </c>
      <c r="AM16" s="13">
        <f t="shared" si="6"/>
        <v>0.71017699115044242</v>
      </c>
      <c r="AN16" s="13">
        <f t="shared" si="7"/>
        <v>0.93584070796460161</v>
      </c>
      <c r="AO16" s="13">
        <f t="shared" si="8"/>
        <v>0.92920353982300874</v>
      </c>
      <c r="AP16" s="13">
        <f t="shared" si="9"/>
        <v>0.91814159292035391</v>
      </c>
      <c r="AQ16" s="13">
        <f t="shared" si="10"/>
        <v>0.90486725663716805</v>
      </c>
      <c r="AR16" s="11">
        <v>-0.32</v>
      </c>
      <c r="AS16" s="11">
        <v>0.12</v>
      </c>
      <c r="AT16" s="11">
        <v>-0.43</v>
      </c>
      <c r="AU16" s="11">
        <v>0</v>
      </c>
      <c r="AV16" s="11">
        <v>-0.31</v>
      </c>
      <c r="AW16" s="11">
        <v>-0.12</v>
      </c>
      <c r="AX16" s="11">
        <v>-0.42</v>
      </c>
      <c r="AY16" s="11">
        <v>0</v>
      </c>
    </row>
    <row r="17" spans="1:51" x14ac:dyDescent="0.2">
      <c r="A17" s="11" t="s">
        <v>75</v>
      </c>
      <c r="B17" s="18" t="s">
        <v>68</v>
      </c>
      <c r="C17" s="7" t="s">
        <v>57</v>
      </c>
      <c r="D17" s="7">
        <v>67</v>
      </c>
      <c r="E17" s="7">
        <v>19</v>
      </c>
      <c r="F17" s="7" t="s">
        <v>58</v>
      </c>
      <c r="G17" s="7" t="s">
        <v>53</v>
      </c>
      <c r="H17" s="7" t="s">
        <v>67</v>
      </c>
      <c r="I17" s="7" t="s">
        <v>61</v>
      </c>
      <c r="J17" s="8">
        <v>93.75</v>
      </c>
      <c r="K17" s="8">
        <v>1.25</v>
      </c>
      <c r="L17" s="9">
        <v>125</v>
      </c>
      <c r="M17" s="10">
        <v>0.65416666666666667</v>
      </c>
      <c r="N17" s="11">
        <v>1.8</v>
      </c>
      <c r="O17" s="11">
        <v>180</v>
      </c>
      <c r="P17" s="10">
        <v>0.74583333333333324</v>
      </c>
      <c r="Q17" s="8">
        <v>1.44</v>
      </c>
      <c r="R17" s="11">
        <v>1</v>
      </c>
      <c r="S17" s="11">
        <v>1</v>
      </c>
      <c r="T17" s="10">
        <f t="shared" si="11"/>
        <v>9.1666666666666563E-2</v>
      </c>
      <c r="U17" s="11">
        <v>0</v>
      </c>
      <c r="V17" s="11">
        <v>1</v>
      </c>
      <c r="W17" s="11">
        <v>50.8</v>
      </c>
      <c r="X17" s="11"/>
      <c r="Y17" s="11">
        <v>49.3</v>
      </c>
      <c r="Z17" s="11">
        <v>49.6</v>
      </c>
      <c r="AA17" s="11">
        <v>49.8</v>
      </c>
      <c r="AB17" s="11">
        <v>48.3</v>
      </c>
      <c r="AC17" s="11">
        <v>47.1</v>
      </c>
      <c r="AD17" s="11">
        <v>47.6</v>
      </c>
      <c r="AE17" s="11">
        <v>47.9</v>
      </c>
      <c r="AF17" s="11">
        <v>47.3</v>
      </c>
      <c r="AG17" s="12">
        <f t="shared" si="1"/>
        <v>45.72</v>
      </c>
      <c r="AH17" s="13">
        <v>1</v>
      </c>
      <c r="AI17" s="13">
        <f t="shared" si="2"/>
        <v>0</v>
      </c>
      <c r="AJ17" s="13">
        <f t="shared" si="3"/>
        <v>0.97047244094488194</v>
      </c>
      <c r="AK17" s="13">
        <f t="shared" si="4"/>
        <v>0.97637795275590555</v>
      </c>
      <c r="AL17" s="13">
        <f t="shared" si="5"/>
        <v>0.98031496062992129</v>
      </c>
      <c r="AM17" s="13">
        <f t="shared" si="6"/>
        <v>0.95078740157480313</v>
      </c>
      <c r="AN17" s="13">
        <f t="shared" si="7"/>
        <v>0.92716535433070879</v>
      </c>
      <c r="AO17" s="13">
        <f t="shared" si="8"/>
        <v>0.93700787401574814</v>
      </c>
      <c r="AP17" s="13">
        <f t="shared" si="9"/>
        <v>0.94291338582677164</v>
      </c>
      <c r="AQ17" s="13">
        <f t="shared" si="10"/>
        <v>0.93110236220472442</v>
      </c>
      <c r="AR17" s="11">
        <v>-0.31</v>
      </c>
      <c r="AS17" s="11">
        <v>0.12</v>
      </c>
      <c r="AT17" s="11">
        <v>-0.42</v>
      </c>
      <c r="AU17" s="11">
        <v>0</v>
      </c>
      <c r="AV17" s="11">
        <v>-0.31</v>
      </c>
      <c r="AW17" s="11">
        <v>-0.12</v>
      </c>
      <c r="AX17" s="11">
        <v>-0.42</v>
      </c>
      <c r="AY17" s="11">
        <v>0</v>
      </c>
    </row>
    <row r="18" spans="1:51" s="34" customFormat="1" x14ac:dyDescent="0.2">
      <c r="A18" s="17" t="s">
        <v>75</v>
      </c>
      <c r="B18" s="38" t="s">
        <v>64</v>
      </c>
      <c r="C18" s="38" t="s">
        <v>63</v>
      </c>
      <c r="D18" s="38">
        <v>68</v>
      </c>
      <c r="E18" s="38">
        <v>20</v>
      </c>
      <c r="F18" s="38" t="s">
        <v>52</v>
      </c>
      <c r="G18" s="38" t="s">
        <v>53</v>
      </c>
      <c r="H18" s="38" t="s">
        <v>67</v>
      </c>
      <c r="I18" s="38" t="s">
        <v>61</v>
      </c>
      <c r="J18" s="14">
        <v>93.75</v>
      </c>
      <c r="K18" s="14">
        <v>1.25</v>
      </c>
      <c r="L18" s="15">
        <v>125</v>
      </c>
      <c r="M18" s="16">
        <v>0.3972222222222222</v>
      </c>
      <c r="N18" s="17"/>
      <c r="O18" s="17"/>
      <c r="P18" s="16"/>
      <c r="Q18" s="14"/>
      <c r="R18" s="17">
        <v>1</v>
      </c>
      <c r="S18" s="17">
        <v>0</v>
      </c>
      <c r="T18" s="16"/>
      <c r="U18" s="17">
        <v>1</v>
      </c>
      <c r="V18" s="17">
        <v>0</v>
      </c>
      <c r="W18" s="17">
        <v>45.9</v>
      </c>
      <c r="X18" s="17"/>
      <c r="Y18" s="17"/>
      <c r="Z18" s="17"/>
      <c r="AA18" s="17"/>
      <c r="AB18" s="17"/>
      <c r="AC18" s="17"/>
      <c r="AD18" s="17"/>
      <c r="AE18" s="17"/>
      <c r="AF18" s="17"/>
      <c r="AG18" s="23">
        <f t="shared" si="1"/>
        <v>41.31</v>
      </c>
      <c r="AH18" s="24">
        <v>1</v>
      </c>
      <c r="AI18" s="24">
        <f t="shared" si="2"/>
        <v>0</v>
      </c>
      <c r="AJ18" s="24">
        <f t="shared" si="3"/>
        <v>0</v>
      </c>
      <c r="AK18" s="24">
        <f t="shared" si="4"/>
        <v>0</v>
      </c>
      <c r="AL18" s="24">
        <f t="shared" si="5"/>
        <v>0</v>
      </c>
      <c r="AM18" s="24">
        <f t="shared" si="6"/>
        <v>0</v>
      </c>
      <c r="AN18" s="24">
        <f t="shared" si="7"/>
        <v>0</v>
      </c>
      <c r="AO18" s="24">
        <f t="shared" si="8"/>
        <v>0</v>
      </c>
      <c r="AP18" s="24">
        <f t="shared" si="9"/>
        <v>0</v>
      </c>
      <c r="AQ18" s="24">
        <f t="shared" si="10"/>
        <v>0</v>
      </c>
      <c r="AR18" s="17"/>
      <c r="AS18" s="17"/>
      <c r="AT18" s="17"/>
      <c r="AU18" s="17"/>
      <c r="AV18" s="17"/>
      <c r="AW18" s="17"/>
      <c r="AX18" s="17"/>
      <c r="AY18" s="17"/>
    </row>
    <row r="19" spans="1:51" s="34" customFormat="1" x14ac:dyDescent="0.2">
      <c r="A19" s="17" t="s">
        <v>75</v>
      </c>
      <c r="B19" s="17" t="s">
        <v>64</v>
      </c>
      <c r="C19" s="17" t="s">
        <v>63</v>
      </c>
      <c r="D19" s="17">
        <v>69</v>
      </c>
      <c r="E19" s="17">
        <v>20</v>
      </c>
      <c r="F19" s="17" t="s">
        <v>56</v>
      </c>
      <c r="G19" s="17" t="s">
        <v>69</v>
      </c>
      <c r="H19" s="17" t="s">
        <v>67</v>
      </c>
      <c r="I19" s="17" t="s">
        <v>61</v>
      </c>
      <c r="J19" s="14">
        <v>30</v>
      </c>
      <c r="K19" s="14">
        <v>0.4</v>
      </c>
      <c r="L19" s="15">
        <v>40</v>
      </c>
      <c r="M19" s="16">
        <v>0.45347222222222222</v>
      </c>
      <c r="N19" s="17">
        <v>1</v>
      </c>
      <c r="O19" s="17">
        <v>100</v>
      </c>
      <c r="P19" s="16">
        <v>0.54999999999999993</v>
      </c>
      <c r="Q19" s="14">
        <v>2.5</v>
      </c>
      <c r="R19" s="17">
        <v>1</v>
      </c>
      <c r="S19" s="17">
        <v>1</v>
      </c>
      <c r="T19" s="16">
        <f t="shared" si="11"/>
        <v>9.6527777777777712E-2</v>
      </c>
      <c r="U19" s="17">
        <v>0</v>
      </c>
      <c r="V19" s="17">
        <v>1</v>
      </c>
      <c r="W19" s="17">
        <v>40.4</v>
      </c>
      <c r="X19" s="17">
        <v>40.299999999999997</v>
      </c>
      <c r="Y19" s="17">
        <v>39.200000000000003</v>
      </c>
      <c r="Z19" s="17">
        <v>39.1</v>
      </c>
      <c r="AA19" s="17">
        <v>38.5</v>
      </c>
      <c r="AB19" s="17">
        <v>37.299999999999997</v>
      </c>
      <c r="AC19" s="17">
        <v>36.5</v>
      </c>
      <c r="AD19" s="17">
        <v>36.4</v>
      </c>
      <c r="AE19" s="17">
        <v>36.6</v>
      </c>
      <c r="AF19" s="17">
        <v>36.700000000000003</v>
      </c>
      <c r="AG19" s="23">
        <f t="shared" si="1"/>
        <v>36.36</v>
      </c>
      <c r="AH19" s="24">
        <v>1</v>
      </c>
      <c r="AI19" s="24">
        <f t="shared" si="2"/>
        <v>0.99752475247524752</v>
      </c>
      <c r="AJ19" s="24">
        <f t="shared" si="3"/>
        <v>0.97029702970297038</v>
      </c>
      <c r="AK19" s="24">
        <f t="shared" si="4"/>
        <v>0.9678217821782179</v>
      </c>
      <c r="AL19" s="24">
        <f t="shared" si="5"/>
        <v>0.95297029702970304</v>
      </c>
      <c r="AM19" s="24">
        <f t="shared" si="6"/>
        <v>0.9232673267326732</v>
      </c>
      <c r="AN19" s="24">
        <f t="shared" si="7"/>
        <v>0.90346534653465349</v>
      </c>
      <c r="AO19" s="24">
        <f t="shared" si="8"/>
        <v>0.90099009900990101</v>
      </c>
      <c r="AP19" s="24">
        <f t="shared" si="9"/>
        <v>0.90594059405940597</v>
      </c>
      <c r="AQ19" s="24">
        <f t="shared" si="10"/>
        <v>0.90841584158415856</v>
      </c>
      <c r="AR19" s="17">
        <v>-0.31</v>
      </c>
      <c r="AS19" s="17">
        <v>0.1</v>
      </c>
      <c r="AT19" s="17">
        <v>-0.43</v>
      </c>
      <c r="AU19" s="17">
        <v>0</v>
      </c>
      <c r="AV19" s="17">
        <v>-0.31</v>
      </c>
      <c r="AW19" s="17">
        <v>-0.11</v>
      </c>
      <c r="AX19" s="17">
        <v>-0.43</v>
      </c>
      <c r="AY19" s="17">
        <v>0</v>
      </c>
    </row>
    <row r="20" spans="1:51" x14ac:dyDescent="0.2">
      <c r="A20" s="11" t="s">
        <v>75</v>
      </c>
      <c r="B20" s="7" t="s">
        <v>64</v>
      </c>
      <c r="C20" s="7" t="s">
        <v>51</v>
      </c>
      <c r="D20" s="7">
        <v>70</v>
      </c>
      <c r="E20" s="7">
        <v>20</v>
      </c>
      <c r="F20" s="7" t="s">
        <v>58</v>
      </c>
      <c r="G20" s="7" t="s">
        <v>53</v>
      </c>
      <c r="H20" s="7" t="s">
        <v>67</v>
      </c>
      <c r="I20" s="7" t="s">
        <v>61</v>
      </c>
      <c r="J20" s="8">
        <v>93.75</v>
      </c>
      <c r="K20" s="8">
        <v>1.25</v>
      </c>
      <c r="L20" s="9">
        <v>125</v>
      </c>
      <c r="M20" s="10">
        <v>0.54583333333333328</v>
      </c>
      <c r="N20" s="11">
        <v>1.45</v>
      </c>
      <c r="O20" s="11">
        <v>145</v>
      </c>
      <c r="P20" s="10">
        <v>0.64027777777777783</v>
      </c>
      <c r="Q20" s="8">
        <v>1.1599999999999999</v>
      </c>
      <c r="R20" s="11">
        <v>1</v>
      </c>
      <c r="S20" s="11">
        <v>1</v>
      </c>
      <c r="T20" s="10">
        <f t="shared" si="11"/>
        <v>9.4444444444444553E-2</v>
      </c>
      <c r="U20" s="11">
        <v>0</v>
      </c>
      <c r="V20" s="11">
        <v>1</v>
      </c>
      <c r="W20" s="11">
        <v>45.8</v>
      </c>
      <c r="X20" s="11"/>
      <c r="Y20" s="11">
        <v>44.8</v>
      </c>
      <c r="Z20" s="11">
        <v>44.8</v>
      </c>
      <c r="AA20" s="11">
        <v>44.3</v>
      </c>
      <c r="AB20" s="11">
        <v>43.3</v>
      </c>
      <c r="AC20" s="11">
        <v>43.2</v>
      </c>
      <c r="AD20" s="11">
        <v>43.4</v>
      </c>
      <c r="AE20" s="11">
        <v>43.7</v>
      </c>
      <c r="AF20" s="11">
        <v>43.8</v>
      </c>
      <c r="AG20" s="12">
        <f t="shared" si="1"/>
        <v>41.22</v>
      </c>
      <c r="AH20" s="13">
        <v>1</v>
      </c>
      <c r="AI20" s="13">
        <f t="shared" si="2"/>
        <v>0</v>
      </c>
      <c r="AJ20" s="13">
        <f t="shared" si="3"/>
        <v>0.97816593886462877</v>
      </c>
      <c r="AK20" s="13">
        <f t="shared" si="4"/>
        <v>0.97816593886462877</v>
      </c>
      <c r="AL20" s="13">
        <f t="shared" si="5"/>
        <v>0.96724890829694321</v>
      </c>
      <c r="AM20" s="13">
        <f t="shared" si="6"/>
        <v>0.94541484716157209</v>
      </c>
      <c r="AN20" s="13">
        <f t="shared" si="7"/>
        <v>0.94323144104803502</v>
      </c>
      <c r="AO20" s="13">
        <f t="shared" si="8"/>
        <v>0.94759825327510916</v>
      </c>
      <c r="AP20" s="13">
        <f t="shared" si="9"/>
        <v>0.95414847161572069</v>
      </c>
      <c r="AQ20" s="13">
        <f t="shared" si="10"/>
        <v>0.95633187772925765</v>
      </c>
      <c r="AR20" s="11">
        <v>-0.3</v>
      </c>
      <c r="AS20" s="11">
        <v>0.12</v>
      </c>
      <c r="AT20" s="11">
        <v>-0.41</v>
      </c>
      <c r="AU20" s="11">
        <v>0</v>
      </c>
      <c r="AV20" s="11">
        <v>-0.31</v>
      </c>
      <c r="AW20" s="11">
        <v>-0.12</v>
      </c>
      <c r="AX20" s="11">
        <v>-0.42</v>
      </c>
      <c r="AY20" s="11">
        <v>0</v>
      </c>
    </row>
    <row r="21" spans="1:51" x14ac:dyDescent="0.2">
      <c r="A21" s="25" t="s">
        <v>75</v>
      </c>
      <c r="B21" s="25" t="s">
        <v>70</v>
      </c>
      <c r="C21" s="25" t="s">
        <v>51</v>
      </c>
      <c r="D21" s="25">
        <v>72</v>
      </c>
      <c r="E21" s="25">
        <v>21.2</v>
      </c>
      <c r="F21" s="25" t="s">
        <v>56</v>
      </c>
      <c r="G21" s="25" t="s">
        <v>53</v>
      </c>
      <c r="H21" s="25" t="s">
        <v>67</v>
      </c>
      <c r="I21" s="25" t="s">
        <v>55</v>
      </c>
      <c r="J21" s="26">
        <v>93.75</v>
      </c>
      <c r="K21" s="26">
        <v>1.25</v>
      </c>
      <c r="L21" s="27">
        <v>125</v>
      </c>
      <c r="M21" s="28">
        <v>0.60625000000000007</v>
      </c>
      <c r="N21" s="25">
        <v>1.35</v>
      </c>
      <c r="O21" s="25">
        <v>135</v>
      </c>
      <c r="P21" s="28">
        <v>0.70624999999999993</v>
      </c>
      <c r="Q21" s="26">
        <v>1.08</v>
      </c>
      <c r="R21" s="25">
        <v>1</v>
      </c>
      <c r="S21" s="25">
        <v>1</v>
      </c>
      <c r="T21" s="28">
        <f t="shared" si="11"/>
        <v>9.9999999999999867E-2</v>
      </c>
      <c r="U21" s="25">
        <v>0</v>
      </c>
      <c r="V21" s="25">
        <v>1</v>
      </c>
      <c r="W21" s="25">
        <v>48.3</v>
      </c>
      <c r="X21" s="11"/>
      <c r="Y21" s="11">
        <v>46.9</v>
      </c>
      <c r="Z21" s="11">
        <v>47.2</v>
      </c>
      <c r="AA21" s="11">
        <v>45.6</v>
      </c>
      <c r="AB21" s="11">
        <v>45.5</v>
      </c>
      <c r="AC21" s="11">
        <v>45.9</v>
      </c>
      <c r="AD21" s="11">
        <v>46.1</v>
      </c>
      <c r="AE21" s="11">
        <v>46.6</v>
      </c>
      <c r="AF21" s="11">
        <v>47.2</v>
      </c>
      <c r="AG21" s="12">
        <f t="shared" si="1"/>
        <v>43.47</v>
      </c>
      <c r="AH21" s="13">
        <v>1</v>
      </c>
      <c r="AI21" s="13">
        <f t="shared" si="2"/>
        <v>0</v>
      </c>
      <c r="AJ21" s="13">
        <f t="shared" si="3"/>
        <v>0.97101449275362317</v>
      </c>
      <c r="AK21" s="13">
        <f t="shared" si="4"/>
        <v>0.9772256728778469</v>
      </c>
      <c r="AL21" s="13">
        <f t="shared" si="5"/>
        <v>0.94409937888198769</v>
      </c>
      <c r="AM21" s="13">
        <f t="shared" si="6"/>
        <v>0.94202898550724645</v>
      </c>
      <c r="AN21" s="13">
        <f t="shared" si="7"/>
        <v>0.9503105590062112</v>
      </c>
      <c r="AO21" s="13">
        <f t="shared" si="8"/>
        <v>0.95445134575569368</v>
      </c>
      <c r="AP21" s="13">
        <f t="shared" si="9"/>
        <v>0.96480331262939967</v>
      </c>
      <c r="AQ21" s="13">
        <f t="shared" si="10"/>
        <v>0.9772256728778469</v>
      </c>
      <c r="AR21" s="11">
        <v>-0.31</v>
      </c>
      <c r="AS21" s="11">
        <v>0.11</v>
      </c>
      <c r="AT21" s="11">
        <v>-0.43</v>
      </c>
      <c r="AU21" s="11">
        <v>0</v>
      </c>
      <c r="AV21" s="11">
        <v>-0.31</v>
      </c>
      <c r="AW21" s="11">
        <v>-0.13</v>
      </c>
      <c r="AX21" s="11">
        <v>-0.41</v>
      </c>
      <c r="AY21" s="11">
        <v>1</v>
      </c>
    </row>
    <row r="22" spans="1:51" s="34" customFormat="1" x14ac:dyDescent="0.2">
      <c r="A22" s="17" t="s">
        <v>75</v>
      </c>
      <c r="B22" s="21" t="s">
        <v>71</v>
      </c>
      <c r="C22" s="21" t="s">
        <v>63</v>
      </c>
      <c r="D22" s="17">
        <v>73</v>
      </c>
      <c r="E22" s="17">
        <v>22</v>
      </c>
      <c r="F22" s="17" t="s">
        <v>65</v>
      </c>
      <c r="G22" s="17" t="s">
        <v>69</v>
      </c>
      <c r="H22" s="17" t="s">
        <v>54</v>
      </c>
      <c r="I22" s="17" t="s">
        <v>55</v>
      </c>
      <c r="J22" s="14">
        <v>23.4375</v>
      </c>
      <c r="K22" s="14">
        <v>0.3125</v>
      </c>
      <c r="L22" s="15">
        <v>31.25</v>
      </c>
      <c r="M22" s="16">
        <v>0.38819444444444445</v>
      </c>
      <c r="N22" s="17">
        <v>1</v>
      </c>
      <c r="O22" s="17">
        <v>100</v>
      </c>
      <c r="P22" s="16">
        <v>0.4680555555555555</v>
      </c>
      <c r="Q22" s="14">
        <v>3.2</v>
      </c>
      <c r="R22" s="17">
        <v>1</v>
      </c>
      <c r="S22" s="17">
        <v>1</v>
      </c>
      <c r="T22" s="16">
        <f t="shared" si="11"/>
        <v>7.9861111111111049E-2</v>
      </c>
      <c r="U22" s="17">
        <v>0</v>
      </c>
      <c r="V22" s="17">
        <v>0</v>
      </c>
      <c r="W22" s="17">
        <v>27.2</v>
      </c>
      <c r="X22" s="17">
        <v>28.1</v>
      </c>
      <c r="Y22" s="17">
        <v>26.4</v>
      </c>
      <c r="Z22" s="17">
        <v>26</v>
      </c>
      <c r="AA22" s="17">
        <v>26.2</v>
      </c>
      <c r="AB22" s="17">
        <v>24.7</v>
      </c>
      <c r="AC22" s="17">
        <v>27.7</v>
      </c>
      <c r="AD22" s="17">
        <v>26.4</v>
      </c>
      <c r="AE22" s="17">
        <v>26.7</v>
      </c>
      <c r="AF22" s="17">
        <v>25.7</v>
      </c>
      <c r="AG22" s="23">
        <f t="shared" si="1"/>
        <v>24.48</v>
      </c>
      <c r="AH22" s="24">
        <v>1</v>
      </c>
      <c r="AI22" s="24">
        <f t="shared" si="2"/>
        <v>1.0330882352941178</v>
      </c>
      <c r="AJ22" s="24">
        <f t="shared" si="3"/>
        <v>0.97058823529411764</v>
      </c>
      <c r="AK22" s="24">
        <f t="shared" si="4"/>
        <v>0.95588235294117652</v>
      </c>
      <c r="AL22" s="24">
        <f t="shared" si="5"/>
        <v>0.96323529411764708</v>
      </c>
      <c r="AM22" s="24">
        <f t="shared" si="6"/>
        <v>0.90808823529411764</v>
      </c>
      <c r="AN22" s="24">
        <f t="shared" si="7"/>
        <v>1.0183823529411764</v>
      </c>
      <c r="AO22" s="24">
        <f t="shared" si="8"/>
        <v>0.97058823529411764</v>
      </c>
      <c r="AP22" s="24">
        <f t="shared" si="9"/>
        <v>0.98161764705882348</v>
      </c>
      <c r="AQ22" s="24">
        <f t="shared" si="10"/>
        <v>0.94485294117647056</v>
      </c>
      <c r="AR22" s="17">
        <v>-0.31</v>
      </c>
      <c r="AS22" s="17">
        <v>0.11</v>
      </c>
      <c r="AT22" s="17">
        <v>-0.43</v>
      </c>
      <c r="AU22" s="17">
        <v>0</v>
      </c>
      <c r="AV22" s="17">
        <v>-0.31</v>
      </c>
      <c r="AW22" s="17">
        <v>-0.11</v>
      </c>
      <c r="AX22" s="17">
        <v>-0.43</v>
      </c>
      <c r="AY22" s="17">
        <v>0</v>
      </c>
    </row>
    <row r="23" spans="1:51" x14ac:dyDescent="0.2">
      <c r="A23" s="11" t="s">
        <v>75</v>
      </c>
      <c r="B23" s="18" t="s">
        <v>71</v>
      </c>
      <c r="C23" s="18" t="s">
        <v>63</v>
      </c>
      <c r="D23" s="7">
        <v>74</v>
      </c>
      <c r="E23" s="7">
        <v>22</v>
      </c>
      <c r="F23" s="7" t="s">
        <v>52</v>
      </c>
      <c r="G23" s="7" t="s">
        <v>69</v>
      </c>
      <c r="H23" s="7" t="s">
        <v>54</v>
      </c>
      <c r="I23" s="7" t="s">
        <v>55</v>
      </c>
      <c r="J23" s="8">
        <v>26.362499999999997</v>
      </c>
      <c r="K23" s="8">
        <v>0.35149999999999998</v>
      </c>
      <c r="L23" s="9">
        <v>35.15</v>
      </c>
      <c r="M23" s="10">
        <v>0.45902777777777781</v>
      </c>
      <c r="N23" s="11">
        <v>1</v>
      </c>
      <c r="O23" s="11">
        <v>100</v>
      </c>
      <c r="P23" s="10">
        <v>0.53333333333333333</v>
      </c>
      <c r="Q23" s="8">
        <v>2.8449502133712663</v>
      </c>
      <c r="R23" s="11">
        <v>1</v>
      </c>
      <c r="S23" s="11">
        <v>1</v>
      </c>
      <c r="T23" s="10">
        <f t="shared" si="11"/>
        <v>7.4305555555555514E-2</v>
      </c>
      <c r="U23" s="11">
        <v>0</v>
      </c>
      <c r="V23" s="11">
        <v>1</v>
      </c>
      <c r="W23" s="11">
        <v>32.700000000000003</v>
      </c>
      <c r="X23" s="11">
        <v>33.1</v>
      </c>
      <c r="Y23" s="11">
        <v>32.5</v>
      </c>
      <c r="Z23" s="11">
        <v>32.1</v>
      </c>
      <c r="AA23" s="11">
        <v>32.1</v>
      </c>
      <c r="AB23" s="11">
        <v>32.299999999999997</v>
      </c>
      <c r="AC23" s="11">
        <v>33.700000000000003</v>
      </c>
      <c r="AD23" s="11">
        <v>32.799999999999997</v>
      </c>
      <c r="AE23" s="11">
        <v>33</v>
      </c>
      <c r="AF23" s="11">
        <v>34.5</v>
      </c>
      <c r="AG23" s="12">
        <f t="shared" si="1"/>
        <v>29.430000000000003</v>
      </c>
      <c r="AH23" s="13">
        <v>1</v>
      </c>
      <c r="AI23" s="13">
        <f t="shared" si="2"/>
        <v>1.0122324159021405</v>
      </c>
      <c r="AJ23" s="13">
        <f t="shared" si="3"/>
        <v>0.99388379204892963</v>
      </c>
      <c r="AK23" s="13">
        <f t="shared" si="4"/>
        <v>0.98165137614678899</v>
      </c>
      <c r="AL23" s="13">
        <f t="shared" si="5"/>
        <v>0.98165137614678899</v>
      </c>
      <c r="AM23" s="13">
        <f t="shared" si="6"/>
        <v>0.98776758409785914</v>
      </c>
      <c r="AN23" s="13">
        <f t="shared" si="7"/>
        <v>1.0305810397553516</v>
      </c>
      <c r="AO23" s="13">
        <f t="shared" si="8"/>
        <v>1.0030581039755351</v>
      </c>
      <c r="AP23" s="13">
        <f t="shared" si="9"/>
        <v>1.0091743119266054</v>
      </c>
      <c r="AQ23" s="13">
        <f t="shared" si="10"/>
        <v>1.0550458715596329</v>
      </c>
      <c r="AR23" s="11">
        <v>-0.31</v>
      </c>
      <c r="AS23" s="11">
        <v>0.12</v>
      </c>
      <c r="AT23" s="11">
        <v>-0.42</v>
      </c>
      <c r="AU23" s="11">
        <v>0</v>
      </c>
      <c r="AV23" s="11">
        <v>-0.31</v>
      </c>
      <c r="AW23" s="11">
        <v>-0.12</v>
      </c>
      <c r="AX23" s="11">
        <v>-0.42</v>
      </c>
      <c r="AY23" s="11">
        <v>0</v>
      </c>
    </row>
    <row r="24" spans="1:51" x14ac:dyDescent="0.2">
      <c r="A24" s="11" t="s">
        <v>75</v>
      </c>
      <c r="B24" s="18" t="s">
        <v>72</v>
      </c>
      <c r="C24" s="18" t="s">
        <v>63</v>
      </c>
      <c r="D24" s="7">
        <v>76</v>
      </c>
      <c r="E24" s="7">
        <v>22.2</v>
      </c>
      <c r="F24" s="7" t="s">
        <v>58</v>
      </c>
      <c r="G24" s="7" t="s">
        <v>53</v>
      </c>
      <c r="H24" s="7" t="s">
        <v>54</v>
      </c>
      <c r="I24" s="7" t="s">
        <v>55</v>
      </c>
      <c r="J24" s="8">
        <v>90</v>
      </c>
      <c r="K24" s="8">
        <v>1.2</v>
      </c>
      <c r="L24" s="9">
        <v>120</v>
      </c>
      <c r="M24" s="10">
        <v>0.40833333333333338</v>
      </c>
      <c r="N24" s="11">
        <v>1.7</v>
      </c>
      <c r="O24" s="11">
        <v>170</v>
      </c>
      <c r="P24" s="10">
        <v>0.4826388888888889</v>
      </c>
      <c r="Q24" s="8">
        <v>1.4166666666666667</v>
      </c>
      <c r="R24" s="11">
        <v>1</v>
      </c>
      <c r="S24" s="11">
        <v>1</v>
      </c>
      <c r="T24" s="10">
        <f t="shared" si="11"/>
        <v>7.4305555555555514E-2</v>
      </c>
      <c r="U24" s="11">
        <v>0</v>
      </c>
      <c r="V24" s="11">
        <v>1</v>
      </c>
      <c r="W24" s="11">
        <v>35.1</v>
      </c>
      <c r="X24" s="11">
        <v>35.1</v>
      </c>
      <c r="Y24" s="11">
        <v>34.5</v>
      </c>
      <c r="Z24" s="11">
        <v>34.299999999999997</v>
      </c>
      <c r="AA24" s="11">
        <v>34.1</v>
      </c>
      <c r="AB24" s="11">
        <v>34.200000000000003</v>
      </c>
      <c r="AC24" s="11">
        <v>34</v>
      </c>
      <c r="AD24" s="11">
        <v>34.1</v>
      </c>
      <c r="AE24" s="11">
        <v>33.799999999999997</v>
      </c>
      <c r="AF24" s="11">
        <v>33.5</v>
      </c>
      <c r="AG24" s="12">
        <f t="shared" si="1"/>
        <v>31.590000000000003</v>
      </c>
      <c r="AH24" s="13">
        <v>1</v>
      </c>
      <c r="AI24" s="13">
        <f t="shared" si="2"/>
        <v>1</v>
      </c>
      <c r="AJ24" s="13">
        <f t="shared" si="3"/>
        <v>0.98290598290598286</v>
      </c>
      <c r="AK24" s="13">
        <f t="shared" si="4"/>
        <v>0.97720797720797714</v>
      </c>
      <c r="AL24" s="13">
        <f t="shared" si="5"/>
        <v>0.97150997150997154</v>
      </c>
      <c r="AM24" s="13">
        <f t="shared" si="6"/>
        <v>0.97435897435897445</v>
      </c>
      <c r="AN24" s="13">
        <f t="shared" si="7"/>
        <v>0.96866096866096862</v>
      </c>
      <c r="AO24" s="13">
        <f t="shared" si="8"/>
        <v>0.97150997150997154</v>
      </c>
      <c r="AP24" s="13">
        <f t="shared" si="9"/>
        <v>0.9629629629629628</v>
      </c>
      <c r="AQ24" s="13">
        <f t="shared" si="10"/>
        <v>0.95441595441595439</v>
      </c>
      <c r="AR24" s="11">
        <v>-0.31</v>
      </c>
      <c r="AS24" s="11">
        <v>0.12</v>
      </c>
      <c r="AT24" s="11">
        <v>-0.42</v>
      </c>
      <c r="AU24" s="11">
        <v>0</v>
      </c>
      <c r="AV24" s="11">
        <v>-0.31</v>
      </c>
      <c r="AW24" s="11">
        <v>-0.12</v>
      </c>
      <c r="AX24" s="11">
        <v>-0.42</v>
      </c>
      <c r="AY24" s="11">
        <v>0</v>
      </c>
    </row>
    <row r="25" spans="1:51" s="34" customFormat="1" x14ac:dyDescent="0.2">
      <c r="A25" s="17" t="s">
        <v>75</v>
      </c>
      <c r="B25" s="17" t="s">
        <v>70</v>
      </c>
      <c r="C25" s="17" t="s">
        <v>57</v>
      </c>
      <c r="D25" s="17">
        <v>77</v>
      </c>
      <c r="E25" s="17">
        <v>23</v>
      </c>
      <c r="F25" s="17" t="s">
        <v>65</v>
      </c>
      <c r="G25" s="17" t="s">
        <v>69</v>
      </c>
      <c r="H25" s="17" t="s">
        <v>54</v>
      </c>
      <c r="I25" s="17" t="s">
        <v>55</v>
      </c>
      <c r="J25" s="14">
        <v>30</v>
      </c>
      <c r="K25" s="14">
        <v>0.4</v>
      </c>
      <c r="L25" s="15">
        <v>40</v>
      </c>
      <c r="M25" s="16">
        <v>0.42430555555555555</v>
      </c>
      <c r="N25" s="17">
        <v>1</v>
      </c>
      <c r="O25" s="17">
        <v>100</v>
      </c>
      <c r="P25" s="16">
        <v>0.51388888888888895</v>
      </c>
      <c r="Q25" s="14">
        <v>2.5</v>
      </c>
      <c r="R25" s="17">
        <v>1</v>
      </c>
      <c r="S25" s="17">
        <v>1</v>
      </c>
      <c r="T25" s="16">
        <f t="shared" si="11"/>
        <v>8.9583333333333404E-2</v>
      </c>
      <c r="U25" s="17">
        <v>0</v>
      </c>
      <c r="V25" s="17">
        <v>0</v>
      </c>
      <c r="W25" s="17">
        <v>31.9</v>
      </c>
      <c r="X25" s="17">
        <v>32.1</v>
      </c>
      <c r="Y25" s="17">
        <v>32.799999999999997</v>
      </c>
      <c r="Z25" s="17">
        <v>32.5</v>
      </c>
      <c r="AA25" s="17">
        <v>31.5</v>
      </c>
      <c r="AB25" s="17">
        <v>31</v>
      </c>
      <c r="AC25" s="17">
        <v>30.6</v>
      </c>
      <c r="AD25" s="17">
        <v>31</v>
      </c>
      <c r="AE25" s="17">
        <v>31.2</v>
      </c>
      <c r="AF25" s="17">
        <v>31.3</v>
      </c>
      <c r="AG25" s="23">
        <f t="shared" si="1"/>
        <v>28.71</v>
      </c>
      <c r="AH25" s="24">
        <v>1</v>
      </c>
      <c r="AI25" s="24">
        <f t="shared" si="2"/>
        <v>1.0062695924764891</v>
      </c>
      <c r="AJ25" s="24">
        <f t="shared" si="3"/>
        <v>1.0282131661442007</v>
      </c>
      <c r="AK25" s="24">
        <f t="shared" si="4"/>
        <v>1.0188087774294672</v>
      </c>
      <c r="AL25" s="24">
        <f t="shared" si="5"/>
        <v>0.98746081504702199</v>
      </c>
      <c r="AM25" s="24">
        <f t="shared" si="6"/>
        <v>0.97178683385579945</v>
      </c>
      <c r="AN25" s="24">
        <f t="shared" si="7"/>
        <v>0.95924764890282144</v>
      </c>
      <c r="AO25" s="24">
        <f t="shared" si="8"/>
        <v>0.97178683385579945</v>
      </c>
      <c r="AP25" s="24">
        <f t="shared" si="9"/>
        <v>0.9780564263322884</v>
      </c>
      <c r="AQ25" s="24">
        <f t="shared" si="10"/>
        <v>0.98119122257053293</v>
      </c>
      <c r="AR25" s="17">
        <v>-0.31</v>
      </c>
      <c r="AS25" s="17">
        <v>0.12</v>
      </c>
      <c r="AT25" s="17">
        <v>-0.42</v>
      </c>
      <c r="AU25" s="17">
        <v>0</v>
      </c>
      <c r="AV25" s="17">
        <v>-0.31</v>
      </c>
      <c r="AW25" s="17">
        <v>-0.12</v>
      </c>
      <c r="AX25" s="17">
        <v>-0.42</v>
      </c>
      <c r="AY25" s="17">
        <v>0</v>
      </c>
    </row>
    <row r="26" spans="1:51" s="34" customFormat="1" x14ac:dyDescent="0.2">
      <c r="A26" s="17" t="s">
        <v>75</v>
      </c>
      <c r="B26" s="38" t="s">
        <v>70</v>
      </c>
      <c r="C26" s="38" t="s">
        <v>57</v>
      </c>
      <c r="D26" s="38">
        <v>78</v>
      </c>
      <c r="E26" s="38">
        <v>23</v>
      </c>
      <c r="F26" s="38" t="s">
        <v>52</v>
      </c>
      <c r="G26" s="38" t="s">
        <v>69</v>
      </c>
      <c r="H26" s="38" t="s">
        <v>54</v>
      </c>
      <c r="I26" s="38" t="s">
        <v>55</v>
      </c>
      <c r="J26" s="14">
        <v>30</v>
      </c>
      <c r="K26" s="14">
        <v>0.4</v>
      </c>
      <c r="L26" s="15">
        <v>40</v>
      </c>
      <c r="M26" s="16">
        <v>0.49583333333333335</v>
      </c>
      <c r="N26" s="17"/>
      <c r="O26" s="17"/>
      <c r="P26" s="16"/>
      <c r="Q26" s="14"/>
      <c r="R26" s="17">
        <v>1</v>
      </c>
      <c r="S26" s="17">
        <v>0</v>
      </c>
      <c r="T26" s="16"/>
      <c r="U26" s="17">
        <v>1</v>
      </c>
      <c r="V26" s="17">
        <v>0</v>
      </c>
      <c r="W26" s="17">
        <v>25.2</v>
      </c>
      <c r="X26" s="17"/>
      <c r="Y26" s="17"/>
      <c r="Z26" s="17"/>
      <c r="AA26" s="17"/>
      <c r="AB26" s="17"/>
      <c r="AC26" s="17"/>
      <c r="AD26" s="17"/>
      <c r="AE26" s="17"/>
      <c r="AF26" s="17"/>
      <c r="AG26" s="23">
        <f t="shared" si="1"/>
        <v>22.68</v>
      </c>
      <c r="AH26" s="24">
        <v>1</v>
      </c>
      <c r="AI26" s="24">
        <f t="shared" si="2"/>
        <v>0</v>
      </c>
      <c r="AJ26" s="24">
        <f t="shared" si="3"/>
        <v>0</v>
      </c>
      <c r="AK26" s="24">
        <f t="shared" si="4"/>
        <v>0</v>
      </c>
      <c r="AL26" s="24">
        <f t="shared" si="5"/>
        <v>0</v>
      </c>
      <c r="AM26" s="24">
        <f t="shared" si="6"/>
        <v>0</v>
      </c>
      <c r="AN26" s="24">
        <f t="shared" si="7"/>
        <v>0</v>
      </c>
      <c r="AO26" s="24">
        <f t="shared" si="8"/>
        <v>0</v>
      </c>
      <c r="AP26" s="24">
        <f t="shared" si="9"/>
        <v>0</v>
      </c>
      <c r="AQ26" s="24">
        <f t="shared" si="10"/>
        <v>0</v>
      </c>
      <c r="AR26" s="17"/>
      <c r="AS26" s="17"/>
      <c r="AT26" s="17"/>
      <c r="AU26" s="17"/>
      <c r="AV26" s="17"/>
      <c r="AW26" s="17"/>
      <c r="AX26" s="17"/>
      <c r="AY26" s="17"/>
    </row>
    <row r="27" spans="1:51" s="34" customFormat="1" x14ac:dyDescent="0.2">
      <c r="A27" s="17" t="s">
        <v>75</v>
      </c>
      <c r="B27" s="38" t="s">
        <v>70</v>
      </c>
      <c r="C27" s="38" t="s">
        <v>63</v>
      </c>
      <c r="D27" s="38">
        <v>79</v>
      </c>
      <c r="E27" s="38">
        <v>23</v>
      </c>
      <c r="F27" s="38" t="s">
        <v>60</v>
      </c>
      <c r="G27" s="38" t="s">
        <v>69</v>
      </c>
      <c r="H27" s="38" t="s">
        <v>54</v>
      </c>
      <c r="I27" s="38" t="s">
        <v>55</v>
      </c>
      <c r="J27" s="14">
        <v>30</v>
      </c>
      <c r="K27" s="14">
        <v>0.4</v>
      </c>
      <c r="L27" s="15">
        <v>40</v>
      </c>
      <c r="M27" s="16">
        <v>0.52916666666666667</v>
      </c>
      <c r="N27" s="17"/>
      <c r="O27" s="17"/>
      <c r="P27" s="16"/>
      <c r="Q27" s="14"/>
      <c r="R27" s="17">
        <v>1</v>
      </c>
      <c r="S27" s="17">
        <v>0</v>
      </c>
      <c r="T27" s="16"/>
      <c r="U27" s="17">
        <v>1</v>
      </c>
      <c r="V27" s="17">
        <v>0</v>
      </c>
      <c r="W27" s="17">
        <v>29</v>
      </c>
      <c r="X27" s="17"/>
      <c r="Y27" s="17"/>
      <c r="Z27" s="17"/>
      <c r="AA27" s="17"/>
      <c r="AB27" s="17"/>
      <c r="AC27" s="17"/>
      <c r="AD27" s="17"/>
      <c r="AE27" s="17"/>
      <c r="AF27" s="17"/>
      <c r="AG27" s="23">
        <f t="shared" si="1"/>
        <v>26.1</v>
      </c>
      <c r="AH27" s="24">
        <v>1</v>
      </c>
      <c r="AI27" s="24">
        <f t="shared" si="2"/>
        <v>0</v>
      </c>
      <c r="AJ27" s="24">
        <f t="shared" si="3"/>
        <v>0</v>
      </c>
      <c r="AK27" s="24">
        <f t="shared" si="4"/>
        <v>0</v>
      </c>
      <c r="AL27" s="24">
        <f t="shared" si="5"/>
        <v>0</v>
      </c>
      <c r="AM27" s="24">
        <f t="shared" si="6"/>
        <v>0</v>
      </c>
      <c r="AN27" s="24">
        <f t="shared" si="7"/>
        <v>0</v>
      </c>
      <c r="AO27" s="24">
        <f t="shared" si="8"/>
        <v>0</v>
      </c>
      <c r="AP27" s="24">
        <f t="shared" si="9"/>
        <v>0</v>
      </c>
      <c r="AQ27" s="24">
        <f t="shared" si="10"/>
        <v>0</v>
      </c>
      <c r="AR27" s="17"/>
      <c r="AS27" s="17"/>
      <c r="AT27" s="17"/>
      <c r="AU27" s="17"/>
      <c r="AV27" s="17"/>
      <c r="AW27" s="17"/>
      <c r="AX27" s="17"/>
      <c r="AY27" s="17"/>
    </row>
    <row r="28" spans="1:51" s="34" customFormat="1" x14ac:dyDescent="0.2">
      <c r="A28" s="17" t="s">
        <v>75</v>
      </c>
      <c r="B28" s="38" t="s">
        <v>59</v>
      </c>
      <c r="C28" s="38" t="s">
        <v>63</v>
      </c>
      <c r="D28" s="38">
        <v>80</v>
      </c>
      <c r="E28" s="38">
        <v>24.1</v>
      </c>
      <c r="F28" s="38" t="s">
        <v>65</v>
      </c>
      <c r="G28" s="38" t="s">
        <v>69</v>
      </c>
      <c r="H28" s="38" t="s">
        <v>54</v>
      </c>
      <c r="I28" s="38" t="s">
        <v>61</v>
      </c>
      <c r="J28" s="14">
        <v>28.5</v>
      </c>
      <c r="K28" s="14">
        <v>0.38</v>
      </c>
      <c r="L28" s="15">
        <v>38</v>
      </c>
      <c r="M28" s="16">
        <v>0.61805555555555558</v>
      </c>
      <c r="N28" s="17"/>
      <c r="O28" s="17"/>
      <c r="P28" s="16"/>
      <c r="Q28" s="14"/>
      <c r="R28" s="17">
        <v>1</v>
      </c>
      <c r="S28" s="17">
        <v>0</v>
      </c>
      <c r="T28" s="16"/>
      <c r="U28" s="17">
        <v>1</v>
      </c>
      <c r="V28" s="17">
        <v>0</v>
      </c>
      <c r="W28" s="17">
        <v>28.9</v>
      </c>
      <c r="X28" s="17"/>
      <c r="Y28" s="17"/>
      <c r="Z28" s="17"/>
      <c r="AA28" s="17"/>
      <c r="AB28" s="17"/>
      <c r="AC28" s="17"/>
      <c r="AD28" s="17"/>
      <c r="AE28" s="17"/>
      <c r="AF28" s="17"/>
      <c r="AG28" s="23">
        <f t="shared" si="1"/>
        <v>26.009999999999998</v>
      </c>
      <c r="AH28" s="24">
        <v>1</v>
      </c>
      <c r="AI28" s="24">
        <f t="shared" si="2"/>
        <v>0</v>
      </c>
      <c r="AJ28" s="24">
        <f t="shared" si="3"/>
        <v>0</v>
      </c>
      <c r="AK28" s="24">
        <f t="shared" si="4"/>
        <v>0</v>
      </c>
      <c r="AL28" s="24">
        <f t="shared" si="5"/>
        <v>0</v>
      </c>
      <c r="AM28" s="24">
        <f t="shared" si="6"/>
        <v>0</v>
      </c>
      <c r="AN28" s="24">
        <f t="shared" si="7"/>
        <v>0</v>
      </c>
      <c r="AO28" s="24">
        <f t="shared" si="8"/>
        <v>0</v>
      </c>
      <c r="AP28" s="24">
        <f t="shared" si="9"/>
        <v>0</v>
      </c>
      <c r="AQ28" s="24">
        <f t="shared" si="10"/>
        <v>0</v>
      </c>
      <c r="AR28" s="17"/>
      <c r="AS28" s="17"/>
      <c r="AT28" s="17"/>
      <c r="AU28" s="17"/>
      <c r="AV28" s="17"/>
      <c r="AW28" s="17"/>
      <c r="AX28" s="17"/>
      <c r="AY28" s="17"/>
    </row>
    <row r="29" spans="1:51" s="34" customFormat="1" x14ac:dyDescent="0.2">
      <c r="A29" s="17" t="s">
        <v>75</v>
      </c>
      <c r="B29" s="38" t="s">
        <v>59</v>
      </c>
      <c r="C29" s="38" t="s">
        <v>57</v>
      </c>
      <c r="D29" s="38">
        <v>81</v>
      </c>
      <c r="E29" s="38">
        <v>24.1</v>
      </c>
      <c r="F29" s="38" t="s">
        <v>52</v>
      </c>
      <c r="G29" s="38" t="s">
        <v>69</v>
      </c>
      <c r="H29" s="38" t="s">
        <v>54</v>
      </c>
      <c r="I29" s="38" t="s">
        <v>61</v>
      </c>
      <c r="J29" s="14">
        <v>26.625</v>
      </c>
      <c r="K29" s="14">
        <v>0.35499999999999998</v>
      </c>
      <c r="L29" s="15">
        <v>35.5</v>
      </c>
      <c r="M29" s="16">
        <v>0.66666666666666663</v>
      </c>
      <c r="N29" s="17"/>
      <c r="O29" s="17"/>
      <c r="P29" s="16"/>
      <c r="Q29" s="14"/>
      <c r="R29" s="17">
        <v>1</v>
      </c>
      <c r="S29" s="17">
        <v>0</v>
      </c>
      <c r="T29" s="16"/>
      <c r="U29" s="17">
        <v>1</v>
      </c>
      <c r="V29" s="17">
        <v>0</v>
      </c>
      <c r="W29" s="17">
        <v>25.4</v>
      </c>
      <c r="X29" s="17"/>
      <c r="Y29" s="17"/>
      <c r="Z29" s="17"/>
      <c r="AA29" s="17"/>
      <c r="AB29" s="17"/>
      <c r="AC29" s="17"/>
      <c r="AD29" s="17"/>
      <c r="AE29" s="17"/>
      <c r="AF29" s="17"/>
      <c r="AG29" s="23">
        <f t="shared" si="1"/>
        <v>22.86</v>
      </c>
      <c r="AH29" s="24">
        <v>1</v>
      </c>
      <c r="AI29" s="24">
        <f t="shared" si="2"/>
        <v>0</v>
      </c>
      <c r="AJ29" s="24">
        <f t="shared" si="3"/>
        <v>0</v>
      </c>
      <c r="AK29" s="24">
        <f t="shared" si="4"/>
        <v>0</v>
      </c>
      <c r="AL29" s="24">
        <f t="shared" si="5"/>
        <v>0</v>
      </c>
      <c r="AM29" s="24">
        <f t="shared" si="6"/>
        <v>0</v>
      </c>
      <c r="AN29" s="24">
        <f t="shared" si="7"/>
        <v>0</v>
      </c>
      <c r="AO29" s="24">
        <f t="shared" si="8"/>
        <v>0</v>
      </c>
      <c r="AP29" s="24">
        <f t="shared" si="9"/>
        <v>0</v>
      </c>
      <c r="AQ29" s="24">
        <f t="shared" si="10"/>
        <v>0</v>
      </c>
      <c r="AR29" s="17"/>
      <c r="AS29" s="17"/>
      <c r="AT29" s="17"/>
      <c r="AU29" s="17"/>
      <c r="AV29" s="17"/>
      <c r="AW29" s="17"/>
      <c r="AX29" s="17"/>
      <c r="AY29" s="17"/>
    </row>
    <row r="30" spans="1:51" x14ac:dyDescent="0.2">
      <c r="A30" s="11" t="s">
        <v>75</v>
      </c>
      <c r="B30" s="18" t="s">
        <v>68</v>
      </c>
      <c r="C30" s="7" t="s">
        <v>63</v>
      </c>
      <c r="D30" s="7">
        <v>82</v>
      </c>
      <c r="E30" s="7">
        <v>24.2</v>
      </c>
      <c r="F30" s="7" t="s">
        <v>58</v>
      </c>
      <c r="G30" s="7" t="s">
        <v>69</v>
      </c>
      <c r="H30" s="7" t="s">
        <v>54</v>
      </c>
      <c r="I30" s="7" t="s">
        <v>61</v>
      </c>
      <c r="J30" s="8">
        <v>21.75</v>
      </c>
      <c r="K30" s="8">
        <v>0.28999999999999998</v>
      </c>
      <c r="L30" s="9">
        <v>28.999999999999996</v>
      </c>
      <c r="M30" s="10">
        <v>0.39444444444444443</v>
      </c>
      <c r="N30" s="11">
        <v>1</v>
      </c>
      <c r="O30" s="11">
        <v>100</v>
      </c>
      <c r="P30" s="10">
        <v>0.47916666666666669</v>
      </c>
      <c r="Q30" s="8">
        <v>3.4482758620689657</v>
      </c>
      <c r="R30" s="11">
        <v>1</v>
      </c>
      <c r="S30" s="11">
        <v>1</v>
      </c>
      <c r="T30" s="10">
        <f t="shared" si="11"/>
        <v>8.4722222222222254E-2</v>
      </c>
      <c r="U30" s="11">
        <v>0</v>
      </c>
      <c r="V30" s="11">
        <v>1</v>
      </c>
      <c r="W30" s="11">
        <v>26.7</v>
      </c>
      <c r="X30" s="11">
        <v>26.7</v>
      </c>
      <c r="Y30" s="11">
        <v>26.1</v>
      </c>
      <c r="Z30" s="11">
        <v>25.4</v>
      </c>
      <c r="AA30" s="11">
        <v>24.6</v>
      </c>
      <c r="AB30" s="11">
        <v>24.3</v>
      </c>
      <c r="AC30" s="11">
        <v>24.8</v>
      </c>
      <c r="AD30" s="11">
        <v>25.1</v>
      </c>
      <c r="AE30" s="11">
        <v>24.2</v>
      </c>
      <c r="AF30" s="11">
        <v>25.4</v>
      </c>
      <c r="AG30" s="12">
        <f t="shared" si="1"/>
        <v>24.03</v>
      </c>
      <c r="AH30" s="13">
        <v>1</v>
      </c>
      <c r="AI30" s="13">
        <f t="shared" si="2"/>
        <v>1</v>
      </c>
      <c r="AJ30" s="13">
        <f t="shared" si="3"/>
        <v>0.97752808988764051</v>
      </c>
      <c r="AK30" s="13">
        <f t="shared" si="4"/>
        <v>0.95131086142322097</v>
      </c>
      <c r="AL30" s="13">
        <f t="shared" si="5"/>
        <v>0.9213483146067416</v>
      </c>
      <c r="AM30" s="13">
        <f t="shared" si="6"/>
        <v>0.9101123595505618</v>
      </c>
      <c r="AN30" s="13">
        <f t="shared" si="7"/>
        <v>0.92883895131086147</v>
      </c>
      <c r="AO30" s="13">
        <f t="shared" si="8"/>
        <v>0.94007490636704127</v>
      </c>
      <c r="AP30" s="13">
        <f t="shared" si="9"/>
        <v>0.90636704119850187</v>
      </c>
      <c r="AQ30" s="13">
        <f t="shared" si="10"/>
        <v>0.95131086142322097</v>
      </c>
      <c r="AR30" s="11">
        <v>-0.31</v>
      </c>
      <c r="AS30" s="11">
        <v>0.11</v>
      </c>
      <c r="AT30" s="11">
        <v>-0.43</v>
      </c>
      <c r="AU30" s="11">
        <v>0</v>
      </c>
      <c r="AV30" s="11">
        <v>-0.31</v>
      </c>
      <c r="AW30" s="11">
        <v>-0.13</v>
      </c>
      <c r="AX30" s="11">
        <v>-0.41</v>
      </c>
      <c r="AY30" s="11">
        <v>0</v>
      </c>
    </row>
    <row r="31" spans="1:51" x14ac:dyDescent="0.2">
      <c r="A31" s="11" t="s">
        <v>75</v>
      </c>
      <c r="B31" s="18" t="s">
        <v>68</v>
      </c>
      <c r="C31" s="7" t="s">
        <v>63</v>
      </c>
      <c r="D31" s="7">
        <v>83</v>
      </c>
      <c r="E31" s="7">
        <v>24.2</v>
      </c>
      <c r="F31" s="7" t="s">
        <v>60</v>
      </c>
      <c r="G31" s="7" t="s">
        <v>69</v>
      </c>
      <c r="H31" s="7" t="s">
        <v>54</v>
      </c>
      <c r="I31" s="7" t="s">
        <v>61</v>
      </c>
      <c r="J31" s="8">
        <f>X2*0.3025</f>
        <v>11.736999999999998</v>
      </c>
      <c r="K31" s="8">
        <f>Y2*0.3025</f>
        <v>10.89</v>
      </c>
      <c r="L31" s="9">
        <v>30.25</v>
      </c>
      <c r="M31" s="10">
        <v>0.4777777777777778</v>
      </c>
      <c r="N31" s="11">
        <v>1</v>
      </c>
      <c r="O31" s="11">
        <v>100</v>
      </c>
      <c r="P31" s="10">
        <v>0.54791666666666672</v>
      </c>
      <c r="Q31" s="8">
        <v>3.3057851239669422</v>
      </c>
      <c r="R31" s="11">
        <v>1</v>
      </c>
      <c r="S31" s="11">
        <v>1</v>
      </c>
      <c r="T31" s="10">
        <f t="shared" si="11"/>
        <v>7.0138888888888917E-2</v>
      </c>
      <c r="U31" s="11">
        <v>0</v>
      </c>
      <c r="V31" s="11">
        <v>1</v>
      </c>
      <c r="W31" s="11">
        <v>28.1</v>
      </c>
      <c r="X31" s="11"/>
      <c r="Y31" s="11">
        <v>29.4</v>
      </c>
      <c r="Z31" s="11">
        <v>28.1</v>
      </c>
      <c r="AA31" s="11">
        <v>29.2</v>
      </c>
      <c r="AB31" s="11">
        <v>28.7</v>
      </c>
      <c r="AC31" s="11">
        <v>29.9</v>
      </c>
      <c r="AD31" s="11">
        <v>30.2</v>
      </c>
      <c r="AE31" s="11">
        <v>30.3</v>
      </c>
      <c r="AF31" s="11">
        <v>31.6</v>
      </c>
      <c r="AG31" s="12">
        <f t="shared" si="1"/>
        <v>25.290000000000003</v>
      </c>
      <c r="AH31" s="13">
        <v>1</v>
      </c>
      <c r="AI31" s="13">
        <f t="shared" si="2"/>
        <v>0</v>
      </c>
      <c r="AJ31" s="13">
        <f t="shared" si="3"/>
        <v>1.0462633451957295</v>
      </c>
      <c r="AK31" s="13">
        <f t="shared" si="4"/>
        <v>1</v>
      </c>
      <c r="AL31" s="13">
        <f t="shared" si="5"/>
        <v>1.0391459074733096</v>
      </c>
      <c r="AM31" s="13">
        <f t="shared" si="6"/>
        <v>1.0213523131672597</v>
      </c>
      <c r="AN31" s="13">
        <f t="shared" si="7"/>
        <v>1.0640569395017792</v>
      </c>
      <c r="AO31" s="13">
        <f t="shared" si="8"/>
        <v>1.0747330960854091</v>
      </c>
      <c r="AP31" s="13">
        <f t="shared" si="9"/>
        <v>1.0782918149466192</v>
      </c>
      <c r="AQ31" s="13">
        <f t="shared" si="10"/>
        <v>1.1245551601423487</v>
      </c>
      <c r="AR31" s="11">
        <v>-0.31</v>
      </c>
      <c r="AS31" s="11">
        <v>0.12</v>
      </c>
      <c r="AT31" s="11">
        <v>-0.42</v>
      </c>
      <c r="AU31" s="11">
        <v>0</v>
      </c>
      <c r="AV31" s="11">
        <v>-0.31</v>
      </c>
      <c r="AW31" s="11">
        <v>-0.12</v>
      </c>
      <c r="AX31" s="11">
        <v>-0.42</v>
      </c>
      <c r="AY31" s="11">
        <v>0</v>
      </c>
    </row>
    <row r="32" spans="1:51" x14ac:dyDescent="0.2">
      <c r="A32" s="11" t="s">
        <v>75</v>
      </c>
      <c r="B32" s="18" t="s">
        <v>66</v>
      </c>
      <c r="C32" s="18" t="s">
        <v>63</v>
      </c>
      <c r="D32" s="7">
        <v>84</v>
      </c>
      <c r="E32" s="7">
        <v>25</v>
      </c>
      <c r="F32" s="7" t="s">
        <v>65</v>
      </c>
      <c r="G32" s="7" t="s">
        <v>69</v>
      </c>
      <c r="H32" s="7" t="s">
        <v>54</v>
      </c>
      <c r="I32" s="7" t="s">
        <v>61</v>
      </c>
      <c r="J32" s="8">
        <v>22.8</v>
      </c>
      <c r="K32" s="8">
        <v>0.30399999999999999</v>
      </c>
      <c r="L32" s="9">
        <v>30.4</v>
      </c>
      <c r="M32" s="10">
        <v>0.37638888888888888</v>
      </c>
      <c r="N32" s="11">
        <v>1</v>
      </c>
      <c r="O32" s="11">
        <v>100</v>
      </c>
      <c r="P32" s="10">
        <v>0.45902777777777781</v>
      </c>
      <c r="Q32" s="8">
        <v>3.2894736842105265</v>
      </c>
      <c r="R32" s="11">
        <v>1</v>
      </c>
      <c r="S32" s="11">
        <v>1</v>
      </c>
      <c r="T32" s="10">
        <f t="shared" si="11"/>
        <v>8.2638888888888928E-2</v>
      </c>
      <c r="U32" s="11">
        <v>0</v>
      </c>
      <c r="V32" s="11">
        <v>1</v>
      </c>
      <c r="W32" s="11">
        <v>28</v>
      </c>
      <c r="X32" s="11">
        <v>28.8</v>
      </c>
      <c r="Y32" s="11">
        <v>28</v>
      </c>
      <c r="Z32" s="11">
        <v>27.4</v>
      </c>
      <c r="AA32" s="11">
        <v>26.8</v>
      </c>
      <c r="AB32" s="11">
        <v>27.1</v>
      </c>
      <c r="AC32" s="11">
        <v>27.3</v>
      </c>
      <c r="AD32" s="11">
        <v>27.9</v>
      </c>
      <c r="AE32" s="11">
        <v>27.7</v>
      </c>
      <c r="AF32" s="11">
        <v>27.5</v>
      </c>
      <c r="AG32" s="12">
        <f t="shared" si="1"/>
        <v>25.2</v>
      </c>
      <c r="AH32" s="13">
        <v>1</v>
      </c>
      <c r="AI32" s="13">
        <f t="shared" si="2"/>
        <v>1.0285714285714287</v>
      </c>
      <c r="AJ32" s="13">
        <f t="shared" si="3"/>
        <v>1</v>
      </c>
      <c r="AK32" s="13">
        <f t="shared" si="4"/>
        <v>0.97857142857142854</v>
      </c>
      <c r="AL32" s="13">
        <f t="shared" si="5"/>
        <v>0.95714285714285718</v>
      </c>
      <c r="AM32" s="13">
        <f t="shared" si="6"/>
        <v>0.96785714285714286</v>
      </c>
      <c r="AN32" s="13">
        <f t="shared" si="7"/>
        <v>0.97499999999999998</v>
      </c>
      <c r="AO32" s="13">
        <f t="shared" si="8"/>
        <v>0.99642857142857133</v>
      </c>
      <c r="AP32" s="13">
        <f t="shared" si="9"/>
        <v>0.98928571428571421</v>
      </c>
      <c r="AQ32" s="13">
        <f t="shared" si="10"/>
        <v>0.9821428571428571</v>
      </c>
      <c r="AR32" s="11">
        <v>-0.31</v>
      </c>
      <c r="AS32" s="11">
        <v>0.14000000000000001</v>
      </c>
      <c r="AT32" s="11">
        <v>-0.4</v>
      </c>
      <c r="AU32" s="11">
        <v>0</v>
      </c>
      <c r="AV32" s="11">
        <v>-0.31</v>
      </c>
      <c r="AW32" s="11">
        <v>-0.12</v>
      </c>
      <c r="AX32" s="11">
        <v>-0.42</v>
      </c>
      <c r="AY32" s="11">
        <v>0</v>
      </c>
    </row>
    <row r="33" spans="1:51" s="34" customFormat="1" x14ac:dyDescent="0.2">
      <c r="A33" s="17" t="s">
        <v>75</v>
      </c>
      <c r="B33" s="39" t="s">
        <v>66</v>
      </c>
      <c r="C33" s="39" t="s">
        <v>63</v>
      </c>
      <c r="D33" s="38">
        <v>85</v>
      </c>
      <c r="E33" s="38">
        <v>25</v>
      </c>
      <c r="F33" s="38" t="s">
        <v>56</v>
      </c>
      <c r="G33" s="38" t="s">
        <v>69</v>
      </c>
      <c r="H33" s="38" t="s">
        <v>54</v>
      </c>
      <c r="I33" s="38" t="s">
        <v>61</v>
      </c>
      <c r="J33" s="14">
        <v>23.475000000000001</v>
      </c>
      <c r="K33" s="14">
        <v>0.313</v>
      </c>
      <c r="L33" s="15">
        <v>31.3</v>
      </c>
      <c r="M33" s="16">
        <v>0.45555555555555555</v>
      </c>
      <c r="N33" s="17"/>
      <c r="O33" s="17"/>
      <c r="P33" s="16"/>
      <c r="Q33" s="14"/>
      <c r="R33" s="17">
        <v>1</v>
      </c>
      <c r="S33" s="17">
        <v>1</v>
      </c>
      <c r="T33" s="16"/>
      <c r="U33" s="17">
        <v>1</v>
      </c>
      <c r="V33" s="17">
        <v>0</v>
      </c>
      <c r="W33" s="17">
        <v>31.9</v>
      </c>
      <c r="X33" s="17"/>
      <c r="Y33" s="17"/>
      <c r="Z33" s="17"/>
      <c r="AA33" s="17"/>
      <c r="AB33" s="17"/>
      <c r="AC33" s="17"/>
      <c r="AD33" s="17"/>
      <c r="AE33" s="17"/>
      <c r="AF33" s="17"/>
      <c r="AG33" s="23">
        <f t="shared" si="1"/>
        <v>28.71</v>
      </c>
      <c r="AH33" s="24">
        <v>1</v>
      </c>
      <c r="AI33" s="24">
        <f t="shared" si="2"/>
        <v>0</v>
      </c>
      <c r="AJ33" s="24">
        <f t="shared" si="3"/>
        <v>0</v>
      </c>
      <c r="AK33" s="24">
        <f t="shared" si="4"/>
        <v>0</v>
      </c>
      <c r="AL33" s="24">
        <f t="shared" si="5"/>
        <v>0</v>
      </c>
      <c r="AM33" s="24">
        <f t="shared" si="6"/>
        <v>0</v>
      </c>
      <c r="AN33" s="24">
        <f t="shared" si="7"/>
        <v>0</v>
      </c>
      <c r="AO33" s="24">
        <f t="shared" si="8"/>
        <v>0</v>
      </c>
      <c r="AP33" s="24">
        <f t="shared" si="9"/>
        <v>0</v>
      </c>
      <c r="AQ33" s="24">
        <f t="shared" si="10"/>
        <v>0</v>
      </c>
      <c r="AR33" s="17"/>
      <c r="AS33" s="17"/>
      <c r="AT33" s="17"/>
      <c r="AU33" s="17"/>
      <c r="AV33" s="17"/>
      <c r="AW33" s="17"/>
      <c r="AX33" s="17"/>
      <c r="AY33" s="17"/>
    </row>
    <row r="34" spans="1:51" x14ac:dyDescent="0.2">
      <c r="A34" s="11" t="s">
        <v>75</v>
      </c>
      <c r="B34" s="18" t="s">
        <v>72</v>
      </c>
      <c r="C34" s="18" t="s">
        <v>57</v>
      </c>
      <c r="D34" s="7">
        <v>86</v>
      </c>
      <c r="E34" s="7">
        <v>25</v>
      </c>
      <c r="F34" s="7" t="s">
        <v>58</v>
      </c>
      <c r="G34" s="7" t="s">
        <v>53</v>
      </c>
      <c r="H34" s="7" t="s">
        <v>54</v>
      </c>
      <c r="I34" s="7" t="s">
        <v>61</v>
      </c>
      <c r="J34" s="8">
        <v>90</v>
      </c>
      <c r="K34" s="8">
        <v>1.2</v>
      </c>
      <c r="L34" s="9">
        <v>120</v>
      </c>
      <c r="M34" s="10">
        <v>0.65972222222222221</v>
      </c>
      <c r="N34" s="11">
        <v>1.7</v>
      </c>
      <c r="O34" s="11">
        <v>170</v>
      </c>
      <c r="P34" s="10">
        <v>0.74583333333333324</v>
      </c>
      <c r="Q34" s="8">
        <v>1.4166666666666667</v>
      </c>
      <c r="R34" s="11">
        <v>1</v>
      </c>
      <c r="S34" s="11">
        <v>1</v>
      </c>
      <c r="T34" s="10">
        <f t="shared" si="11"/>
        <v>8.6111111111111027E-2</v>
      </c>
      <c r="U34" s="11">
        <v>0</v>
      </c>
      <c r="V34" s="11">
        <v>1</v>
      </c>
      <c r="W34" s="11">
        <v>39.799999999999997</v>
      </c>
      <c r="X34" s="11"/>
      <c r="Y34" s="11">
        <v>39.299999999999997</v>
      </c>
      <c r="Z34" s="11">
        <v>38.6</v>
      </c>
      <c r="AA34" s="11">
        <v>36.799999999999997</v>
      </c>
      <c r="AB34" s="11">
        <v>37.6</v>
      </c>
      <c r="AC34" s="11">
        <v>37.4</v>
      </c>
      <c r="AD34" s="11">
        <v>38.6</v>
      </c>
      <c r="AE34" s="11">
        <v>38.700000000000003</v>
      </c>
      <c r="AF34" s="11">
        <v>38.1</v>
      </c>
      <c r="AG34" s="12">
        <f t="shared" si="1"/>
        <v>35.82</v>
      </c>
      <c r="AH34" s="13">
        <v>1</v>
      </c>
      <c r="AI34" s="13">
        <f t="shared" si="2"/>
        <v>0</v>
      </c>
      <c r="AJ34" s="13">
        <f t="shared" si="3"/>
        <v>0.98743718592964824</v>
      </c>
      <c r="AK34" s="13">
        <f t="shared" si="4"/>
        <v>0.96984924623115587</v>
      </c>
      <c r="AL34" s="13">
        <f t="shared" si="5"/>
        <v>0.92462311557788945</v>
      </c>
      <c r="AM34" s="13">
        <f t="shared" si="6"/>
        <v>0.94472361809045236</v>
      </c>
      <c r="AN34" s="13">
        <f t="shared" si="7"/>
        <v>0.93969849246231163</v>
      </c>
      <c r="AO34" s="13">
        <f t="shared" si="8"/>
        <v>0.96984924623115587</v>
      </c>
      <c r="AP34" s="13">
        <f t="shared" si="9"/>
        <v>0.97236180904522629</v>
      </c>
      <c r="AQ34" s="13">
        <f t="shared" si="10"/>
        <v>0.95728643216080411</v>
      </c>
      <c r="AR34" s="11">
        <v>-0.31</v>
      </c>
      <c r="AS34" s="11">
        <v>0.12</v>
      </c>
      <c r="AT34" s="11">
        <v>-0.42</v>
      </c>
      <c r="AU34" s="11">
        <v>0</v>
      </c>
      <c r="AV34" s="11">
        <v>-0.31</v>
      </c>
      <c r="AW34" s="11">
        <v>-0.12</v>
      </c>
      <c r="AX34" s="11">
        <v>-0.42</v>
      </c>
      <c r="AY34" s="11">
        <v>0</v>
      </c>
    </row>
    <row r="35" spans="1:51" s="34" customFormat="1" x14ac:dyDescent="0.2">
      <c r="A35" s="17" t="s">
        <v>75</v>
      </c>
      <c r="B35" s="17" t="s">
        <v>50</v>
      </c>
      <c r="C35" s="17" t="s">
        <v>63</v>
      </c>
      <c r="D35" s="17">
        <v>87</v>
      </c>
      <c r="E35" s="17">
        <v>26</v>
      </c>
      <c r="F35" s="17" t="s">
        <v>65</v>
      </c>
      <c r="G35" s="17" t="s">
        <v>69</v>
      </c>
      <c r="H35" s="17" t="s">
        <v>67</v>
      </c>
      <c r="I35" s="17" t="s">
        <v>55</v>
      </c>
      <c r="J35" s="14">
        <v>28.875</v>
      </c>
      <c r="K35" s="14">
        <v>0.38500000000000001</v>
      </c>
      <c r="L35" s="15">
        <v>38.5</v>
      </c>
      <c r="M35" s="16">
        <v>0.3923611111111111</v>
      </c>
      <c r="N35" s="17">
        <v>1</v>
      </c>
      <c r="O35" s="17">
        <v>100</v>
      </c>
      <c r="P35" s="16">
        <v>0.46527777777777773</v>
      </c>
      <c r="Q35" s="14">
        <v>2.5974025974025974</v>
      </c>
      <c r="R35" s="17">
        <v>1</v>
      </c>
      <c r="S35" s="17">
        <v>1</v>
      </c>
      <c r="T35" s="16">
        <f t="shared" si="11"/>
        <v>7.291666666666663E-2</v>
      </c>
      <c r="U35" s="17">
        <v>0</v>
      </c>
      <c r="V35" s="17">
        <v>1</v>
      </c>
      <c r="W35" s="17">
        <v>45.3</v>
      </c>
      <c r="X35" s="17">
        <v>45.2</v>
      </c>
      <c r="Y35" s="17">
        <v>46.3</v>
      </c>
      <c r="Z35" s="17">
        <v>45.7</v>
      </c>
      <c r="AA35" s="17">
        <v>44.8</v>
      </c>
      <c r="AB35" s="17">
        <v>43.7</v>
      </c>
      <c r="AC35" s="17">
        <v>42.3</v>
      </c>
      <c r="AD35" s="17">
        <v>42.7</v>
      </c>
      <c r="AE35" s="17">
        <v>42.7</v>
      </c>
      <c r="AF35" s="17">
        <v>43.3</v>
      </c>
      <c r="AG35" s="23">
        <f t="shared" si="1"/>
        <v>40.769999999999996</v>
      </c>
      <c r="AH35" s="24">
        <v>1</v>
      </c>
      <c r="AI35" s="24">
        <f t="shared" si="2"/>
        <v>0.9977924944812363</v>
      </c>
      <c r="AJ35" s="24">
        <f t="shared" si="3"/>
        <v>1.0220750551876379</v>
      </c>
      <c r="AK35" s="24">
        <f t="shared" si="4"/>
        <v>1.0088300220750552</v>
      </c>
      <c r="AL35" s="24">
        <f t="shared" si="5"/>
        <v>0.98896247240618107</v>
      </c>
      <c r="AM35" s="24">
        <f t="shared" si="6"/>
        <v>0.9646799116997794</v>
      </c>
      <c r="AN35" s="24">
        <f t="shared" si="7"/>
        <v>0.93377483443708609</v>
      </c>
      <c r="AO35" s="24">
        <f t="shared" si="8"/>
        <v>0.94260485651214143</v>
      </c>
      <c r="AP35" s="24">
        <f t="shared" si="9"/>
        <v>0.94260485651214143</v>
      </c>
      <c r="AQ35" s="24">
        <f t="shared" si="10"/>
        <v>0.95584988962472406</v>
      </c>
      <c r="AR35" s="17">
        <v>-0.31</v>
      </c>
      <c r="AS35" s="17">
        <v>0.11</v>
      </c>
      <c r="AT35" s="17">
        <v>-0.43</v>
      </c>
      <c r="AU35" s="17">
        <v>0</v>
      </c>
      <c r="AV35" s="17">
        <v>-0.31</v>
      </c>
      <c r="AW35" s="17">
        <v>-0.12</v>
      </c>
      <c r="AX35" s="17">
        <v>-0.42</v>
      </c>
      <c r="AY35" s="17">
        <v>0</v>
      </c>
    </row>
    <row r="36" spans="1:51" x14ac:dyDescent="0.2">
      <c r="A36" s="11" t="s">
        <v>75</v>
      </c>
      <c r="B36" s="18" t="s">
        <v>66</v>
      </c>
      <c r="C36" s="18" t="s">
        <v>51</v>
      </c>
      <c r="D36" s="7">
        <v>89</v>
      </c>
      <c r="E36" s="7">
        <v>26.2</v>
      </c>
      <c r="F36" s="7" t="s">
        <v>56</v>
      </c>
      <c r="G36" s="7" t="s">
        <v>53</v>
      </c>
      <c r="H36" s="7" t="s">
        <v>67</v>
      </c>
      <c r="I36" s="7" t="s">
        <v>61</v>
      </c>
      <c r="J36" s="8">
        <v>93.75</v>
      </c>
      <c r="K36" s="8">
        <v>1.25</v>
      </c>
      <c r="L36" s="9">
        <v>125</v>
      </c>
      <c r="M36" s="10">
        <v>0.65555555555555556</v>
      </c>
      <c r="N36" s="11">
        <v>1.55</v>
      </c>
      <c r="O36" s="11">
        <v>155</v>
      </c>
      <c r="P36" s="10">
        <v>0.73472222222222217</v>
      </c>
      <c r="Q36" s="8">
        <v>1.24</v>
      </c>
      <c r="R36" s="11">
        <v>1</v>
      </c>
      <c r="S36" s="11">
        <v>1</v>
      </c>
      <c r="T36" s="10">
        <f t="shared" si="11"/>
        <v>7.9166666666666607E-2</v>
      </c>
      <c r="U36" s="11">
        <v>0</v>
      </c>
      <c r="V36" s="11">
        <v>1</v>
      </c>
      <c r="W36" s="11">
        <v>43.9</v>
      </c>
      <c r="X36" s="11"/>
      <c r="Y36" s="11">
        <v>43.4</v>
      </c>
      <c r="Z36" s="11">
        <v>42.9</v>
      </c>
      <c r="AA36" s="11">
        <v>42.1</v>
      </c>
      <c r="AB36" s="11">
        <v>40.799999999999997</v>
      </c>
      <c r="AC36" s="11">
        <v>40.5</v>
      </c>
      <c r="AD36" s="11">
        <v>41.1</v>
      </c>
      <c r="AE36" s="11">
        <v>40.799999999999997</v>
      </c>
      <c r="AF36" s="11">
        <v>40.700000000000003</v>
      </c>
      <c r="AG36" s="12">
        <f t="shared" si="1"/>
        <v>39.51</v>
      </c>
      <c r="AH36" s="13">
        <v>1</v>
      </c>
      <c r="AI36" s="13">
        <f t="shared" si="2"/>
        <v>0</v>
      </c>
      <c r="AJ36" s="13">
        <f t="shared" si="3"/>
        <v>0.9886104783599089</v>
      </c>
      <c r="AK36" s="13">
        <f t="shared" si="4"/>
        <v>0.97722095671981779</v>
      </c>
      <c r="AL36" s="13">
        <f t="shared" si="5"/>
        <v>0.95899772209567202</v>
      </c>
      <c r="AM36" s="13">
        <f t="shared" si="6"/>
        <v>0.92938496583143504</v>
      </c>
      <c r="AN36" s="13">
        <f t="shared" si="7"/>
        <v>0.92255125284738049</v>
      </c>
      <c r="AO36" s="13">
        <f t="shared" si="8"/>
        <v>0.93621867881548981</v>
      </c>
      <c r="AP36" s="13">
        <f t="shared" si="9"/>
        <v>0.92938496583143504</v>
      </c>
      <c r="AQ36" s="13">
        <f t="shared" si="10"/>
        <v>0.92710706150341693</v>
      </c>
      <c r="AR36" s="11">
        <v>-0.31</v>
      </c>
      <c r="AS36" s="11">
        <v>0.13</v>
      </c>
      <c r="AT36" s="11">
        <v>-0.42</v>
      </c>
      <c r="AU36" s="11">
        <v>1</v>
      </c>
      <c r="AV36" s="11">
        <v>-0.31</v>
      </c>
      <c r="AW36" s="11">
        <v>-0.13</v>
      </c>
      <c r="AX36" s="11">
        <v>-0.42</v>
      </c>
      <c r="AY36" s="11">
        <v>0</v>
      </c>
    </row>
    <row r="37" spans="1:51" x14ac:dyDescent="0.2">
      <c r="A37" s="11" t="s">
        <v>75</v>
      </c>
      <c r="B37" s="20" t="s">
        <v>50</v>
      </c>
      <c r="C37" s="20" t="s">
        <v>63</v>
      </c>
      <c r="D37" s="7">
        <v>90</v>
      </c>
      <c r="E37" s="7">
        <v>26</v>
      </c>
      <c r="F37" s="7" t="s">
        <v>73</v>
      </c>
      <c r="G37" s="7" t="s">
        <v>69</v>
      </c>
      <c r="H37" s="7" t="s">
        <v>67</v>
      </c>
      <c r="I37" s="7" t="s">
        <v>55</v>
      </c>
      <c r="J37" s="8">
        <v>29.25</v>
      </c>
      <c r="K37" s="8">
        <v>0.39</v>
      </c>
      <c r="L37" s="9">
        <v>39</v>
      </c>
      <c r="M37" s="10">
        <v>0.50694444444444442</v>
      </c>
      <c r="N37" s="11">
        <v>1</v>
      </c>
      <c r="O37" s="11">
        <v>100</v>
      </c>
      <c r="P37" s="10">
        <v>0.59861111111111109</v>
      </c>
      <c r="Q37" s="8">
        <v>2.5641025641025639</v>
      </c>
      <c r="R37" s="11">
        <v>1</v>
      </c>
      <c r="S37" s="11">
        <v>1</v>
      </c>
      <c r="T37" s="10">
        <f t="shared" si="11"/>
        <v>9.1666666666666674E-2</v>
      </c>
      <c r="U37" s="11">
        <v>0</v>
      </c>
      <c r="V37" s="11">
        <v>1</v>
      </c>
      <c r="W37" s="11">
        <v>51.5</v>
      </c>
      <c r="X37" s="11">
        <v>51.5</v>
      </c>
      <c r="Y37" s="11">
        <v>50.5</v>
      </c>
      <c r="Z37" s="11">
        <v>50</v>
      </c>
      <c r="AA37" s="11">
        <v>49.8</v>
      </c>
      <c r="AB37" s="11">
        <v>48.2</v>
      </c>
      <c r="AC37" s="11">
        <v>49</v>
      </c>
      <c r="AD37" s="11">
        <v>48.5</v>
      </c>
      <c r="AE37" s="11">
        <v>48.7</v>
      </c>
      <c r="AF37" s="11">
        <v>48.8</v>
      </c>
      <c r="AG37" s="12">
        <f t="shared" si="1"/>
        <v>46.35</v>
      </c>
      <c r="AH37" s="13">
        <v>1</v>
      </c>
      <c r="AI37" s="13">
        <f t="shared" si="2"/>
        <v>1</v>
      </c>
      <c r="AJ37" s="13">
        <f t="shared" si="3"/>
        <v>0.98058252427184467</v>
      </c>
      <c r="AK37" s="13">
        <f t="shared" si="4"/>
        <v>0.970873786407767</v>
      </c>
      <c r="AL37" s="13">
        <f t="shared" si="5"/>
        <v>0.96699029126213587</v>
      </c>
      <c r="AM37" s="13">
        <f t="shared" si="6"/>
        <v>0.93592233009708747</v>
      </c>
      <c r="AN37" s="13">
        <f t="shared" si="7"/>
        <v>0.95145631067961167</v>
      </c>
      <c r="AO37" s="13">
        <f t="shared" si="8"/>
        <v>0.94174757281553401</v>
      </c>
      <c r="AP37" s="13">
        <f t="shared" si="9"/>
        <v>0.94563106796116514</v>
      </c>
      <c r="AQ37" s="13">
        <f t="shared" si="10"/>
        <v>0.94757281553398054</v>
      </c>
      <c r="AR37" s="11">
        <v>-0.31</v>
      </c>
      <c r="AS37" s="11">
        <v>0.12</v>
      </c>
      <c r="AT37" s="11">
        <v>-0.42</v>
      </c>
      <c r="AU37" s="11">
        <v>0</v>
      </c>
      <c r="AV37" s="11">
        <v>-0.31</v>
      </c>
      <c r="AW37" s="11">
        <v>-0.12</v>
      </c>
      <c r="AX37" s="11">
        <v>-0.42</v>
      </c>
      <c r="AY37" s="11">
        <v>0</v>
      </c>
    </row>
    <row r="38" spans="1:51" x14ac:dyDescent="0.2">
      <c r="A38" s="11" t="s">
        <v>75</v>
      </c>
      <c r="B38" s="18" t="s">
        <v>71</v>
      </c>
      <c r="C38" s="18" t="s">
        <v>51</v>
      </c>
      <c r="D38" s="7">
        <v>91</v>
      </c>
      <c r="E38" s="7">
        <v>27</v>
      </c>
      <c r="F38" s="7" t="s">
        <v>65</v>
      </c>
      <c r="G38" s="7" t="s">
        <v>53</v>
      </c>
      <c r="H38" s="7" t="s">
        <v>67</v>
      </c>
      <c r="I38" s="7" t="s">
        <v>55</v>
      </c>
      <c r="J38" s="8">
        <v>93.75</v>
      </c>
      <c r="K38" s="8">
        <v>1.25</v>
      </c>
      <c r="L38" s="9">
        <v>125</v>
      </c>
      <c r="M38" s="10">
        <v>0.53194444444444444</v>
      </c>
      <c r="N38" s="11">
        <v>1.45</v>
      </c>
      <c r="O38" s="11">
        <v>145</v>
      </c>
      <c r="P38" s="10">
        <v>0.60763888888888895</v>
      </c>
      <c r="Q38" s="8">
        <v>1.1599999999999999</v>
      </c>
      <c r="R38" s="11">
        <v>1</v>
      </c>
      <c r="S38" s="11">
        <v>1</v>
      </c>
      <c r="T38" s="10">
        <f t="shared" si="11"/>
        <v>7.5694444444444509E-2</v>
      </c>
      <c r="U38" s="11">
        <v>0</v>
      </c>
      <c r="V38" s="11">
        <v>1</v>
      </c>
      <c r="W38" s="11">
        <v>49.5</v>
      </c>
      <c r="X38" s="11">
        <v>49.2</v>
      </c>
      <c r="Y38" s="11">
        <v>49.3</v>
      </c>
      <c r="Z38" s="11">
        <v>48.5</v>
      </c>
      <c r="AA38" s="11">
        <v>48</v>
      </c>
      <c r="AB38" s="11">
        <v>47.2</v>
      </c>
      <c r="AC38" s="11">
        <v>46.8</v>
      </c>
      <c r="AD38" s="11">
        <v>46.4</v>
      </c>
      <c r="AE38" s="11">
        <v>46.6</v>
      </c>
      <c r="AF38" s="11">
        <v>46.5</v>
      </c>
      <c r="AG38" s="12">
        <f t="shared" si="1"/>
        <v>44.550000000000004</v>
      </c>
      <c r="AH38" s="13">
        <v>1</v>
      </c>
      <c r="AI38" s="13">
        <f t="shared" si="2"/>
        <v>0.99393939393939401</v>
      </c>
      <c r="AJ38" s="13">
        <f t="shared" si="3"/>
        <v>0.99595959595959593</v>
      </c>
      <c r="AK38" s="13">
        <f t="shared" si="4"/>
        <v>0.97979797979797978</v>
      </c>
      <c r="AL38" s="13">
        <f t="shared" si="5"/>
        <v>0.96969696969696972</v>
      </c>
      <c r="AM38" s="13">
        <f t="shared" si="6"/>
        <v>0.95353535353535357</v>
      </c>
      <c r="AN38" s="13">
        <f t="shared" si="7"/>
        <v>0.94545454545454544</v>
      </c>
      <c r="AO38" s="13">
        <f t="shared" si="8"/>
        <v>0.9373737373737373</v>
      </c>
      <c r="AP38" s="13">
        <f t="shared" si="9"/>
        <v>0.94141414141414148</v>
      </c>
      <c r="AQ38" s="13">
        <f t="shared" si="10"/>
        <v>0.93939393939393945</v>
      </c>
      <c r="AR38" s="11">
        <v>-0.31</v>
      </c>
      <c r="AS38" s="11">
        <v>0.12</v>
      </c>
      <c r="AT38" s="11">
        <v>-0.42</v>
      </c>
      <c r="AU38" s="11">
        <v>0</v>
      </c>
      <c r="AV38" s="11">
        <v>-0.31</v>
      </c>
      <c r="AW38" s="11">
        <v>-0.12</v>
      </c>
      <c r="AX38" s="11">
        <v>-0.42</v>
      </c>
      <c r="AY38" s="11">
        <v>0</v>
      </c>
    </row>
    <row r="39" spans="1:51" x14ac:dyDescent="0.2">
      <c r="A39" s="11" t="s">
        <v>75</v>
      </c>
      <c r="B39" s="18" t="s">
        <v>71</v>
      </c>
      <c r="C39" s="18" t="s">
        <v>51</v>
      </c>
      <c r="D39" s="7">
        <v>92</v>
      </c>
      <c r="E39" s="7">
        <v>27</v>
      </c>
      <c r="F39" s="7" t="s">
        <v>56</v>
      </c>
      <c r="G39" s="7" t="s">
        <v>53</v>
      </c>
      <c r="H39" s="7" t="s">
        <v>67</v>
      </c>
      <c r="I39" s="7" t="s">
        <v>55</v>
      </c>
      <c r="J39" s="8">
        <v>93.75</v>
      </c>
      <c r="K39" s="8">
        <v>1.25</v>
      </c>
      <c r="L39" s="9">
        <v>125</v>
      </c>
      <c r="M39" s="10">
        <v>0.59097222222222223</v>
      </c>
      <c r="N39" s="11">
        <v>1.45</v>
      </c>
      <c r="O39" s="11">
        <v>145</v>
      </c>
      <c r="P39" s="10">
        <v>0.69791666666666663</v>
      </c>
      <c r="Q39" s="8">
        <v>1.1599999999999999</v>
      </c>
      <c r="R39" s="11">
        <v>1</v>
      </c>
      <c r="S39" s="11">
        <v>1</v>
      </c>
      <c r="T39" s="10">
        <f t="shared" si="11"/>
        <v>0.1069444444444444</v>
      </c>
      <c r="U39" s="11">
        <v>0</v>
      </c>
      <c r="V39" s="11">
        <v>1</v>
      </c>
      <c r="W39" s="11">
        <v>48.6</v>
      </c>
      <c r="X39" s="11"/>
      <c r="Y39" s="11">
        <v>46.8</v>
      </c>
      <c r="Z39" s="11">
        <v>46.9</v>
      </c>
      <c r="AA39" s="11">
        <v>46.2</v>
      </c>
      <c r="AB39" s="11">
        <v>45.4</v>
      </c>
      <c r="AC39" s="11">
        <v>45.3</v>
      </c>
      <c r="AD39" s="11">
        <v>45.7</v>
      </c>
      <c r="AE39" s="11">
        <v>45.7</v>
      </c>
      <c r="AF39" s="11">
        <v>46.2</v>
      </c>
      <c r="AG39" s="12">
        <f t="shared" si="1"/>
        <v>43.74</v>
      </c>
      <c r="AH39" s="13">
        <v>1</v>
      </c>
      <c r="AI39" s="13">
        <f t="shared" si="2"/>
        <v>0</v>
      </c>
      <c r="AJ39" s="13">
        <f t="shared" si="3"/>
        <v>0.96296296296296291</v>
      </c>
      <c r="AK39" s="13">
        <f t="shared" si="4"/>
        <v>0.96502057613168724</v>
      </c>
      <c r="AL39" s="13">
        <f t="shared" si="5"/>
        <v>0.95061728395061729</v>
      </c>
      <c r="AM39" s="13">
        <f t="shared" si="6"/>
        <v>0.93415637860082301</v>
      </c>
      <c r="AN39" s="13">
        <f t="shared" si="7"/>
        <v>0.93209876543209869</v>
      </c>
      <c r="AO39" s="13">
        <f t="shared" si="8"/>
        <v>0.94032921810699588</v>
      </c>
      <c r="AP39" s="13">
        <f t="shared" si="9"/>
        <v>0.94032921810699588</v>
      </c>
      <c r="AQ39" s="13">
        <f t="shared" si="10"/>
        <v>0.95061728395061729</v>
      </c>
      <c r="AR39" s="11">
        <v>-0.31</v>
      </c>
      <c r="AS39" s="11">
        <v>0.12</v>
      </c>
      <c r="AT39" s="11">
        <v>-0.42</v>
      </c>
      <c r="AU39" s="11">
        <v>0</v>
      </c>
      <c r="AV39" s="11">
        <v>-0.32</v>
      </c>
      <c r="AW39" s="11">
        <v>-0.14000000000000001</v>
      </c>
      <c r="AX39" s="11">
        <v>-0.42</v>
      </c>
      <c r="AY39" s="11">
        <v>0</v>
      </c>
    </row>
    <row r="40" spans="1:51" s="34" customFormat="1" x14ac:dyDescent="0.2">
      <c r="A40" s="17" t="s">
        <v>75</v>
      </c>
      <c r="B40" s="39" t="s">
        <v>71</v>
      </c>
      <c r="C40" s="39" t="s">
        <v>57</v>
      </c>
      <c r="D40" s="38">
        <v>93</v>
      </c>
      <c r="E40" s="38">
        <v>27</v>
      </c>
      <c r="F40" s="38" t="s">
        <v>58</v>
      </c>
      <c r="G40" s="38" t="s">
        <v>69</v>
      </c>
      <c r="H40" s="38" t="s">
        <v>67</v>
      </c>
      <c r="I40" s="38" t="s">
        <v>55</v>
      </c>
      <c r="J40" s="14">
        <v>25.125</v>
      </c>
      <c r="K40" s="14">
        <v>0.33500000000000002</v>
      </c>
      <c r="L40" s="15">
        <v>33.5</v>
      </c>
      <c r="M40" s="16">
        <v>0.68055555555555547</v>
      </c>
      <c r="N40" s="17"/>
      <c r="O40" s="17"/>
      <c r="P40" s="16"/>
      <c r="Q40" s="14"/>
      <c r="R40" s="17">
        <v>1</v>
      </c>
      <c r="S40" s="17">
        <v>1</v>
      </c>
      <c r="T40" s="16"/>
      <c r="U40" s="17">
        <v>0</v>
      </c>
      <c r="V40" s="17">
        <v>0</v>
      </c>
      <c r="W40" s="17">
        <v>29</v>
      </c>
      <c r="X40" s="17"/>
      <c r="Y40" s="17"/>
      <c r="Z40" s="17"/>
      <c r="AA40" s="17"/>
      <c r="AB40" s="17"/>
      <c r="AC40" s="17"/>
      <c r="AD40" s="17"/>
      <c r="AE40" s="17"/>
      <c r="AF40" s="17"/>
      <c r="AG40" s="23">
        <f t="shared" si="1"/>
        <v>26.1</v>
      </c>
      <c r="AH40" s="24">
        <v>1</v>
      </c>
      <c r="AI40" s="24">
        <f t="shared" si="2"/>
        <v>0</v>
      </c>
      <c r="AJ40" s="24">
        <f t="shared" si="3"/>
        <v>0</v>
      </c>
      <c r="AK40" s="24">
        <f t="shared" si="4"/>
        <v>0</v>
      </c>
      <c r="AL40" s="24">
        <f t="shared" si="5"/>
        <v>0</v>
      </c>
      <c r="AM40" s="24">
        <f t="shared" si="6"/>
        <v>0</v>
      </c>
      <c r="AN40" s="24">
        <f t="shared" si="7"/>
        <v>0</v>
      </c>
      <c r="AO40" s="24">
        <f t="shared" si="8"/>
        <v>0</v>
      </c>
      <c r="AP40" s="24">
        <f t="shared" si="9"/>
        <v>0</v>
      </c>
      <c r="AQ40" s="24">
        <f t="shared" si="10"/>
        <v>0</v>
      </c>
      <c r="AR40" s="17"/>
      <c r="AS40" s="17"/>
      <c r="AT40" s="17"/>
      <c r="AU40" s="17"/>
      <c r="AV40" s="17"/>
      <c r="AW40" s="17"/>
      <c r="AX40" s="17"/>
      <c r="AY40" s="17"/>
    </row>
    <row r="41" spans="1:51" x14ac:dyDescent="0.2">
      <c r="A41" s="11" t="s">
        <v>75</v>
      </c>
      <c r="B41" s="18" t="s">
        <v>72</v>
      </c>
      <c r="C41" s="18" t="s">
        <v>51</v>
      </c>
      <c r="D41" s="7">
        <v>94</v>
      </c>
      <c r="E41" s="7">
        <v>28</v>
      </c>
      <c r="F41" s="7" t="s">
        <v>65</v>
      </c>
      <c r="G41" s="7" t="s">
        <v>69</v>
      </c>
      <c r="H41" s="7" t="s">
        <v>67</v>
      </c>
      <c r="I41" s="7" t="s">
        <v>55</v>
      </c>
      <c r="J41" s="8">
        <v>26.25</v>
      </c>
      <c r="K41" s="8">
        <v>0.35</v>
      </c>
      <c r="L41" s="9">
        <v>35</v>
      </c>
      <c r="M41" s="10">
        <v>0.53888888888888886</v>
      </c>
      <c r="N41" s="11">
        <v>1.2</v>
      </c>
      <c r="O41" s="11">
        <v>120</v>
      </c>
      <c r="P41" s="10">
        <v>0.61944444444444446</v>
      </c>
      <c r="Q41" s="8">
        <v>3.4285714285714288</v>
      </c>
      <c r="R41" s="11">
        <v>1</v>
      </c>
      <c r="S41" s="11">
        <v>1</v>
      </c>
      <c r="T41" s="10">
        <f t="shared" si="11"/>
        <v>8.0555555555555602E-2</v>
      </c>
      <c r="U41" s="11">
        <v>0</v>
      </c>
      <c r="V41" s="11">
        <v>1</v>
      </c>
      <c r="W41" s="11">
        <v>47</v>
      </c>
      <c r="X41" s="11">
        <v>48.2</v>
      </c>
      <c r="Y41" s="11">
        <v>47.5</v>
      </c>
      <c r="Z41" s="11">
        <v>46.8</v>
      </c>
      <c r="AA41" s="11">
        <v>45.7</v>
      </c>
      <c r="AB41" s="11">
        <v>45.3</v>
      </c>
      <c r="AC41" s="11">
        <v>43.9</v>
      </c>
      <c r="AD41" s="11">
        <v>43.3</v>
      </c>
      <c r="AE41" s="11">
        <v>44.6</v>
      </c>
      <c r="AF41" s="11">
        <v>44.9</v>
      </c>
      <c r="AG41" s="12">
        <f t="shared" si="1"/>
        <v>42.300000000000004</v>
      </c>
      <c r="AH41" s="13">
        <v>1</v>
      </c>
      <c r="AI41" s="13">
        <f t="shared" si="2"/>
        <v>1.0255319148936171</v>
      </c>
      <c r="AJ41" s="13">
        <f t="shared" si="3"/>
        <v>1.0106382978723405</v>
      </c>
      <c r="AK41" s="13">
        <f t="shared" si="4"/>
        <v>0.99574468085106382</v>
      </c>
      <c r="AL41" s="13">
        <f t="shared" si="5"/>
        <v>0.97234042553191491</v>
      </c>
      <c r="AM41" s="13">
        <f t="shared" si="6"/>
        <v>0.96382978723404245</v>
      </c>
      <c r="AN41" s="13">
        <f t="shared" si="7"/>
        <v>0.93404255319148932</v>
      </c>
      <c r="AO41" s="13">
        <f t="shared" si="8"/>
        <v>0.92127659574468079</v>
      </c>
      <c r="AP41" s="13">
        <f t="shared" si="9"/>
        <v>0.94893617021276599</v>
      </c>
      <c r="AQ41" s="13">
        <f t="shared" si="10"/>
        <v>0.9553191489361702</v>
      </c>
      <c r="AR41" s="11">
        <v>-0.31</v>
      </c>
      <c r="AS41" s="11">
        <v>0.12</v>
      </c>
      <c r="AT41" s="11">
        <v>-0.42</v>
      </c>
      <c r="AU41" s="11">
        <v>0</v>
      </c>
      <c r="AV41" s="11">
        <v>-0.28999999999999998</v>
      </c>
      <c r="AW41" s="11">
        <v>-0.11</v>
      </c>
      <c r="AX41" s="11">
        <v>-0.44</v>
      </c>
      <c r="AY41" s="11">
        <v>0</v>
      </c>
    </row>
    <row r="42" spans="1:51" s="34" customFormat="1" x14ac:dyDescent="0.2">
      <c r="A42" s="17" t="s">
        <v>75</v>
      </c>
      <c r="B42" s="39" t="s">
        <v>72</v>
      </c>
      <c r="C42" s="39" t="s">
        <v>57</v>
      </c>
      <c r="D42" s="38">
        <v>95</v>
      </c>
      <c r="E42" s="38">
        <v>28</v>
      </c>
      <c r="F42" s="38" t="s">
        <v>52</v>
      </c>
      <c r="G42" s="38" t="s">
        <v>53</v>
      </c>
      <c r="H42" s="38" t="s">
        <v>67</v>
      </c>
      <c r="I42" s="38" t="s">
        <v>61</v>
      </c>
      <c r="J42" s="14">
        <v>92.25</v>
      </c>
      <c r="K42" s="14">
        <v>1.23</v>
      </c>
      <c r="L42" s="15">
        <v>123</v>
      </c>
      <c r="M42" s="16">
        <v>0.61597222222222225</v>
      </c>
      <c r="N42" s="17"/>
      <c r="O42" s="17"/>
      <c r="P42" s="16"/>
      <c r="Q42" s="14"/>
      <c r="R42" s="17">
        <v>1</v>
      </c>
      <c r="S42" s="17">
        <v>0</v>
      </c>
      <c r="T42" s="16"/>
      <c r="U42" s="17">
        <v>1</v>
      </c>
      <c r="V42" s="17">
        <v>0</v>
      </c>
      <c r="W42" s="17">
        <v>36.6</v>
      </c>
      <c r="X42" s="17"/>
      <c r="Y42" s="17"/>
      <c r="Z42" s="17"/>
      <c r="AA42" s="17"/>
      <c r="AB42" s="17"/>
      <c r="AC42" s="17"/>
      <c r="AD42" s="17"/>
      <c r="AE42" s="17"/>
      <c r="AF42" s="17"/>
      <c r="AG42" s="23">
        <f t="shared" si="1"/>
        <v>32.940000000000005</v>
      </c>
      <c r="AH42" s="24">
        <v>1</v>
      </c>
      <c r="AI42" s="24">
        <f t="shared" si="2"/>
        <v>0</v>
      </c>
      <c r="AJ42" s="24">
        <f t="shared" si="3"/>
        <v>0</v>
      </c>
      <c r="AK42" s="24">
        <f t="shared" si="4"/>
        <v>0</v>
      </c>
      <c r="AL42" s="24">
        <f t="shared" si="5"/>
        <v>0</v>
      </c>
      <c r="AM42" s="24">
        <f t="shared" si="6"/>
        <v>0</v>
      </c>
      <c r="AN42" s="24">
        <f t="shared" si="7"/>
        <v>0</v>
      </c>
      <c r="AO42" s="24">
        <f t="shared" si="8"/>
        <v>0</v>
      </c>
      <c r="AP42" s="24">
        <f t="shared" si="9"/>
        <v>0</v>
      </c>
      <c r="AQ42" s="24">
        <f t="shared" si="10"/>
        <v>0</v>
      </c>
      <c r="AR42" s="17"/>
      <c r="AS42" s="17"/>
      <c r="AT42" s="17"/>
      <c r="AU42" s="17"/>
      <c r="AV42" s="17"/>
      <c r="AW42" s="17"/>
      <c r="AX42" s="17"/>
      <c r="AY42" s="17"/>
    </row>
    <row r="43" spans="1:51" s="34" customFormat="1" x14ac:dyDescent="0.2">
      <c r="A43" s="17" t="s">
        <v>75</v>
      </c>
      <c r="B43" s="39" t="s">
        <v>72</v>
      </c>
      <c r="C43" s="39" t="s">
        <v>63</v>
      </c>
      <c r="D43" s="38">
        <v>97</v>
      </c>
      <c r="E43" s="38">
        <v>28</v>
      </c>
      <c r="F43" s="38" t="s">
        <v>58</v>
      </c>
      <c r="G43" s="38" t="s">
        <v>69</v>
      </c>
      <c r="H43" s="38" t="s">
        <v>67</v>
      </c>
      <c r="I43" s="38" t="s">
        <v>55</v>
      </c>
      <c r="J43" s="14">
        <v>26.737499999999997</v>
      </c>
      <c r="K43" s="14">
        <v>0.35649999999999998</v>
      </c>
      <c r="L43" s="15">
        <v>35.65</v>
      </c>
      <c r="M43" s="16">
        <v>0.47430555555555554</v>
      </c>
      <c r="N43" s="17"/>
      <c r="O43" s="17"/>
      <c r="P43" s="16"/>
      <c r="Q43" s="14"/>
      <c r="R43" s="17">
        <v>1</v>
      </c>
      <c r="S43" s="17">
        <v>0</v>
      </c>
      <c r="T43" s="16"/>
      <c r="U43" s="17">
        <v>1</v>
      </c>
      <c r="V43" s="17">
        <v>0</v>
      </c>
      <c r="W43" s="17">
        <v>46.3</v>
      </c>
      <c r="X43" s="17"/>
      <c r="Y43" s="17"/>
      <c r="Z43" s="17"/>
      <c r="AA43" s="17"/>
      <c r="AB43" s="17"/>
      <c r="AC43" s="17"/>
      <c r="AD43" s="17"/>
      <c r="AE43" s="17"/>
      <c r="AF43" s="17"/>
      <c r="AG43" s="23">
        <f t="shared" si="1"/>
        <v>41.67</v>
      </c>
      <c r="AH43" s="24">
        <v>1</v>
      </c>
      <c r="AI43" s="24">
        <f t="shared" si="2"/>
        <v>0</v>
      </c>
      <c r="AJ43" s="24">
        <f t="shared" si="3"/>
        <v>0</v>
      </c>
      <c r="AK43" s="24">
        <f t="shared" si="4"/>
        <v>0</v>
      </c>
      <c r="AL43" s="24">
        <f t="shared" si="5"/>
        <v>0</v>
      </c>
      <c r="AM43" s="24">
        <f t="shared" si="6"/>
        <v>0</v>
      </c>
      <c r="AN43" s="24">
        <f t="shared" si="7"/>
        <v>0</v>
      </c>
      <c r="AO43" s="24">
        <f t="shared" si="8"/>
        <v>0</v>
      </c>
      <c r="AP43" s="24">
        <f t="shared" si="9"/>
        <v>0</v>
      </c>
      <c r="AQ43" s="24">
        <f t="shared" si="10"/>
        <v>0</v>
      </c>
      <c r="AR43" s="17"/>
      <c r="AS43" s="17"/>
      <c r="AT43" s="17"/>
      <c r="AU43" s="17"/>
      <c r="AV43" s="17"/>
      <c r="AW43" s="17"/>
      <c r="AX43" s="17"/>
      <c r="AY43" s="17"/>
    </row>
    <row r="44" spans="1:51" s="34" customFormat="1" x14ac:dyDescent="0.2">
      <c r="A44" s="17" t="s">
        <v>75</v>
      </c>
      <c r="B44" s="38" t="s">
        <v>59</v>
      </c>
      <c r="C44" s="38" t="s">
        <v>51</v>
      </c>
      <c r="D44" s="38">
        <v>98</v>
      </c>
      <c r="E44" s="38">
        <v>29</v>
      </c>
      <c r="F44" s="38" t="s">
        <v>56</v>
      </c>
      <c r="G44" s="38" t="s">
        <v>53</v>
      </c>
      <c r="H44" s="38" t="s">
        <v>67</v>
      </c>
      <c r="I44" s="38" t="s">
        <v>61</v>
      </c>
      <c r="J44" s="14">
        <v>93.75</v>
      </c>
      <c r="K44" s="14">
        <v>1.25</v>
      </c>
      <c r="L44" s="15">
        <v>125</v>
      </c>
      <c r="M44" s="16">
        <v>0.42708333333333331</v>
      </c>
      <c r="N44" s="17"/>
      <c r="O44" s="17"/>
      <c r="P44" s="16"/>
      <c r="Q44" s="14"/>
      <c r="R44" s="17">
        <v>1</v>
      </c>
      <c r="S44" s="17">
        <v>0</v>
      </c>
      <c r="T44" s="16"/>
      <c r="U44" s="17">
        <v>1</v>
      </c>
      <c r="V44" s="17">
        <v>0</v>
      </c>
      <c r="W44" s="17">
        <v>61</v>
      </c>
      <c r="X44" s="17"/>
      <c r="Y44" s="17"/>
      <c r="Z44" s="17"/>
      <c r="AA44" s="17"/>
      <c r="AB44" s="17"/>
      <c r="AC44" s="17"/>
      <c r="AD44" s="17"/>
      <c r="AE44" s="17"/>
      <c r="AF44" s="17"/>
      <c r="AG44" s="23">
        <f t="shared" si="1"/>
        <v>54.9</v>
      </c>
      <c r="AH44" s="24">
        <v>1</v>
      </c>
      <c r="AI44" s="24">
        <f t="shared" si="2"/>
        <v>0</v>
      </c>
      <c r="AJ44" s="24">
        <f t="shared" si="3"/>
        <v>0</v>
      </c>
      <c r="AK44" s="24">
        <f t="shared" si="4"/>
        <v>0</v>
      </c>
      <c r="AL44" s="24">
        <f t="shared" si="5"/>
        <v>0</v>
      </c>
      <c r="AM44" s="24">
        <f t="shared" si="6"/>
        <v>0</v>
      </c>
      <c r="AN44" s="24">
        <f t="shared" si="7"/>
        <v>0</v>
      </c>
      <c r="AO44" s="24">
        <f t="shared" si="8"/>
        <v>0</v>
      </c>
      <c r="AP44" s="24">
        <f t="shared" si="9"/>
        <v>0</v>
      </c>
      <c r="AQ44" s="24">
        <f t="shared" si="10"/>
        <v>0</v>
      </c>
      <c r="AR44" s="17"/>
      <c r="AS44" s="17"/>
      <c r="AT44" s="17"/>
      <c r="AU44" s="17"/>
      <c r="AV44" s="17"/>
      <c r="AW44" s="17"/>
      <c r="AX44" s="17"/>
      <c r="AY44" s="17"/>
    </row>
    <row r="45" spans="1:51" x14ac:dyDescent="0.2">
      <c r="A45" s="11" t="s">
        <v>75</v>
      </c>
      <c r="B45" s="7" t="s">
        <v>59</v>
      </c>
      <c r="C45" s="7" t="s">
        <v>51</v>
      </c>
      <c r="D45" s="7">
        <v>99</v>
      </c>
      <c r="E45" s="7">
        <v>29</v>
      </c>
      <c r="F45" s="7" t="s">
        <v>52</v>
      </c>
      <c r="G45" s="7" t="s">
        <v>69</v>
      </c>
      <c r="H45" s="7" t="s">
        <v>67</v>
      </c>
      <c r="I45" s="7" t="s">
        <v>61</v>
      </c>
      <c r="J45" s="8">
        <v>28.875</v>
      </c>
      <c r="K45" s="8">
        <v>0.38500000000000001</v>
      </c>
      <c r="L45" s="9">
        <v>38.5</v>
      </c>
      <c r="M45" s="10">
        <v>0.46180555555555558</v>
      </c>
      <c r="N45" s="11">
        <v>1</v>
      </c>
      <c r="O45" s="11">
        <v>100</v>
      </c>
      <c r="P45" s="10">
        <v>0.55625000000000002</v>
      </c>
      <c r="Q45" s="8">
        <v>2.5974025974025974</v>
      </c>
      <c r="R45" s="11">
        <v>1</v>
      </c>
      <c r="S45" s="11">
        <v>1</v>
      </c>
      <c r="T45" s="10">
        <f t="shared" si="11"/>
        <v>9.4444444444444442E-2</v>
      </c>
      <c r="U45" s="11">
        <v>0</v>
      </c>
      <c r="V45" s="11">
        <v>1</v>
      </c>
      <c r="W45" s="11">
        <v>45.3</v>
      </c>
      <c r="X45" s="11">
        <v>45.5</v>
      </c>
      <c r="Y45" s="11">
        <v>46.1</v>
      </c>
      <c r="Z45" s="11">
        <v>46</v>
      </c>
      <c r="AA45" s="11">
        <v>45.3</v>
      </c>
      <c r="AB45" s="11">
        <v>44.4</v>
      </c>
      <c r="AC45" s="11">
        <v>44.3</v>
      </c>
      <c r="AD45" s="11">
        <v>44.9</v>
      </c>
      <c r="AE45" s="11">
        <v>45</v>
      </c>
      <c r="AF45" s="11">
        <v>45.9</v>
      </c>
      <c r="AG45" s="12">
        <f t="shared" si="1"/>
        <v>40.769999999999996</v>
      </c>
      <c r="AH45" s="13">
        <v>1</v>
      </c>
      <c r="AI45" s="13">
        <f t="shared" si="2"/>
        <v>1.0044150110375276</v>
      </c>
      <c r="AJ45" s="13">
        <f t="shared" si="3"/>
        <v>1.0176600441501105</v>
      </c>
      <c r="AK45" s="13">
        <f t="shared" si="4"/>
        <v>1.0154525386313467</v>
      </c>
      <c r="AL45" s="13">
        <f t="shared" si="5"/>
        <v>1</v>
      </c>
      <c r="AM45" s="13">
        <f t="shared" si="6"/>
        <v>0.98013245033112584</v>
      </c>
      <c r="AN45" s="13">
        <f t="shared" si="7"/>
        <v>0.97792494481236203</v>
      </c>
      <c r="AO45" s="13">
        <f t="shared" si="8"/>
        <v>0.99116997792494488</v>
      </c>
      <c r="AP45" s="13">
        <f t="shared" si="9"/>
        <v>0.99337748344370869</v>
      </c>
      <c r="AQ45" s="13">
        <f t="shared" si="10"/>
        <v>1.0132450331125828</v>
      </c>
      <c r="AR45" s="11">
        <v>-0.31</v>
      </c>
      <c r="AS45" s="11">
        <v>0.12</v>
      </c>
      <c r="AT45" s="11">
        <v>-0.42</v>
      </c>
      <c r="AU45" s="11">
        <v>1</v>
      </c>
      <c r="AV45" s="11">
        <v>-0.31</v>
      </c>
      <c r="AW45" s="11">
        <v>-0.1</v>
      </c>
      <c r="AX45" s="11">
        <v>-0.43</v>
      </c>
      <c r="AY45" s="11">
        <v>0</v>
      </c>
    </row>
    <row r="46" spans="1:51" x14ac:dyDescent="0.2">
      <c r="A46" s="11" t="s">
        <v>75</v>
      </c>
      <c r="B46" s="7" t="s">
        <v>59</v>
      </c>
      <c r="C46" s="7" t="s">
        <v>63</v>
      </c>
      <c r="D46" s="7">
        <v>100</v>
      </c>
      <c r="E46" s="7">
        <v>29</v>
      </c>
      <c r="F46" s="7" t="s">
        <v>58</v>
      </c>
      <c r="G46" s="7" t="s">
        <v>69</v>
      </c>
      <c r="H46" s="7" t="s">
        <v>67</v>
      </c>
      <c r="I46" s="7" t="s">
        <v>61</v>
      </c>
      <c r="J46" s="8">
        <v>29.625</v>
      </c>
      <c r="K46" s="8">
        <v>0.39500000000000002</v>
      </c>
      <c r="L46" s="9">
        <v>39.5</v>
      </c>
      <c r="M46" s="10">
        <v>0.53333333333333333</v>
      </c>
      <c r="N46" s="11">
        <v>1</v>
      </c>
      <c r="O46" s="11">
        <v>100</v>
      </c>
      <c r="P46" s="10">
        <v>0.62847222222222221</v>
      </c>
      <c r="Q46" s="8">
        <v>2.5316455696202529</v>
      </c>
      <c r="R46" s="11">
        <v>1</v>
      </c>
      <c r="S46" s="11">
        <v>1</v>
      </c>
      <c r="T46" s="10">
        <f t="shared" si="11"/>
        <v>9.5138888888888884E-2</v>
      </c>
      <c r="U46" s="11">
        <v>0</v>
      </c>
      <c r="V46" s="11">
        <v>1</v>
      </c>
      <c r="W46" s="11">
        <v>50.4</v>
      </c>
      <c r="X46" s="11">
        <v>50.4</v>
      </c>
      <c r="Y46" s="11">
        <v>51.1</v>
      </c>
      <c r="Z46" s="11">
        <v>50.3</v>
      </c>
      <c r="AA46" s="11">
        <v>49.7</v>
      </c>
      <c r="AB46" s="11">
        <v>47.3</v>
      </c>
      <c r="AC46" s="11">
        <v>47.7</v>
      </c>
      <c r="AD46" s="11">
        <v>47.9</v>
      </c>
      <c r="AE46" s="11">
        <v>47.4</v>
      </c>
      <c r="AF46" s="11">
        <v>47.5</v>
      </c>
      <c r="AG46" s="12">
        <f t="shared" si="1"/>
        <v>45.36</v>
      </c>
      <c r="AH46" s="13">
        <v>1</v>
      </c>
      <c r="AI46" s="13">
        <f t="shared" si="2"/>
        <v>1</v>
      </c>
      <c r="AJ46" s="13">
        <f t="shared" si="3"/>
        <v>1.0138888888888888</v>
      </c>
      <c r="AK46" s="13">
        <f t="shared" si="4"/>
        <v>0.99801587301587302</v>
      </c>
      <c r="AL46" s="13">
        <f t="shared" si="5"/>
        <v>0.98611111111111116</v>
      </c>
      <c r="AM46" s="13">
        <f t="shared" si="6"/>
        <v>0.93849206349206349</v>
      </c>
      <c r="AN46" s="13">
        <f t="shared" si="7"/>
        <v>0.94642857142857151</v>
      </c>
      <c r="AO46" s="13">
        <f t="shared" si="8"/>
        <v>0.95039682539682535</v>
      </c>
      <c r="AP46" s="13">
        <f t="shared" si="9"/>
        <v>0.94047619047619047</v>
      </c>
      <c r="AQ46" s="13">
        <f t="shared" si="10"/>
        <v>0.94246031746031744</v>
      </c>
      <c r="AR46" s="11">
        <v>-0.31</v>
      </c>
      <c r="AS46" s="11">
        <v>0.12</v>
      </c>
      <c r="AT46" s="11">
        <v>-0.42</v>
      </c>
      <c r="AU46" s="11">
        <v>1</v>
      </c>
      <c r="AV46" s="11">
        <v>-0.31</v>
      </c>
      <c r="AW46" s="11">
        <v>-0.11</v>
      </c>
      <c r="AX46" s="11">
        <v>-0.43</v>
      </c>
      <c r="AY46" s="11">
        <v>0</v>
      </c>
    </row>
    <row r="47" spans="1:51" x14ac:dyDescent="0.2">
      <c r="A47" s="11" t="s">
        <v>76</v>
      </c>
      <c r="B47" s="18" t="s">
        <v>77</v>
      </c>
      <c r="C47" s="11" t="s">
        <v>63</v>
      </c>
      <c r="D47" s="7">
        <v>101</v>
      </c>
      <c r="E47" s="7">
        <v>30</v>
      </c>
      <c r="F47" s="7" t="s">
        <v>65</v>
      </c>
      <c r="G47" s="11" t="s">
        <v>53</v>
      </c>
      <c r="H47" s="11" t="s">
        <v>54</v>
      </c>
      <c r="I47" s="11" t="s">
        <v>61</v>
      </c>
      <c r="J47" s="8">
        <v>87</v>
      </c>
      <c r="K47" s="8">
        <v>1.1599999999999999</v>
      </c>
      <c r="L47" s="9">
        <v>116</v>
      </c>
      <c r="M47" s="10">
        <v>0.57152777777777775</v>
      </c>
      <c r="N47" s="9">
        <v>3.5</v>
      </c>
      <c r="O47" s="9">
        <v>350</v>
      </c>
      <c r="P47" s="10">
        <v>0.6694444444444444</v>
      </c>
      <c r="Q47" s="8">
        <f t="shared" ref="Q47:Q50" si="12">N47/K47</f>
        <v>3.0172413793103452</v>
      </c>
      <c r="R47" s="11">
        <v>1</v>
      </c>
      <c r="S47" s="11">
        <v>1</v>
      </c>
      <c r="T47" s="10">
        <f t="shared" ref="T47:T50" si="13">P47-M47</f>
        <v>9.7916666666666652E-2</v>
      </c>
      <c r="U47" s="11">
        <v>0</v>
      </c>
      <c r="V47" s="11">
        <v>1</v>
      </c>
      <c r="W47" s="11">
        <v>38.9</v>
      </c>
      <c r="X47" s="11">
        <v>39.6</v>
      </c>
      <c r="Y47" s="11">
        <v>38.299999999999997</v>
      </c>
      <c r="Z47" s="11">
        <v>38.299999999999997</v>
      </c>
      <c r="AA47" s="11">
        <v>38.299999999999997</v>
      </c>
      <c r="AB47" s="11">
        <v>36.799999999999997</v>
      </c>
      <c r="AC47" s="11">
        <v>37.4</v>
      </c>
      <c r="AD47" s="11">
        <v>37.200000000000003</v>
      </c>
      <c r="AE47" s="11">
        <v>36.6</v>
      </c>
      <c r="AF47" s="11">
        <v>36</v>
      </c>
      <c r="AG47" s="12">
        <f t="shared" si="1"/>
        <v>35.01</v>
      </c>
      <c r="AH47" s="13">
        <v>1</v>
      </c>
      <c r="AI47" s="13">
        <f t="shared" si="2"/>
        <v>1.0179948586118253</v>
      </c>
      <c r="AJ47" s="13">
        <f t="shared" si="3"/>
        <v>0.98457583547557836</v>
      </c>
      <c r="AK47" s="13">
        <f t="shared" si="4"/>
        <v>0.98457583547557836</v>
      </c>
      <c r="AL47" s="13">
        <f t="shared" si="5"/>
        <v>0.98457583547557836</v>
      </c>
      <c r="AM47" s="13">
        <f t="shared" si="6"/>
        <v>0.94601542416452433</v>
      </c>
      <c r="AN47" s="13">
        <f t="shared" si="7"/>
        <v>0.96143958868894597</v>
      </c>
      <c r="AO47" s="13">
        <f t="shared" si="8"/>
        <v>0.95629820051413894</v>
      </c>
      <c r="AP47" s="13">
        <f t="shared" si="9"/>
        <v>0.94087403598971731</v>
      </c>
      <c r="AQ47" s="13">
        <f t="shared" si="10"/>
        <v>0.92544987146529567</v>
      </c>
      <c r="AR47" s="11">
        <v>-0.31</v>
      </c>
      <c r="AS47" s="11">
        <v>0.12</v>
      </c>
      <c r="AT47" s="11">
        <v>-0.42</v>
      </c>
      <c r="AU47" s="11">
        <v>0</v>
      </c>
      <c r="AV47" s="11">
        <v>-0.31</v>
      </c>
      <c r="AW47" s="11">
        <v>-0.12</v>
      </c>
      <c r="AX47" s="11">
        <v>-0.42</v>
      </c>
      <c r="AY47" s="11">
        <v>0</v>
      </c>
    </row>
    <row r="48" spans="1:51" x14ac:dyDescent="0.2">
      <c r="A48" s="11" t="s">
        <v>76</v>
      </c>
      <c r="B48" s="18" t="s">
        <v>77</v>
      </c>
      <c r="C48" s="11" t="s">
        <v>51</v>
      </c>
      <c r="D48" s="7">
        <v>102</v>
      </c>
      <c r="E48" s="7">
        <v>30</v>
      </c>
      <c r="F48" s="7" t="s">
        <v>52</v>
      </c>
      <c r="G48" s="11" t="s">
        <v>53</v>
      </c>
      <c r="H48" s="11" t="s">
        <v>54</v>
      </c>
      <c r="I48" s="11" t="s">
        <v>55</v>
      </c>
      <c r="J48" s="8">
        <v>88.5</v>
      </c>
      <c r="K48" s="8">
        <v>1.18</v>
      </c>
      <c r="L48" s="9">
        <v>118</v>
      </c>
      <c r="M48" s="10">
        <v>0.50486111111111109</v>
      </c>
      <c r="N48" s="11">
        <v>3.56</v>
      </c>
      <c r="O48" s="9">
        <v>356</v>
      </c>
      <c r="P48" s="10">
        <v>0.59375</v>
      </c>
      <c r="Q48" s="8">
        <f t="shared" si="12"/>
        <v>3.0169491525423733</v>
      </c>
      <c r="R48" s="11">
        <v>1</v>
      </c>
      <c r="S48" s="11">
        <v>1</v>
      </c>
      <c r="T48" s="10">
        <f t="shared" si="13"/>
        <v>8.8888888888888906E-2</v>
      </c>
      <c r="U48" s="11">
        <v>0</v>
      </c>
      <c r="V48" s="11">
        <v>1</v>
      </c>
      <c r="W48" s="11">
        <v>47.2</v>
      </c>
      <c r="X48" s="11">
        <v>46.4</v>
      </c>
      <c r="Y48" s="11">
        <v>45.4</v>
      </c>
      <c r="Z48" s="11">
        <v>45.3</v>
      </c>
      <c r="AA48" s="11">
        <v>45.4</v>
      </c>
      <c r="AB48" s="11">
        <v>44.1</v>
      </c>
      <c r="AC48" s="11">
        <v>44.1</v>
      </c>
      <c r="AD48" s="11">
        <v>44</v>
      </c>
      <c r="AE48" s="11">
        <v>43.6</v>
      </c>
      <c r="AF48" s="11">
        <v>43.1</v>
      </c>
      <c r="AG48" s="12">
        <f t="shared" si="1"/>
        <v>42.480000000000004</v>
      </c>
      <c r="AH48" s="13">
        <v>1</v>
      </c>
      <c r="AI48" s="13">
        <f t="shared" si="2"/>
        <v>0.98305084745762705</v>
      </c>
      <c r="AJ48" s="13">
        <f t="shared" si="3"/>
        <v>0.9618644067796609</v>
      </c>
      <c r="AK48" s="13">
        <f t="shared" si="4"/>
        <v>0.95974576271186429</v>
      </c>
      <c r="AL48" s="13">
        <f t="shared" si="5"/>
        <v>0.9618644067796609</v>
      </c>
      <c r="AM48" s="13">
        <f t="shared" si="6"/>
        <v>0.93432203389830504</v>
      </c>
      <c r="AN48" s="13">
        <f t="shared" si="7"/>
        <v>0.93432203389830504</v>
      </c>
      <c r="AO48" s="13">
        <f t="shared" si="8"/>
        <v>0.93220338983050843</v>
      </c>
      <c r="AP48" s="13">
        <f t="shared" si="9"/>
        <v>0.92372881355932202</v>
      </c>
      <c r="AQ48" s="13">
        <f t="shared" si="10"/>
        <v>0.91313559322033899</v>
      </c>
      <c r="AR48" s="11">
        <v>-0.31</v>
      </c>
      <c r="AS48" s="11">
        <v>0.9</v>
      </c>
      <c r="AT48" s="11">
        <v>-0.43</v>
      </c>
      <c r="AU48" s="11">
        <v>1</v>
      </c>
      <c r="AV48" s="11">
        <v>-0.31</v>
      </c>
      <c r="AW48" s="11">
        <v>-1.1599999999999999</v>
      </c>
      <c r="AX48" s="11">
        <v>-0.39</v>
      </c>
      <c r="AY48" s="11">
        <v>0</v>
      </c>
    </row>
    <row r="49" spans="1:51" x14ac:dyDescent="0.2">
      <c r="A49" s="11" t="s">
        <v>76</v>
      </c>
      <c r="B49" s="18" t="s">
        <v>77</v>
      </c>
      <c r="C49" s="11" t="s">
        <v>51</v>
      </c>
      <c r="D49" s="11">
        <v>110</v>
      </c>
      <c r="E49" s="11">
        <v>32</v>
      </c>
      <c r="F49" s="11" t="s">
        <v>65</v>
      </c>
      <c r="G49" s="11" t="s">
        <v>53</v>
      </c>
      <c r="H49" s="11" t="s">
        <v>67</v>
      </c>
      <c r="I49" s="11" t="s">
        <v>61</v>
      </c>
      <c r="J49" s="8">
        <v>92.25</v>
      </c>
      <c r="K49" s="8">
        <v>1.23</v>
      </c>
      <c r="L49" s="9">
        <v>123</v>
      </c>
      <c r="M49" s="10">
        <v>0.65555555555555556</v>
      </c>
      <c r="N49" s="9">
        <v>4.29</v>
      </c>
      <c r="O49" s="9">
        <v>429</v>
      </c>
      <c r="P49" s="10">
        <v>0.7583333333333333</v>
      </c>
      <c r="Q49" s="8">
        <f t="shared" si="12"/>
        <v>3.4878048780487805</v>
      </c>
      <c r="R49" s="11">
        <v>1</v>
      </c>
      <c r="S49" s="11">
        <v>1</v>
      </c>
      <c r="T49" s="10">
        <f t="shared" si="13"/>
        <v>0.10277777777777775</v>
      </c>
      <c r="U49" s="11">
        <v>0</v>
      </c>
      <c r="V49" s="11">
        <v>1</v>
      </c>
      <c r="W49" s="11">
        <v>46.6</v>
      </c>
      <c r="X49" s="11"/>
      <c r="Y49" s="11">
        <v>45.2</v>
      </c>
      <c r="Z49" s="11">
        <v>45.2</v>
      </c>
      <c r="AA49" s="11">
        <v>45.8</v>
      </c>
      <c r="AB49" s="11">
        <v>43.7</v>
      </c>
      <c r="AC49" s="11">
        <v>44.1</v>
      </c>
      <c r="AD49" s="11">
        <v>44.6</v>
      </c>
      <c r="AE49" s="11">
        <v>45.1</v>
      </c>
      <c r="AF49" s="11">
        <v>45.3</v>
      </c>
      <c r="AG49" s="12">
        <f t="shared" si="1"/>
        <v>41.940000000000005</v>
      </c>
      <c r="AH49" s="13">
        <v>1</v>
      </c>
      <c r="AI49" s="13">
        <f t="shared" si="2"/>
        <v>0</v>
      </c>
      <c r="AJ49" s="13">
        <f t="shared" si="3"/>
        <v>0.96995708154506444</v>
      </c>
      <c r="AK49" s="13">
        <f t="shared" si="4"/>
        <v>0.96995708154506444</v>
      </c>
      <c r="AL49" s="13">
        <f t="shared" si="5"/>
        <v>0.98283261802575095</v>
      </c>
      <c r="AM49" s="13">
        <f t="shared" si="6"/>
        <v>0.93776824034334771</v>
      </c>
      <c r="AN49" s="13">
        <f t="shared" si="7"/>
        <v>0.94635193133047213</v>
      </c>
      <c r="AO49" s="13">
        <f t="shared" si="8"/>
        <v>0.9570815450643777</v>
      </c>
      <c r="AP49" s="13">
        <f t="shared" si="9"/>
        <v>0.96781115879828328</v>
      </c>
      <c r="AQ49" s="13">
        <f t="shared" si="10"/>
        <v>0.97210300429184537</v>
      </c>
      <c r="AR49" s="11">
        <v>-0.31</v>
      </c>
      <c r="AS49" s="11">
        <v>0.8</v>
      </c>
      <c r="AT49" s="11">
        <v>-0.44</v>
      </c>
      <c r="AU49" s="11">
        <v>0</v>
      </c>
      <c r="AV49" s="11">
        <v>-0.31</v>
      </c>
      <c r="AW49" s="11">
        <v>-0.12</v>
      </c>
      <c r="AX49" s="11">
        <v>-0.42</v>
      </c>
      <c r="AY49" s="11">
        <v>0</v>
      </c>
    </row>
    <row r="50" spans="1:51" s="34" customFormat="1" x14ac:dyDescent="0.2">
      <c r="A50" s="17" t="s">
        <v>76</v>
      </c>
      <c r="B50" s="21" t="s">
        <v>77</v>
      </c>
      <c r="C50" s="17" t="s">
        <v>63</v>
      </c>
      <c r="D50" s="17">
        <v>111</v>
      </c>
      <c r="E50" s="17">
        <v>32</v>
      </c>
      <c r="F50" s="17" t="s">
        <v>52</v>
      </c>
      <c r="G50" s="17" t="s">
        <v>53</v>
      </c>
      <c r="H50" s="17" t="s">
        <v>67</v>
      </c>
      <c r="I50" s="17" t="s">
        <v>55</v>
      </c>
      <c r="J50" s="14">
        <v>91.05</v>
      </c>
      <c r="K50" s="14">
        <v>1.214</v>
      </c>
      <c r="L50" s="15">
        <v>121.4</v>
      </c>
      <c r="M50" s="16">
        <v>0.72361111111111109</v>
      </c>
      <c r="N50" s="15">
        <v>4.87</v>
      </c>
      <c r="O50" s="15">
        <v>487</v>
      </c>
      <c r="P50" s="16">
        <v>0.81388888888888899</v>
      </c>
      <c r="Q50" s="14">
        <f t="shared" si="12"/>
        <v>4.0115321252059308</v>
      </c>
      <c r="R50" s="17">
        <v>1</v>
      </c>
      <c r="S50" s="17">
        <v>1</v>
      </c>
      <c r="T50" s="16">
        <f t="shared" si="13"/>
        <v>9.0277777777777901E-2</v>
      </c>
      <c r="U50" s="17">
        <v>0</v>
      </c>
      <c r="V50" s="17">
        <v>0</v>
      </c>
      <c r="W50" s="17">
        <v>42</v>
      </c>
      <c r="X50" s="17"/>
      <c r="Y50" s="17"/>
      <c r="Z50" s="17"/>
      <c r="AA50" s="17"/>
      <c r="AB50" s="17"/>
      <c r="AC50" s="17"/>
      <c r="AD50" s="17"/>
      <c r="AE50" s="17"/>
      <c r="AF50" s="17"/>
      <c r="AG50" s="23">
        <f t="shared" si="1"/>
        <v>37.800000000000004</v>
      </c>
      <c r="AH50" s="24">
        <v>1</v>
      </c>
      <c r="AI50" s="24">
        <f t="shared" si="2"/>
        <v>0</v>
      </c>
      <c r="AJ50" s="24">
        <f t="shared" si="3"/>
        <v>0</v>
      </c>
      <c r="AK50" s="24">
        <f t="shared" si="4"/>
        <v>0</v>
      </c>
      <c r="AL50" s="24">
        <f t="shared" si="5"/>
        <v>0</v>
      </c>
      <c r="AM50" s="24">
        <f t="shared" si="6"/>
        <v>0</v>
      </c>
      <c r="AN50" s="24">
        <f t="shared" si="7"/>
        <v>0</v>
      </c>
      <c r="AO50" s="24">
        <f t="shared" si="8"/>
        <v>0</v>
      </c>
      <c r="AP50" s="24">
        <f t="shared" si="9"/>
        <v>0</v>
      </c>
      <c r="AQ50" s="24">
        <f t="shared" si="10"/>
        <v>0</v>
      </c>
      <c r="AR50" s="17"/>
      <c r="AS50" s="17"/>
      <c r="AT50" s="17"/>
      <c r="AU50" s="17"/>
      <c r="AV50" s="17"/>
      <c r="AW50" s="17"/>
      <c r="AX50" s="17"/>
      <c r="AY50" s="17"/>
    </row>
    <row r="51" spans="1:51" x14ac:dyDescent="0.2">
      <c r="A51" s="11" t="s">
        <v>76</v>
      </c>
      <c r="B51" s="18" t="s">
        <v>78</v>
      </c>
      <c r="C51" s="7" t="s">
        <v>63</v>
      </c>
      <c r="D51" s="7">
        <v>118</v>
      </c>
      <c r="E51" s="7">
        <v>34.1</v>
      </c>
      <c r="F51" s="7" t="s">
        <v>65</v>
      </c>
      <c r="G51" s="7" t="s">
        <v>69</v>
      </c>
      <c r="H51" s="7" t="s">
        <v>54</v>
      </c>
      <c r="I51" s="7" t="s">
        <v>61</v>
      </c>
      <c r="J51" s="8">
        <v>22.8</v>
      </c>
      <c r="K51" s="8">
        <v>0.30399999999999999</v>
      </c>
      <c r="L51" s="9">
        <v>30.4</v>
      </c>
      <c r="M51" s="10">
        <v>0.39583333333333331</v>
      </c>
      <c r="N51" s="9">
        <v>1.2</v>
      </c>
      <c r="O51" s="9">
        <v>120</v>
      </c>
      <c r="P51" s="10">
        <v>0.47361111111111115</v>
      </c>
      <c r="Q51" s="8">
        <f>N51/K51</f>
        <v>3.9473684210526314</v>
      </c>
      <c r="R51" s="11">
        <v>1</v>
      </c>
      <c r="S51" s="11">
        <v>1</v>
      </c>
      <c r="T51" s="10">
        <f>P51-M51</f>
        <v>7.7777777777777835E-2</v>
      </c>
      <c r="U51" s="11">
        <v>0</v>
      </c>
      <c r="V51" s="11">
        <v>1</v>
      </c>
      <c r="W51" s="11">
        <v>32.9</v>
      </c>
      <c r="X51" s="11">
        <v>33</v>
      </c>
      <c r="Y51" s="11">
        <v>31.3</v>
      </c>
      <c r="Z51" s="11">
        <v>31.3</v>
      </c>
      <c r="AA51" s="11">
        <v>31.3</v>
      </c>
      <c r="AB51" s="11">
        <v>31.5</v>
      </c>
      <c r="AC51" s="11">
        <v>31.2</v>
      </c>
      <c r="AD51" s="11">
        <v>30.5</v>
      </c>
      <c r="AE51" s="11">
        <v>30.8</v>
      </c>
      <c r="AF51" s="11">
        <v>31.4</v>
      </c>
      <c r="AG51" s="12">
        <f t="shared" si="1"/>
        <v>29.61</v>
      </c>
      <c r="AH51" s="13">
        <v>1</v>
      </c>
      <c r="AI51" s="13">
        <f t="shared" si="2"/>
        <v>1.0030395136778116</v>
      </c>
      <c r="AJ51" s="13">
        <f t="shared" si="3"/>
        <v>0.9513677811550153</v>
      </c>
      <c r="AK51" s="13">
        <f t="shared" si="4"/>
        <v>0.9513677811550153</v>
      </c>
      <c r="AL51" s="13">
        <f t="shared" si="5"/>
        <v>0.9513677811550153</v>
      </c>
      <c r="AM51" s="13">
        <f t="shared" si="6"/>
        <v>0.95744680851063835</v>
      </c>
      <c r="AN51" s="13">
        <f t="shared" si="7"/>
        <v>0.94832826747720367</v>
      </c>
      <c r="AO51" s="13">
        <f t="shared" si="8"/>
        <v>0.92705167173252279</v>
      </c>
      <c r="AP51" s="13">
        <f t="shared" si="9"/>
        <v>0.93617021276595747</v>
      </c>
      <c r="AQ51" s="13">
        <f t="shared" si="10"/>
        <v>0.95440729483282671</v>
      </c>
      <c r="AR51" s="11">
        <v>-0.31</v>
      </c>
      <c r="AS51" s="11">
        <v>0.11</v>
      </c>
      <c r="AT51" s="11">
        <v>-0.43</v>
      </c>
      <c r="AU51" s="11">
        <v>0</v>
      </c>
      <c r="AV51" s="11">
        <v>-0.31</v>
      </c>
      <c r="AW51" s="11">
        <v>-0.12</v>
      </c>
      <c r="AX51" s="11">
        <v>-0.42</v>
      </c>
      <c r="AY51" s="11">
        <v>0</v>
      </c>
    </row>
    <row r="52" spans="1:51" x14ac:dyDescent="0.2">
      <c r="A52" s="11" t="s">
        <v>76</v>
      </c>
      <c r="B52" s="18" t="s">
        <v>78</v>
      </c>
      <c r="C52" s="7" t="s">
        <v>63</v>
      </c>
      <c r="D52" s="7">
        <v>119</v>
      </c>
      <c r="E52" s="7">
        <v>34.1</v>
      </c>
      <c r="F52" s="7" t="s">
        <v>52</v>
      </c>
      <c r="G52" s="7" t="s">
        <v>69</v>
      </c>
      <c r="H52" s="7" t="s">
        <v>54</v>
      </c>
      <c r="I52" s="7" t="s">
        <v>61</v>
      </c>
      <c r="J52" s="8">
        <v>21.374999999999996</v>
      </c>
      <c r="K52" s="8">
        <v>0.28499999999999998</v>
      </c>
      <c r="L52" s="9">
        <v>28.5</v>
      </c>
      <c r="M52" s="10">
        <v>0.46527777777777773</v>
      </c>
      <c r="N52" s="9">
        <v>1.25</v>
      </c>
      <c r="O52" s="9">
        <v>125</v>
      </c>
      <c r="P52" s="10">
        <v>0.54652777777777783</v>
      </c>
      <c r="Q52" s="8">
        <f t="shared" ref="Q52:Q58" si="14">N52/K52</f>
        <v>4.3859649122807021</v>
      </c>
      <c r="R52" s="11">
        <v>1</v>
      </c>
      <c r="S52" s="11">
        <v>1</v>
      </c>
      <c r="T52" s="10">
        <f t="shared" ref="T52:T53" si="15">P52-M52</f>
        <v>8.12500000000001E-2</v>
      </c>
      <c r="U52" s="11">
        <v>0</v>
      </c>
      <c r="V52" s="11">
        <v>1</v>
      </c>
      <c r="W52" s="11">
        <v>31.6</v>
      </c>
      <c r="X52" s="11">
        <v>31.3</v>
      </c>
      <c r="Y52" s="11">
        <v>31.2</v>
      </c>
      <c r="Z52" s="11">
        <v>30.6</v>
      </c>
      <c r="AA52" s="11">
        <v>30.2</v>
      </c>
      <c r="AB52" s="11">
        <v>30.1</v>
      </c>
      <c r="AC52" s="11">
        <v>29</v>
      </c>
      <c r="AD52" s="11">
        <v>29.3</v>
      </c>
      <c r="AE52" s="11">
        <v>30</v>
      </c>
      <c r="AF52" s="11">
        <v>29.7</v>
      </c>
      <c r="AG52" s="12">
        <f t="shared" si="1"/>
        <v>28.44</v>
      </c>
      <c r="AH52" s="13">
        <v>1</v>
      </c>
      <c r="AI52" s="13">
        <f t="shared" si="2"/>
        <v>0.990506329113924</v>
      </c>
      <c r="AJ52" s="13">
        <f t="shared" si="3"/>
        <v>0.98734177215189867</v>
      </c>
      <c r="AK52" s="13">
        <f t="shared" si="4"/>
        <v>0.96835443037974689</v>
      </c>
      <c r="AL52" s="13">
        <f t="shared" si="5"/>
        <v>0.95569620253164556</v>
      </c>
      <c r="AM52" s="13">
        <f t="shared" si="6"/>
        <v>0.95253164556962022</v>
      </c>
      <c r="AN52" s="13">
        <f t="shared" si="7"/>
        <v>0.91772151898734178</v>
      </c>
      <c r="AO52" s="13">
        <f t="shared" si="8"/>
        <v>0.92721518987341767</v>
      </c>
      <c r="AP52" s="13">
        <f t="shared" si="9"/>
        <v>0.94936708860759489</v>
      </c>
      <c r="AQ52" s="13">
        <f t="shared" si="10"/>
        <v>0.93987341772151889</v>
      </c>
      <c r="AR52" s="11">
        <v>-0.31</v>
      </c>
      <c r="AS52" s="11">
        <v>0.11</v>
      </c>
      <c r="AT52" s="11">
        <v>-0.43</v>
      </c>
      <c r="AU52" s="11">
        <v>0</v>
      </c>
      <c r="AV52" s="11">
        <v>-0.31</v>
      </c>
      <c r="AW52" s="11">
        <v>-0.11</v>
      </c>
      <c r="AX52" s="11">
        <v>-0.43</v>
      </c>
      <c r="AY52" s="11">
        <v>0</v>
      </c>
    </row>
    <row r="53" spans="1:51" x14ac:dyDescent="0.2">
      <c r="A53" s="11" t="s">
        <v>76</v>
      </c>
      <c r="B53" s="18" t="s">
        <v>77</v>
      </c>
      <c r="C53" s="7" t="s">
        <v>63</v>
      </c>
      <c r="D53" s="11">
        <v>120</v>
      </c>
      <c r="E53" s="11">
        <v>34.200000000000003</v>
      </c>
      <c r="F53" s="11" t="s">
        <v>56</v>
      </c>
      <c r="G53" s="7" t="s">
        <v>69</v>
      </c>
      <c r="H53" s="7" t="s">
        <v>54</v>
      </c>
      <c r="I53" s="11" t="s">
        <v>55</v>
      </c>
      <c r="J53" s="11">
        <v>20.774999999999999</v>
      </c>
      <c r="K53" s="11">
        <v>0.27700000000000002</v>
      </c>
      <c r="L53" s="11">
        <v>27.7</v>
      </c>
      <c r="M53" s="10">
        <v>0.37152777777777773</v>
      </c>
      <c r="N53" s="11">
        <v>1.36</v>
      </c>
      <c r="O53" s="9">
        <v>136</v>
      </c>
      <c r="P53" s="10">
        <v>0.4548611111111111</v>
      </c>
      <c r="Q53" s="8">
        <f t="shared" si="14"/>
        <v>4.9097472924187722</v>
      </c>
      <c r="R53" s="11">
        <v>1</v>
      </c>
      <c r="S53" s="11">
        <v>1</v>
      </c>
      <c r="T53" s="10">
        <f t="shared" si="15"/>
        <v>8.333333333333337E-2</v>
      </c>
      <c r="U53" s="17">
        <v>0</v>
      </c>
      <c r="V53" s="11">
        <v>1</v>
      </c>
      <c r="W53" s="11">
        <v>28</v>
      </c>
      <c r="X53" s="11">
        <v>28.3</v>
      </c>
      <c r="Y53" s="11">
        <v>29.9</v>
      </c>
      <c r="Z53" s="11">
        <v>28.2</v>
      </c>
      <c r="AA53" s="11">
        <v>28.2</v>
      </c>
      <c r="AB53" s="11">
        <v>27.2</v>
      </c>
      <c r="AC53" s="11">
        <v>28.3</v>
      </c>
      <c r="AD53" s="11">
        <v>28.9</v>
      </c>
      <c r="AE53" s="11">
        <v>28.8</v>
      </c>
      <c r="AF53" s="11">
        <v>28.1</v>
      </c>
      <c r="AG53" s="12">
        <f t="shared" si="1"/>
        <v>25.2</v>
      </c>
      <c r="AH53" s="13">
        <v>1</v>
      </c>
      <c r="AI53" s="13">
        <f t="shared" si="2"/>
        <v>1.0107142857142857</v>
      </c>
      <c r="AJ53" s="13">
        <f t="shared" si="3"/>
        <v>1.0678571428571428</v>
      </c>
      <c r="AK53" s="13">
        <f t="shared" si="4"/>
        <v>1.0071428571428571</v>
      </c>
      <c r="AL53" s="13">
        <f t="shared" si="5"/>
        <v>1.0071428571428571</v>
      </c>
      <c r="AM53" s="13">
        <f t="shared" si="6"/>
        <v>0.97142857142857142</v>
      </c>
      <c r="AN53" s="13">
        <f t="shared" si="7"/>
        <v>1.0107142857142857</v>
      </c>
      <c r="AO53" s="13">
        <f t="shared" si="8"/>
        <v>1.032142857142857</v>
      </c>
      <c r="AP53" s="13">
        <f t="shared" si="9"/>
        <v>1.0285714285714287</v>
      </c>
      <c r="AQ53" s="13">
        <f t="shared" si="10"/>
        <v>1.0035714285714286</v>
      </c>
      <c r="AR53" s="11">
        <v>-0.31</v>
      </c>
      <c r="AS53" s="11">
        <v>0.12</v>
      </c>
      <c r="AT53" s="11">
        <v>-0.42</v>
      </c>
      <c r="AU53" s="11">
        <v>0</v>
      </c>
      <c r="AV53" s="11">
        <v>-0.31</v>
      </c>
      <c r="AW53" s="11">
        <v>-0.12</v>
      </c>
      <c r="AX53" s="11">
        <v>-0.42</v>
      </c>
      <c r="AY53" s="11">
        <v>0</v>
      </c>
    </row>
    <row r="54" spans="1:51" s="34" customFormat="1" x14ac:dyDescent="0.2">
      <c r="A54" s="17" t="s">
        <v>76</v>
      </c>
      <c r="B54" s="21" t="s">
        <v>78</v>
      </c>
      <c r="C54" s="17" t="s">
        <v>51</v>
      </c>
      <c r="D54" s="17">
        <v>121</v>
      </c>
      <c r="E54" s="17">
        <v>34.1</v>
      </c>
      <c r="F54" s="17" t="s">
        <v>58</v>
      </c>
      <c r="G54" s="17" t="s">
        <v>69</v>
      </c>
      <c r="H54" s="17" t="s">
        <v>54</v>
      </c>
      <c r="I54" s="17" t="s">
        <v>61</v>
      </c>
      <c r="J54" s="14">
        <v>22.65</v>
      </c>
      <c r="K54" s="14">
        <v>0.30199999999999999</v>
      </c>
      <c r="L54" s="15">
        <v>30.2</v>
      </c>
      <c r="M54" s="16">
        <v>0.53472222222222221</v>
      </c>
      <c r="N54" s="15">
        <v>1.25</v>
      </c>
      <c r="O54" s="15">
        <v>125</v>
      </c>
      <c r="P54" s="16">
        <v>0.61111111111111105</v>
      </c>
      <c r="Q54" s="14">
        <f>N54/K54</f>
        <v>4.1390728476821197</v>
      </c>
      <c r="R54" s="17">
        <v>1</v>
      </c>
      <c r="S54" s="17">
        <v>1</v>
      </c>
      <c r="T54" s="16">
        <f>P54-M54</f>
        <v>7.638888888888884E-2</v>
      </c>
      <c r="U54" s="17">
        <v>0</v>
      </c>
      <c r="V54" s="17">
        <v>0</v>
      </c>
      <c r="W54" s="17">
        <v>34.799999999999997</v>
      </c>
      <c r="X54" s="17"/>
      <c r="Y54" s="17"/>
      <c r="Z54" s="17"/>
      <c r="AA54" s="17"/>
      <c r="AB54" s="17"/>
      <c r="AC54" s="17"/>
      <c r="AD54" s="17"/>
      <c r="AE54" s="17"/>
      <c r="AF54" s="17"/>
      <c r="AG54" s="23">
        <f t="shared" si="1"/>
        <v>31.319999999999997</v>
      </c>
      <c r="AH54" s="24">
        <v>1</v>
      </c>
      <c r="AI54" s="24">
        <f t="shared" si="2"/>
        <v>0</v>
      </c>
      <c r="AJ54" s="24">
        <f t="shared" si="3"/>
        <v>0</v>
      </c>
      <c r="AK54" s="24">
        <f t="shared" si="4"/>
        <v>0</v>
      </c>
      <c r="AL54" s="24">
        <f t="shared" si="5"/>
        <v>0</v>
      </c>
      <c r="AM54" s="24">
        <f t="shared" si="6"/>
        <v>0</v>
      </c>
      <c r="AN54" s="24">
        <f t="shared" si="7"/>
        <v>0</v>
      </c>
      <c r="AO54" s="24">
        <f t="shared" si="8"/>
        <v>0</v>
      </c>
      <c r="AP54" s="24">
        <f t="shared" si="9"/>
        <v>0</v>
      </c>
      <c r="AQ54" s="24">
        <f t="shared" si="10"/>
        <v>0</v>
      </c>
      <c r="AR54" s="17"/>
      <c r="AS54" s="17"/>
      <c r="AT54" s="17"/>
      <c r="AU54" s="17"/>
      <c r="AV54" s="17"/>
      <c r="AW54" s="17"/>
      <c r="AX54" s="17"/>
      <c r="AY54" s="17"/>
    </row>
    <row r="55" spans="1:51" x14ac:dyDescent="0.2">
      <c r="A55" s="11" t="s">
        <v>76</v>
      </c>
      <c r="B55" s="18" t="s">
        <v>77</v>
      </c>
      <c r="C55" s="7" t="s">
        <v>63</v>
      </c>
      <c r="D55" s="11">
        <v>122</v>
      </c>
      <c r="E55" s="11">
        <v>34.200000000000003</v>
      </c>
      <c r="F55" s="11" t="s">
        <v>60</v>
      </c>
      <c r="G55" s="7" t="s">
        <v>69</v>
      </c>
      <c r="H55" s="7" t="s">
        <v>54</v>
      </c>
      <c r="I55" s="11" t="s">
        <v>55</v>
      </c>
      <c r="J55" s="8">
        <v>21.675000000000001</v>
      </c>
      <c r="K55" s="8">
        <v>0.28899999999999998</v>
      </c>
      <c r="L55" s="9">
        <v>28.9</v>
      </c>
      <c r="M55" s="10">
        <v>0.4381944444444445</v>
      </c>
      <c r="N55" s="9">
        <v>1.46</v>
      </c>
      <c r="O55" s="9">
        <v>146</v>
      </c>
      <c r="P55" s="10"/>
      <c r="Q55" s="8">
        <f t="shared" si="14"/>
        <v>5.0519031141868513</v>
      </c>
      <c r="R55" s="11">
        <v>1</v>
      </c>
      <c r="S55" s="11">
        <v>1</v>
      </c>
      <c r="T55" s="10">
        <v>0</v>
      </c>
      <c r="U55" s="11">
        <v>0</v>
      </c>
      <c r="V55" s="11">
        <v>1</v>
      </c>
      <c r="W55" s="11">
        <v>30.2</v>
      </c>
      <c r="X55" s="11">
        <v>30.7</v>
      </c>
      <c r="Y55" s="11">
        <v>28.4</v>
      </c>
      <c r="Z55" s="11">
        <v>29.5</v>
      </c>
      <c r="AA55" s="11">
        <v>28.9</v>
      </c>
      <c r="AB55" s="11">
        <v>28.5</v>
      </c>
      <c r="AC55" s="11">
        <v>29</v>
      </c>
      <c r="AD55" s="11">
        <v>30.4</v>
      </c>
      <c r="AE55" s="11">
        <v>30.2</v>
      </c>
      <c r="AF55" s="11">
        <v>29.2</v>
      </c>
      <c r="AG55" s="12">
        <f t="shared" si="1"/>
        <v>27.18</v>
      </c>
      <c r="AH55" s="13">
        <v>1</v>
      </c>
      <c r="AI55" s="13">
        <f t="shared" si="2"/>
        <v>1.0165562913907285</v>
      </c>
      <c r="AJ55" s="13">
        <f t="shared" si="3"/>
        <v>0.94039735099337751</v>
      </c>
      <c r="AK55" s="13">
        <f t="shared" si="4"/>
        <v>0.97682119205298013</v>
      </c>
      <c r="AL55" s="13">
        <f t="shared" si="5"/>
        <v>0.95695364238410596</v>
      </c>
      <c r="AM55" s="13">
        <f t="shared" si="6"/>
        <v>0.94370860927152322</v>
      </c>
      <c r="AN55" s="13">
        <f t="shared" si="7"/>
        <v>0.96026490066225167</v>
      </c>
      <c r="AO55" s="13">
        <f t="shared" si="8"/>
        <v>1.0066225165562914</v>
      </c>
      <c r="AP55" s="13">
        <f t="shared" si="9"/>
        <v>1</v>
      </c>
      <c r="AQ55" s="13">
        <f t="shared" si="10"/>
        <v>0.9668874172185431</v>
      </c>
      <c r="AR55" s="11">
        <v>-0.31</v>
      </c>
      <c r="AS55" s="11">
        <v>0.1</v>
      </c>
      <c r="AT55" s="11">
        <v>-0.43</v>
      </c>
      <c r="AU55" s="11">
        <v>0</v>
      </c>
      <c r="AV55" s="11">
        <v>-0.31</v>
      </c>
      <c r="AW55" s="11">
        <v>-0.12</v>
      </c>
      <c r="AX55" s="11">
        <v>-0.42</v>
      </c>
      <c r="AY55" s="11">
        <v>0</v>
      </c>
    </row>
    <row r="56" spans="1:51" s="34" customFormat="1" x14ac:dyDescent="0.2">
      <c r="A56" s="17" t="s">
        <v>76</v>
      </c>
      <c r="B56" s="21" t="s">
        <v>79</v>
      </c>
      <c r="C56" s="17" t="s">
        <v>63</v>
      </c>
      <c r="D56" s="17">
        <v>123</v>
      </c>
      <c r="E56" s="17">
        <v>35</v>
      </c>
      <c r="F56" s="17" t="s">
        <v>65</v>
      </c>
      <c r="G56" s="17" t="s">
        <v>69</v>
      </c>
      <c r="H56" s="17" t="s">
        <v>54</v>
      </c>
      <c r="I56" s="17" t="s">
        <v>55</v>
      </c>
      <c r="J56" s="14">
        <v>20.7</v>
      </c>
      <c r="K56" s="14">
        <v>0.27600000000000002</v>
      </c>
      <c r="L56" s="15">
        <v>27.6</v>
      </c>
      <c r="M56" s="16">
        <v>0.38819444444444445</v>
      </c>
      <c r="N56" s="15"/>
      <c r="O56" s="15"/>
      <c r="P56" s="17"/>
      <c r="Q56" s="14"/>
      <c r="R56" s="17">
        <v>1</v>
      </c>
      <c r="S56" s="17">
        <v>0</v>
      </c>
      <c r="T56" s="16">
        <v>4.1666666666666664E-2</v>
      </c>
      <c r="U56" s="17">
        <v>1</v>
      </c>
      <c r="V56" s="17">
        <v>0</v>
      </c>
      <c r="W56" s="17">
        <v>29</v>
      </c>
      <c r="X56" s="17"/>
      <c r="Y56" s="17"/>
      <c r="Z56" s="17"/>
      <c r="AA56" s="17"/>
      <c r="AB56" s="17"/>
      <c r="AC56" s="17"/>
      <c r="AD56" s="17"/>
      <c r="AE56" s="17"/>
      <c r="AF56" s="17"/>
      <c r="AG56" s="23">
        <f t="shared" si="1"/>
        <v>26.1</v>
      </c>
      <c r="AH56" s="24">
        <v>1</v>
      </c>
      <c r="AI56" s="24">
        <f t="shared" si="2"/>
        <v>0</v>
      </c>
      <c r="AJ56" s="24">
        <f t="shared" si="3"/>
        <v>0</v>
      </c>
      <c r="AK56" s="24">
        <f t="shared" si="4"/>
        <v>0</v>
      </c>
      <c r="AL56" s="24">
        <f t="shared" si="5"/>
        <v>0</v>
      </c>
      <c r="AM56" s="24">
        <f t="shared" si="6"/>
        <v>0</v>
      </c>
      <c r="AN56" s="24">
        <f t="shared" si="7"/>
        <v>0</v>
      </c>
      <c r="AO56" s="24">
        <f t="shared" si="8"/>
        <v>0</v>
      </c>
      <c r="AP56" s="24">
        <f t="shared" si="9"/>
        <v>0</v>
      </c>
      <c r="AQ56" s="24">
        <f t="shared" si="10"/>
        <v>0</v>
      </c>
      <c r="AR56" s="17"/>
      <c r="AS56" s="17"/>
      <c r="AT56" s="17"/>
      <c r="AU56" s="17"/>
      <c r="AV56" s="17"/>
      <c r="AW56" s="17"/>
      <c r="AX56" s="17"/>
      <c r="AY56" s="17"/>
    </row>
    <row r="57" spans="1:51" x14ac:dyDescent="0.2">
      <c r="A57" s="11" t="s">
        <v>76</v>
      </c>
      <c r="B57" s="18" t="s">
        <v>79</v>
      </c>
      <c r="C57" s="22" t="s">
        <v>57</v>
      </c>
      <c r="D57" s="11">
        <v>124</v>
      </c>
      <c r="E57" s="11">
        <v>35</v>
      </c>
      <c r="F57" s="11" t="s">
        <v>52</v>
      </c>
      <c r="G57" s="11" t="s">
        <v>53</v>
      </c>
      <c r="H57" s="11" t="s">
        <v>54</v>
      </c>
      <c r="I57" s="11" t="s">
        <v>61</v>
      </c>
      <c r="J57" s="11">
        <v>21.75</v>
      </c>
      <c r="K57" s="11">
        <v>0.28999999999999998</v>
      </c>
      <c r="L57" s="11">
        <v>29</v>
      </c>
      <c r="M57" s="10">
        <v>0.53749999999999998</v>
      </c>
      <c r="N57" s="9">
        <v>1.4</v>
      </c>
      <c r="O57" s="9">
        <v>140</v>
      </c>
      <c r="P57" s="10">
        <v>0.64722222222222225</v>
      </c>
      <c r="Q57" s="8">
        <f t="shared" si="14"/>
        <v>4.8275862068965516</v>
      </c>
      <c r="R57" s="11">
        <v>1</v>
      </c>
      <c r="S57" s="11">
        <v>1</v>
      </c>
      <c r="T57" s="10">
        <f t="shared" ref="T57:T59" si="16">P57-M57</f>
        <v>0.10972222222222228</v>
      </c>
      <c r="U57" s="11">
        <v>0</v>
      </c>
      <c r="V57" s="11">
        <v>1</v>
      </c>
      <c r="W57" s="11">
        <v>34.200000000000003</v>
      </c>
      <c r="X57" s="11"/>
      <c r="Y57" s="11">
        <v>34.9</v>
      </c>
      <c r="Z57" s="11">
        <v>34</v>
      </c>
      <c r="AA57" s="11">
        <v>33.700000000000003</v>
      </c>
      <c r="AB57" s="11">
        <v>31.4</v>
      </c>
      <c r="AC57" s="11">
        <v>31.8</v>
      </c>
      <c r="AD57" s="11">
        <v>32.4</v>
      </c>
      <c r="AE57" s="11">
        <v>32.200000000000003</v>
      </c>
      <c r="AF57" s="11">
        <v>31.4</v>
      </c>
      <c r="AG57" s="12">
        <f t="shared" si="1"/>
        <v>30.780000000000005</v>
      </c>
      <c r="AH57" s="13">
        <v>1</v>
      </c>
      <c r="AI57" s="13">
        <f t="shared" si="2"/>
        <v>0</v>
      </c>
      <c r="AJ57" s="13">
        <f t="shared" si="3"/>
        <v>1.0204678362573099</v>
      </c>
      <c r="AK57" s="13">
        <f t="shared" si="4"/>
        <v>0.99415204678362568</v>
      </c>
      <c r="AL57" s="13">
        <f t="shared" si="5"/>
        <v>0.98538011695906436</v>
      </c>
      <c r="AM57" s="13">
        <f t="shared" si="6"/>
        <v>0.91812865497076013</v>
      </c>
      <c r="AN57" s="13">
        <f t="shared" si="7"/>
        <v>0.92982456140350866</v>
      </c>
      <c r="AO57" s="13">
        <f t="shared" si="8"/>
        <v>0.94736842105263142</v>
      </c>
      <c r="AP57" s="13">
        <f t="shared" si="9"/>
        <v>0.94152046783625731</v>
      </c>
      <c r="AQ57" s="13">
        <f t="shared" si="10"/>
        <v>0.91812865497076013</v>
      </c>
      <c r="AR57" s="11">
        <v>-0.31</v>
      </c>
      <c r="AS57" s="11">
        <v>0.1</v>
      </c>
      <c r="AT57" s="11">
        <v>-0.43</v>
      </c>
      <c r="AU57" s="11">
        <v>0</v>
      </c>
      <c r="AV57" s="11">
        <v>-0.31</v>
      </c>
      <c r="AW57" s="11">
        <v>-0.11</v>
      </c>
      <c r="AX57" s="11">
        <v>-0.43</v>
      </c>
      <c r="AY57" s="11">
        <v>0</v>
      </c>
    </row>
    <row r="58" spans="1:51" s="34" customFormat="1" x14ac:dyDescent="0.2">
      <c r="A58" s="17" t="s">
        <v>76</v>
      </c>
      <c r="B58" s="21" t="s">
        <v>79</v>
      </c>
      <c r="C58" s="21" t="s">
        <v>63</v>
      </c>
      <c r="D58" s="17">
        <v>125</v>
      </c>
      <c r="E58" s="17">
        <v>35</v>
      </c>
      <c r="F58" s="17" t="s">
        <v>56</v>
      </c>
      <c r="G58" s="17" t="s">
        <v>69</v>
      </c>
      <c r="H58" s="17" t="s">
        <v>54</v>
      </c>
      <c r="I58" s="17" t="s">
        <v>55</v>
      </c>
      <c r="J58" s="14">
        <v>18.375</v>
      </c>
      <c r="K58" s="14">
        <v>0.245</v>
      </c>
      <c r="L58" s="15">
        <v>24.5</v>
      </c>
      <c r="M58" s="16">
        <v>0.42708333333333331</v>
      </c>
      <c r="N58" s="15">
        <v>1.2</v>
      </c>
      <c r="O58" s="15">
        <v>120</v>
      </c>
      <c r="P58" s="16">
        <v>0.48958333333333331</v>
      </c>
      <c r="Q58" s="14">
        <f t="shared" si="14"/>
        <v>4.8979591836734695</v>
      </c>
      <c r="R58" s="17">
        <v>1</v>
      </c>
      <c r="S58" s="17">
        <v>1</v>
      </c>
      <c r="T58" s="16">
        <f t="shared" si="16"/>
        <v>6.25E-2</v>
      </c>
      <c r="U58" s="17">
        <v>0</v>
      </c>
      <c r="V58" s="17">
        <v>0</v>
      </c>
      <c r="W58" s="17">
        <v>25.8</v>
      </c>
      <c r="X58" s="17"/>
      <c r="Y58" s="17"/>
      <c r="Z58" s="17"/>
      <c r="AA58" s="17"/>
      <c r="AB58" s="17"/>
      <c r="AC58" s="17"/>
      <c r="AD58" s="17"/>
      <c r="AE58" s="17"/>
      <c r="AF58" s="17"/>
      <c r="AG58" s="23">
        <f t="shared" si="1"/>
        <v>23.220000000000002</v>
      </c>
      <c r="AH58" s="24">
        <v>1</v>
      </c>
      <c r="AI58" s="24">
        <f t="shared" si="2"/>
        <v>0</v>
      </c>
      <c r="AJ58" s="24">
        <f t="shared" si="3"/>
        <v>0</v>
      </c>
      <c r="AK58" s="24">
        <f t="shared" si="4"/>
        <v>0</v>
      </c>
      <c r="AL58" s="24">
        <f t="shared" si="5"/>
        <v>0</v>
      </c>
      <c r="AM58" s="24">
        <f t="shared" si="6"/>
        <v>0</v>
      </c>
      <c r="AN58" s="24">
        <f t="shared" si="7"/>
        <v>0</v>
      </c>
      <c r="AO58" s="24">
        <f t="shared" si="8"/>
        <v>0</v>
      </c>
      <c r="AP58" s="24">
        <f t="shared" si="9"/>
        <v>0</v>
      </c>
      <c r="AQ58" s="24">
        <f t="shared" si="10"/>
        <v>0</v>
      </c>
      <c r="AR58" s="17"/>
      <c r="AS58" s="17"/>
      <c r="AT58" s="17"/>
      <c r="AU58" s="17"/>
      <c r="AV58" s="17"/>
      <c r="AW58" s="17"/>
      <c r="AX58" s="17"/>
      <c r="AY58" s="17"/>
    </row>
    <row r="59" spans="1:51" x14ac:dyDescent="0.2">
      <c r="A59" s="11" t="s">
        <v>76</v>
      </c>
      <c r="B59" s="18" t="s">
        <v>79</v>
      </c>
      <c r="C59" s="11" t="s">
        <v>63</v>
      </c>
      <c r="D59" s="11">
        <v>126</v>
      </c>
      <c r="E59" s="11">
        <v>35</v>
      </c>
      <c r="F59" s="11" t="s">
        <v>58</v>
      </c>
      <c r="G59" s="11" t="s">
        <v>69</v>
      </c>
      <c r="H59" s="11" t="s">
        <v>54</v>
      </c>
      <c r="I59" s="11" t="s">
        <v>55</v>
      </c>
      <c r="J59" s="11">
        <v>21.75</v>
      </c>
      <c r="K59" s="11">
        <v>0.28999999999999998</v>
      </c>
      <c r="L59" s="11">
        <v>29</v>
      </c>
      <c r="M59" s="10">
        <v>0.48888888888888887</v>
      </c>
      <c r="N59" s="11">
        <v>1.4</v>
      </c>
      <c r="O59" s="9">
        <v>140</v>
      </c>
      <c r="P59" s="10">
        <v>0.56874999999999998</v>
      </c>
      <c r="Q59" s="8">
        <f>N59/K59</f>
        <v>4.8275862068965516</v>
      </c>
      <c r="R59" s="11">
        <v>1</v>
      </c>
      <c r="S59" s="11">
        <v>1</v>
      </c>
      <c r="T59" s="10">
        <f t="shared" si="16"/>
        <v>7.9861111111111105E-2</v>
      </c>
      <c r="U59" s="11">
        <v>0</v>
      </c>
      <c r="V59" s="11">
        <v>1</v>
      </c>
      <c r="W59" s="11">
        <v>34.299999999999997</v>
      </c>
      <c r="X59" s="11">
        <v>35.200000000000003</v>
      </c>
      <c r="Y59" s="11">
        <v>34.9</v>
      </c>
      <c r="Z59" s="11">
        <v>33.700000000000003</v>
      </c>
      <c r="AA59" s="11">
        <v>33.9</v>
      </c>
      <c r="AB59" s="11">
        <v>31.4</v>
      </c>
      <c r="AC59" s="11">
        <v>32.1</v>
      </c>
      <c r="AD59" s="11">
        <v>32.700000000000003</v>
      </c>
      <c r="AE59" s="11">
        <v>32.1</v>
      </c>
      <c r="AF59" s="11">
        <v>31.8</v>
      </c>
      <c r="AG59" s="12">
        <f t="shared" si="1"/>
        <v>30.869999999999997</v>
      </c>
      <c r="AH59" s="13">
        <v>1</v>
      </c>
      <c r="AI59" s="13">
        <f t="shared" si="2"/>
        <v>1.0262390670553938</v>
      </c>
      <c r="AJ59" s="13">
        <f t="shared" si="3"/>
        <v>1.0174927113702625</v>
      </c>
      <c r="AK59" s="13">
        <f t="shared" si="4"/>
        <v>0.9825072886297378</v>
      </c>
      <c r="AL59" s="13">
        <f t="shared" si="5"/>
        <v>0.98833819241982512</v>
      </c>
      <c r="AM59" s="13">
        <f t="shared" si="6"/>
        <v>0.91545189504373181</v>
      </c>
      <c r="AN59" s="13">
        <f t="shared" si="7"/>
        <v>0.93586005830903807</v>
      </c>
      <c r="AO59" s="13">
        <f t="shared" si="8"/>
        <v>0.95335276967930049</v>
      </c>
      <c r="AP59" s="13">
        <f t="shared" si="9"/>
        <v>0.93586005830903807</v>
      </c>
      <c r="AQ59" s="13">
        <f t="shared" si="10"/>
        <v>0.9271137026239068</v>
      </c>
      <c r="AR59" s="11">
        <v>-0.31</v>
      </c>
      <c r="AS59" s="11">
        <v>0.12</v>
      </c>
      <c r="AT59" s="11">
        <v>-0.42</v>
      </c>
      <c r="AU59" s="11">
        <v>0</v>
      </c>
      <c r="AV59" s="11">
        <v>-0.31</v>
      </c>
      <c r="AW59" s="11">
        <v>-0.11</v>
      </c>
      <c r="AX59" s="11">
        <v>-0.43</v>
      </c>
      <c r="AY59" s="11">
        <v>0</v>
      </c>
    </row>
    <row r="60" spans="1:51" x14ac:dyDescent="0.2">
      <c r="A60" s="11" t="s">
        <v>76</v>
      </c>
      <c r="B60" s="18" t="s">
        <v>79</v>
      </c>
      <c r="C60" s="7" t="s">
        <v>51</v>
      </c>
      <c r="D60" s="7">
        <v>128</v>
      </c>
      <c r="E60" s="7">
        <v>36</v>
      </c>
      <c r="F60" s="7" t="s">
        <v>56</v>
      </c>
      <c r="G60" s="7" t="s">
        <v>69</v>
      </c>
      <c r="H60" s="7" t="s">
        <v>67</v>
      </c>
      <c r="I60" s="7" t="s">
        <v>61</v>
      </c>
      <c r="J60" s="8">
        <v>23.25</v>
      </c>
      <c r="K60" s="8">
        <v>0.31</v>
      </c>
      <c r="L60" s="9">
        <v>31</v>
      </c>
      <c r="M60" s="10">
        <v>0.70138888888888884</v>
      </c>
      <c r="N60" s="9">
        <v>1.55</v>
      </c>
      <c r="O60" s="9">
        <v>155</v>
      </c>
      <c r="P60" s="10">
        <v>0.78541666666666676</v>
      </c>
      <c r="Q60" s="8">
        <f>N60/K60</f>
        <v>5</v>
      </c>
      <c r="R60" s="11">
        <v>1</v>
      </c>
      <c r="S60" s="11">
        <v>1</v>
      </c>
      <c r="T60" s="10">
        <f>P60-M60</f>
        <v>8.4027777777777923E-2</v>
      </c>
      <c r="U60" s="11">
        <v>0</v>
      </c>
      <c r="V60" s="11">
        <v>1</v>
      </c>
      <c r="W60" s="11">
        <v>37.1</v>
      </c>
      <c r="Y60" s="11">
        <v>37.4</v>
      </c>
      <c r="Z60" s="11">
        <v>37.1</v>
      </c>
      <c r="AA60" s="11">
        <v>36.4</v>
      </c>
      <c r="AB60" s="11">
        <v>34.799999999999997</v>
      </c>
      <c r="AC60" s="11">
        <v>34.700000000000003</v>
      </c>
      <c r="AD60" s="11">
        <v>34.799999999999997</v>
      </c>
      <c r="AE60" s="11">
        <v>34.6</v>
      </c>
      <c r="AF60" s="11">
        <v>35.200000000000003</v>
      </c>
      <c r="AG60" s="12">
        <f t="shared" si="1"/>
        <v>33.39</v>
      </c>
      <c r="AH60" s="13">
        <v>1</v>
      </c>
      <c r="AI60" s="13">
        <f t="shared" si="2"/>
        <v>0</v>
      </c>
      <c r="AJ60" s="13">
        <f t="shared" si="3"/>
        <v>1.0080862533692723</v>
      </c>
      <c r="AK60" s="13">
        <f t="shared" si="4"/>
        <v>1</v>
      </c>
      <c r="AL60" s="13">
        <f t="shared" si="5"/>
        <v>0.98113207547169801</v>
      </c>
      <c r="AM60" s="13">
        <f t="shared" si="6"/>
        <v>0.93800539083557943</v>
      </c>
      <c r="AN60" s="13">
        <f t="shared" si="7"/>
        <v>0.9353099730458222</v>
      </c>
      <c r="AO60" s="13">
        <f t="shared" si="8"/>
        <v>0.93800539083557943</v>
      </c>
      <c r="AP60" s="13">
        <f t="shared" si="9"/>
        <v>0.93261455525606474</v>
      </c>
      <c r="AQ60" s="13">
        <f t="shared" si="10"/>
        <v>0.94878706199460916</v>
      </c>
      <c r="AR60" s="11">
        <v>-0.32</v>
      </c>
      <c r="AS60" s="11">
        <v>0.1</v>
      </c>
      <c r="AT60" s="11">
        <v>-0.44</v>
      </c>
      <c r="AU60" s="11">
        <v>0</v>
      </c>
      <c r="AV60" s="11">
        <v>-0.31</v>
      </c>
      <c r="AW60" s="11">
        <v>-0.12</v>
      </c>
      <c r="AX60" s="11">
        <v>-0.42</v>
      </c>
      <c r="AY60" s="11">
        <v>0</v>
      </c>
    </row>
    <row r="61" spans="1:51" x14ac:dyDescent="0.2">
      <c r="A61" s="11" t="s">
        <v>76</v>
      </c>
      <c r="B61" s="18" t="s">
        <v>79</v>
      </c>
      <c r="C61" s="22" t="s">
        <v>57</v>
      </c>
      <c r="D61" s="7">
        <v>130</v>
      </c>
      <c r="E61" s="7">
        <v>36</v>
      </c>
      <c r="F61" s="7" t="s">
        <v>60</v>
      </c>
      <c r="G61" s="7" t="s">
        <v>69</v>
      </c>
      <c r="H61" s="7" t="s">
        <v>67</v>
      </c>
      <c r="I61" s="7" t="s">
        <v>55</v>
      </c>
      <c r="J61" s="8">
        <v>22.5</v>
      </c>
      <c r="K61" s="8">
        <v>0.3</v>
      </c>
      <c r="L61" s="9">
        <v>30</v>
      </c>
      <c r="M61" s="10">
        <v>0.62638888888888888</v>
      </c>
      <c r="N61" s="9">
        <v>1.55</v>
      </c>
      <c r="O61" s="9">
        <v>155</v>
      </c>
      <c r="P61" s="10">
        <v>0.72152777777777777</v>
      </c>
      <c r="Q61" s="8">
        <f>N61/K61</f>
        <v>5.166666666666667</v>
      </c>
      <c r="R61" s="11">
        <v>1</v>
      </c>
      <c r="S61" s="11">
        <v>1</v>
      </c>
      <c r="T61" s="10">
        <f>P61-M61</f>
        <v>9.5138888888888884E-2</v>
      </c>
      <c r="U61" s="11">
        <v>0</v>
      </c>
      <c r="V61" s="11">
        <v>1</v>
      </c>
      <c r="W61" s="11">
        <v>36.4</v>
      </c>
      <c r="X61" s="11"/>
      <c r="Y61" s="11">
        <v>37.700000000000003</v>
      </c>
      <c r="Z61" s="11">
        <v>36.700000000000003</v>
      </c>
      <c r="AA61" s="11">
        <v>36.700000000000003</v>
      </c>
      <c r="AB61" s="11">
        <v>37</v>
      </c>
      <c r="AC61" s="11">
        <v>36.6</v>
      </c>
      <c r="AD61" s="11">
        <v>36.5</v>
      </c>
      <c r="AE61" s="11">
        <v>36.5</v>
      </c>
      <c r="AF61" s="11">
        <v>36.4</v>
      </c>
      <c r="AG61" s="12">
        <f t="shared" si="1"/>
        <v>32.76</v>
      </c>
      <c r="AH61" s="13">
        <v>1</v>
      </c>
      <c r="AI61" s="13">
        <f t="shared" si="2"/>
        <v>0</v>
      </c>
      <c r="AJ61" s="13">
        <f t="shared" si="3"/>
        <v>1.0357142857142858</v>
      </c>
      <c r="AK61" s="13">
        <f t="shared" si="4"/>
        <v>1.0082417582417584</v>
      </c>
      <c r="AL61" s="13">
        <f t="shared" si="5"/>
        <v>1.0082417582417584</v>
      </c>
      <c r="AM61" s="13">
        <f t="shared" si="6"/>
        <v>1.0164835164835164</v>
      </c>
      <c r="AN61" s="13">
        <f t="shared" si="7"/>
        <v>1.0054945054945055</v>
      </c>
      <c r="AO61" s="13">
        <f t="shared" si="8"/>
        <v>1.0027472527472527</v>
      </c>
      <c r="AP61" s="13">
        <f t="shared" si="9"/>
        <v>1.0027472527472527</v>
      </c>
      <c r="AQ61" s="13">
        <f t="shared" si="10"/>
        <v>1</v>
      </c>
      <c r="AR61" s="11">
        <v>-0.32</v>
      </c>
      <c r="AS61" s="11">
        <v>0.1</v>
      </c>
      <c r="AT61" s="11">
        <v>-0.44</v>
      </c>
      <c r="AU61" s="11">
        <v>0</v>
      </c>
      <c r="AV61" s="11">
        <v>-0.32</v>
      </c>
      <c r="AW61" s="11">
        <v>-0.1</v>
      </c>
      <c r="AX61" s="11">
        <v>-0.44</v>
      </c>
      <c r="AY61" s="11">
        <v>0</v>
      </c>
    </row>
    <row r="62" spans="1:51" x14ac:dyDescent="0.2">
      <c r="A62" s="11" t="s">
        <v>76</v>
      </c>
      <c r="B62" s="18" t="s">
        <v>78</v>
      </c>
      <c r="C62" s="7" t="s">
        <v>57</v>
      </c>
      <c r="D62" s="7">
        <v>132</v>
      </c>
      <c r="E62" s="7">
        <v>37</v>
      </c>
      <c r="F62" s="7" t="s">
        <v>52</v>
      </c>
      <c r="G62" s="7" t="s">
        <v>69</v>
      </c>
      <c r="H62" s="7" t="s">
        <v>67</v>
      </c>
      <c r="I62" s="7" t="s">
        <v>55</v>
      </c>
      <c r="J62" s="8">
        <v>29.475000000000001</v>
      </c>
      <c r="K62" s="8">
        <v>0.39300000000000002</v>
      </c>
      <c r="L62" s="9">
        <v>39.299999999999997</v>
      </c>
      <c r="M62" s="10">
        <v>0.59930555555555554</v>
      </c>
      <c r="N62" s="9">
        <v>1.5</v>
      </c>
      <c r="O62" s="9">
        <v>150</v>
      </c>
      <c r="P62" s="10">
        <v>0.70000000000000007</v>
      </c>
      <c r="Q62" s="8">
        <f>N62/K62</f>
        <v>3.8167938931297707</v>
      </c>
      <c r="R62" s="11">
        <v>1</v>
      </c>
      <c r="S62" s="11">
        <v>1</v>
      </c>
      <c r="T62" s="10">
        <f>P62-M62</f>
        <v>0.10069444444444453</v>
      </c>
      <c r="U62" s="11">
        <v>0</v>
      </c>
      <c r="V62" s="11">
        <v>1</v>
      </c>
      <c r="W62" s="11">
        <v>44.5</v>
      </c>
      <c r="X62" s="11"/>
      <c r="Y62" s="11">
        <v>44.5</v>
      </c>
      <c r="Z62" s="11">
        <v>44.1</v>
      </c>
      <c r="AA62" s="11">
        <v>44</v>
      </c>
      <c r="AB62" s="11">
        <v>42.5</v>
      </c>
      <c r="AC62" s="11">
        <v>41.6</v>
      </c>
      <c r="AD62" s="11">
        <v>40.9</v>
      </c>
      <c r="AE62" s="11">
        <v>40.299999999999997</v>
      </c>
      <c r="AF62" s="11">
        <v>40.1</v>
      </c>
      <c r="AG62" s="12">
        <f t="shared" si="1"/>
        <v>40.050000000000004</v>
      </c>
      <c r="AH62" s="13">
        <v>1</v>
      </c>
      <c r="AI62" s="13">
        <f t="shared" si="2"/>
        <v>0</v>
      </c>
      <c r="AJ62" s="13">
        <f t="shared" si="3"/>
        <v>1</v>
      </c>
      <c r="AK62" s="13">
        <f t="shared" si="4"/>
        <v>0.99101123595505625</v>
      </c>
      <c r="AL62" s="13">
        <f t="shared" si="5"/>
        <v>0.9887640449438202</v>
      </c>
      <c r="AM62" s="13">
        <f t="shared" si="6"/>
        <v>0.9550561797752809</v>
      </c>
      <c r="AN62" s="13">
        <f t="shared" si="7"/>
        <v>0.93483146067415734</v>
      </c>
      <c r="AO62" s="13">
        <f t="shared" si="8"/>
        <v>0.91910112359550555</v>
      </c>
      <c r="AP62" s="13">
        <f t="shared" si="9"/>
        <v>0.90561797752808981</v>
      </c>
      <c r="AQ62" s="13">
        <f t="shared" si="10"/>
        <v>0.90112359550561805</v>
      </c>
      <c r="AR62" s="11">
        <v>-0.31</v>
      </c>
      <c r="AS62" s="11">
        <v>0.11</v>
      </c>
      <c r="AT62" s="11">
        <v>-0.43</v>
      </c>
      <c r="AU62" s="11">
        <v>0</v>
      </c>
      <c r="AV62" s="11">
        <v>-0.28999999999999998</v>
      </c>
      <c r="AW62" s="11">
        <v>-0.1</v>
      </c>
      <c r="AX62" s="11">
        <v>-0.44</v>
      </c>
      <c r="AY62" s="11">
        <v>0</v>
      </c>
    </row>
    <row r="63" spans="1:51" x14ac:dyDescent="0.2">
      <c r="A63" s="11" t="s">
        <v>80</v>
      </c>
      <c r="B63" s="18" t="s">
        <v>81</v>
      </c>
      <c r="C63" s="32" t="s">
        <v>63</v>
      </c>
      <c r="D63" s="32">
        <v>502</v>
      </c>
      <c r="E63" s="32">
        <v>205.2</v>
      </c>
      <c r="F63" s="32" t="s">
        <v>52</v>
      </c>
      <c r="G63" s="32" t="s">
        <v>53</v>
      </c>
      <c r="H63" s="32" t="s">
        <v>54</v>
      </c>
      <c r="I63" s="32" t="s">
        <v>55</v>
      </c>
      <c r="J63" s="32">
        <f>75*1.15</f>
        <v>86.25</v>
      </c>
      <c r="K63" s="32">
        <v>1.1499999999999999</v>
      </c>
      <c r="L63" s="32">
        <v>115</v>
      </c>
      <c r="M63" s="33">
        <v>0.44097222222222221</v>
      </c>
      <c r="N63" s="32">
        <v>1.7</v>
      </c>
      <c r="O63" s="32">
        <v>170</v>
      </c>
      <c r="P63" s="33">
        <v>0.52638888888888891</v>
      </c>
      <c r="Q63" s="36">
        <f>N63/K63</f>
        <v>1.4782608695652175</v>
      </c>
      <c r="R63" s="11">
        <v>1</v>
      </c>
      <c r="S63" s="11">
        <v>1</v>
      </c>
      <c r="T63" s="10">
        <f>P63-M63</f>
        <v>8.5416666666666696E-2</v>
      </c>
      <c r="U63" s="11">
        <v>0</v>
      </c>
      <c r="V63" s="11">
        <v>1</v>
      </c>
      <c r="W63" s="32">
        <v>43.6</v>
      </c>
      <c r="X63" s="32">
        <v>43.1</v>
      </c>
      <c r="Y63" s="32">
        <v>42.5</v>
      </c>
      <c r="Z63" s="32">
        <v>41.4</v>
      </c>
      <c r="AA63" s="32">
        <v>40.700000000000003</v>
      </c>
      <c r="AG63" s="12">
        <f t="shared" si="1"/>
        <v>39.24</v>
      </c>
      <c r="AH63" s="13">
        <v>1</v>
      </c>
      <c r="AI63" s="13">
        <f t="shared" si="2"/>
        <v>0.98853211009174313</v>
      </c>
      <c r="AJ63" s="13">
        <f t="shared" si="3"/>
        <v>0.97477064220183485</v>
      </c>
      <c r="AK63" s="13">
        <f t="shared" si="4"/>
        <v>0.94954128440366969</v>
      </c>
      <c r="AL63" s="13">
        <f t="shared" si="5"/>
        <v>0.9334862385321101</v>
      </c>
      <c r="AM63" s="13">
        <f t="shared" si="6"/>
        <v>0</v>
      </c>
      <c r="AN63" s="13">
        <f t="shared" si="7"/>
        <v>0</v>
      </c>
      <c r="AO63" s="13">
        <f t="shared" si="8"/>
        <v>0</v>
      </c>
      <c r="AP63" s="13">
        <f t="shared" si="9"/>
        <v>0</v>
      </c>
      <c r="AQ63" s="13">
        <f t="shared" si="10"/>
        <v>0</v>
      </c>
      <c r="AR63" s="11">
        <v>-0.31</v>
      </c>
      <c r="AS63" s="11">
        <v>0.11</v>
      </c>
      <c r="AT63" s="11">
        <v>-0.43</v>
      </c>
      <c r="AU63" s="11">
        <v>0</v>
      </c>
      <c r="AV63" s="11">
        <v>-0.31</v>
      </c>
      <c r="AW63" s="11">
        <v>-0.12</v>
      </c>
      <c r="AX63" s="11">
        <v>-0.42</v>
      </c>
      <c r="AY63" s="11">
        <v>0</v>
      </c>
    </row>
    <row r="64" spans="1:51" s="34" customFormat="1" x14ac:dyDescent="0.2">
      <c r="A64" s="17" t="s">
        <v>80</v>
      </c>
      <c r="B64" s="21" t="s">
        <v>81</v>
      </c>
      <c r="C64" s="34" t="s">
        <v>63</v>
      </c>
      <c r="D64" s="34">
        <v>489</v>
      </c>
      <c r="E64" s="34">
        <v>205</v>
      </c>
      <c r="F64" s="34" t="s">
        <v>65</v>
      </c>
      <c r="G64" s="34" t="s">
        <v>53</v>
      </c>
      <c r="H64" s="34" t="s">
        <v>54</v>
      </c>
      <c r="I64" s="34" t="s">
        <v>55</v>
      </c>
      <c r="J64" s="34">
        <f>75*1.15</f>
        <v>86.25</v>
      </c>
      <c r="K64" s="34">
        <v>1.1499999999999999</v>
      </c>
      <c r="L64" s="34">
        <v>115</v>
      </c>
      <c r="M64" s="35">
        <v>0.5229166666666667</v>
      </c>
      <c r="Q64" s="37"/>
      <c r="R64" s="17">
        <v>1</v>
      </c>
      <c r="S64" s="17">
        <v>0</v>
      </c>
      <c r="T64" s="16"/>
      <c r="U64" s="17">
        <v>1</v>
      </c>
      <c r="V64" s="17">
        <v>0</v>
      </c>
      <c r="W64" s="34">
        <v>26.9</v>
      </c>
      <c r="AH64" s="24">
        <v>1</v>
      </c>
      <c r="AI64" s="24">
        <f t="shared" si="2"/>
        <v>0</v>
      </c>
      <c r="AJ64" s="24">
        <f t="shared" si="3"/>
        <v>0</v>
      </c>
      <c r="AK64" s="24">
        <f t="shared" si="4"/>
        <v>0</v>
      </c>
      <c r="AL64" s="24">
        <f t="shared" si="5"/>
        <v>0</v>
      </c>
      <c r="AM64" s="24">
        <f t="shared" si="6"/>
        <v>0</v>
      </c>
      <c r="AN64" s="24">
        <f t="shared" si="7"/>
        <v>0</v>
      </c>
      <c r="AO64" s="24">
        <f t="shared" si="8"/>
        <v>0</v>
      </c>
      <c r="AP64" s="24">
        <f t="shared" si="9"/>
        <v>0</v>
      </c>
      <c r="AQ64" s="24">
        <f t="shared" si="10"/>
        <v>0</v>
      </c>
    </row>
    <row r="65" spans="1:51" x14ac:dyDescent="0.2">
      <c r="A65" s="11" t="s">
        <v>80</v>
      </c>
      <c r="B65" s="18" t="s">
        <v>81</v>
      </c>
      <c r="C65" s="32" t="s">
        <v>51</v>
      </c>
      <c r="D65" s="32">
        <v>490</v>
      </c>
      <c r="E65" s="32">
        <v>205</v>
      </c>
      <c r="F65" s="32" t="s">
        <v>58</v>
      </c>
      <c r="G65" s="32" t="s">
        <v>53</v>
      </c>
      <c r="H65" s="32" t="s">
        <v>54</v>
      </c>
      <c r="I65" s="32" t="s">
        <v>55</v>
      </c>
      <c r="J65" s="32">
        <f>75*1.15</f>
        <v>86.25</v>
      </c>
      <c r="K65" s="32">
        <v>1.1499999999999999</v>
      </c>
      <c r="L65" s="32">
        <v>115</v>
      </c>
      <c r="M65" s="33">
        <v>0.57291666666666663</v>
      </c>
      <c r="N65" s="32">
        <v>1.7</v>
      </c>
      <c r="O65" s="32">
        <v>170</v>
      </c>
      <c r="P65" s="33">
        <v>0.68055555555555558</v>
      </c>
      <c r="Q65" s="36">
        <f t="shared" ref="Q65:Q80" si="17">N65/K65</f>
        <v>1.4782608695652175</v>
      </c>
      <c r="R65" s="11">
        <v>1</v>
      </c>
      <c r="S65" s="11">
        <v>1</v>
      </c>
      <c r="T65" s="10">
        <f t="shared" ref="T65:T82" si="18">P65-M65</f>
        <v>0.10763888888888895</v>
      </c>
      <c r="U65" s="11">
        <v>0</v>
      </c>
      <c r="V65" s="11">
        <v>1</v>
      </c>
      <c r="W65" s="32">
        <v>36</v>
      </c>
      <c r="X65" s="32">
        <v>36.6</v>
      </c>
      <c r="Y65" s="32">
        <v>35.799999999999997</v>
      </c>
      <c r="Z65" s="32">
        <v>35.799999999999997</v>
      </c>
      <c r="AA65" s="32">
        <v>34.5</v>
      </c>
      <c r="AG65" s="12">
        <f t="shared" si="1"/>
        <v>32.4</v>
      </c>
      <c r="AH65" s="13">
        <v>1</v>
      </c>
      <c r="AI65" s="13">
        <f t="shared" si="2"/>
        <v>1.0166666666666666</v>
      </c>
      <c r="AJ65" s="13">
        <f t="shared" si="3"/>
        <v>0.99444444444444435</v>
      </c>
      <c r="AK65" s="13">
        <f t="shared" si="4"/>
        <v>0.99444444444444435</v>
      </c>
      <c r="AL65" s="13">
        <f t="shared" si="5"/>
        <v>0.95833333333333337</v>
      </c>
      <c r="AM65" s="13">
        <f t="shared" si="6"/>
        <v>0</v>
      </c>
      <c r="AN65" s="13">
        <f t="shared" si="7"/>
        <v>0</v>
      </c>
      <c r="AO65" s="13">
        <f t="shared" si="8"/>
        <v>0</v>
      </c>
      <c r="AP65" s="13">
        <f t="shared" si="9"/>
        <v>0</v>
      </c>
      <c r="AQ65" s="13">
        <f t="shared" si="10"/>
        <v>0</v>
      </c>
      <c r="AR65" s="11">
        <v>-0.31</v>
      </c>
      <c r="AS65" s="11">
        <v>0.11</v>
      </c>
      <c r="AT65" s="11">
        <v>-0.43</v>
      </c>
      <c r="AU65" s="11">
        <v>0</v>
      </c>
      <c r="AV65" s="11">
        <v>-0.31</v>
      </c>
      <c r="AW65" s="11">
        <v>-0.12</v>
      </c>
      <c r="AX65" s="11">
        <v>-0.42</v>
      </c>
      <c r="AY65" s="11">
        <v>0</v>
      </c>
    </row>
    <row r="66" spans="1:51" x14ac:dyDescent="0.2">
      <c r="A66" s="11" t="s">
        <v>80</v>
      </c>
      <c r="B66" s="18" t="s">
        <v>81</v>
      </c>
      <c r="C66" s="32" t="s">
        <v>57</v>
      </c>
      <c r="D66" s="32">
        <v>503</v>
      </c>
      <c r="E66" s="32">
        <v>205</v>
      </c>
      <c r="F66" s="32" t="s">
        <v>56</v>
      </c>
      <c r="G66" s="32" t="s">
        <v>53</v>
      </c>
      <c r="H66" s="32" t="s">
        <v>54</v>
      </c>
      <c r="I66" s="32" t="s">
        <v>55</v>
      </c>
      <c r="J66" s="32">
        <f>75*1.15</f>
        <v>86.25</v>
      </c>
      <c r="K66" s="32">
        <v>1.1499999999999999</v>
      </c>
      <c r="L66" s="32">
        <v>115</v>
      </c>
      <c r="M66" s="33">
        <v>0.65625</v>
      </c>
      <c r="N66" s="32">
        <v>1.7</v>
      </c>
      <c r="O66" s="32">
        <v>170</v>
      </c>
      <c r="P66" s="33">
        <v>0.73333333333333328</v>
      </c>
      <c r="Q66" s="36">
        <f t="shared" si="17"/>
        <v>1.4782608695652175</v>
      </c>
      <c r="R66" s="11">
        <v>1</v>
      </c>
      <c r="S66" s="11">
        <v>1</v>
      </c>
      <c r="T66" s="10">
        <f t="shared" si="18"/>
        <v>7.7083333333333282E-2</v>
      </c>
      <c r="U66" s="11">
        <v>0</v>
      </c>
      <c r="V66" s="11">
        <v>1</v>
      </c>
      <c r="W66" s="32">
        <v>41</v>
      </c>
      <c r="X66" s="32">
        <v>42</v>
      </c>
      <c r="Y66" s="32">
        <v>41.7</v>
      </c>
      <c r="Z66" s="32">
        <v>40.700000000000003</v>
      </c>
      <c r="AG66" s="12">
        <f t="shared" si="1"/>
        <v>36.9</v>
      </c>
      <c r="AH66" s="13">
        <v>1</v>
      </c>
      <c r="AI66" s="13">
        <f t="shared" si="2"/>
        <v>1.024390243902439</v>
      </c>
      <c r="AJ66" s="13">
        <f t="shared" si="3"/>
        <v>1.0170731707317073</v>
      </c>
      <c r="AK66" s="13">
        <f t="shared" si="4"/>
        <v>0.9926829268292684</v>
      </c>
      <c r="AL66" s="13">
        <f t="shared" si="5"/>
        <v>0</v>
      </c>
      <c r="AM66" s="13">
        <f t="shared" si="6"/>
        <v>0</v>
      </c>
      <c r="AN66" s="13">
        <f t="shared" si="7"/>
        <v>0</v>
      </c>
      <c r="AO66" s="13">
        <f t="shared" si="8"/>
        <v>0</v>
      </c>
      <c r="AP66" s="13">
        <f t="shared" si="9"/>
        <v>0</v>
      </c>
      <c r="AQ66" s="13">
        <f t="shared" si="10"/>
        <v>0</v>
      </c>
      <c r="AR66" s="11">
        <v>-0.31</v>
      </c>
      <c r="AS66" s="11">
        <v>0.12</v>
      </c>
      <c r="AT66" s="11">
        <v>-0.42</v>
      </c>
      <c r="AU66" s="11">
        <v>0</v>
      </c>
      <c r="AV66" s="11">
        <v>-0.31</v>
      </c>
      <c r="AW66" s="32">
        <v>-0.08</v>
      </c>
      <c r="AX66" s="32">
        <v>-0.44</v>
      </c>
      <c r="AY66" s="32">
        <v>0</v>
      </c>
    </row>
    <row r="67" spans="1:51" s="34" customFormat="1" x14ac:dyDescent="0.2">
      <c r="A67" s="17" t="s">
        <v>80</v>
      </c>
      <c r="B67" s="34" t="s">
        <v>82</v>
      </c>
      <c r="C67" s="34" t="s">
        <v>63</v>
      </c>
      <c r="D67" s="34">
        <v>506</v>
      </c>
      <c r="E67" s="34">
        <v>216</v>
      </c>
      <c r="F67" s="34" t="s">
        <v>65</v>
      </c>
      <c r="G67" s="34" t="s">
        <v>69</v>
      </c>
      <c r="H67" s="34" t="s">
        <v>54</v>
      </c>
      <c r="I67" s="34" t="s">
        <v>55</v>
      </c>
      <c r="J67" s="34">
        <f>75*0.281</f>
        <v>21.075000000000003</v>
      </c>
      <c r="K67" s="34">
        <f>0.281</f>
        <v>0.28100000000000003</v>
      </c>
      <c r="L67" s="34">
        <v>28.1</v>
      </c>
      <c r="M67" s="35">
        <v>0.375</v>
      </c>
      <c r="Q67" s="37"/>
      <c r="R67" s="17">
        <v>1</v>
      </c>
      <c r="S67" s="17">
        <v>0</v>
      </c>
      <c r="T67" s="16"/>
      <c r="U67" s="17">
        <v>1</v>
      </c>
      <c r="V67" s="17">
        <v>0</v>
      </c>
      <c r="W67" s="34">
        <v>32</v>
      </c>
      <c r="AG67" s="23">
        <f t="shared" ref="AG67:AG74" si="19">W67*0.9</f>
        <v>28.8</v>
      </c>
      <c r="AH67" s="24">
        <v>1</v>
      </c>
      <c r="AI67" s="24">
        <f t="shared" ref="AI67:AI74" si="20">X67/$W67</f>
        <v>0</v>
      </c>
      <c r="AJ67" s="24">
        <f t="shared" ref="AJ67:AJ74" si="21">Y67/$W67</f>
        <v>0</v>
      </c>
      <c r="AK67" s="24">
        <f t="shared" ref="AK67:AK74" si="22">Z67/$W67</f>
        <v>0</v>
      </c>
      <c r="AL67" s="24">
        <f t="shared" ref="AL67:AL74" si="23">AA67/$W67</f>
        <v>0</v>
      </c>
      <c r="AM67" s="24">
        <f t="shared" ref="AM67:AM74" si="24">AB67/$W67</f>
        <v>0</v>
      </c>
      <c r="AN67" s="24">
        <f t="shared" ref="AN67:AN74" si="25">AC67/$W67</f>
        <v>0</v>
      </c>
      <c r="AO67" s="24">
        <f t="shared" ref="AO67:AO74" si="26">AD67/$W67</f>
        <v>0</v>
      </c>
      <c r="AP67" s="24">
        <f t="shared" ref="AP67:AP74" si="27">AE67/$W67</f>
        <v>0</v>
      </c>
      <c r="AQ67" s="24">
        <f t="shared" ref="AQ67:AQ74" si="28">AF67/$W67</f>
        <v>0</v>
      </c>
    </row>
    <row r="68" spans="1:51" x14ac:dyDescent="0.2">
      <c r="A68" s="11" t="s">
        <v>80</v>
      </c>
      <c r="B68" s="32" t="s">
        <v>82</v>
      </c>
      <c r="C68" s="32" t="s">
        <v>63</v>
      </c>
      <c r="D68" s="32">
        <v>508</v>
      </c>
      <c r="E68" s="32">
        <v>216</v>
      </c>
      <c r="F68" s="32" t="s">
        <v>56</v>
      </c>
      <c r="G68" s="32" t="s">
        <v>69</v>
      </c>
      <c r="H68" s="32" t="s">
        <v>54</v>
      </c>
      <c r="I68" s="32" t="s">
        <v>55</v>
      </c>
      <c r="J68" s="32">
        <f>75*0.22</f>
        <v>16.5</v>
      </c>
      <c r="K68" s="32">
        <f>0.22</f>
        <v>0.22</v>
      </c>
      <c r="L68" s="32">
        <v>22</v>
      </c>
      <c r="M68" s="33">
        <v>0.44236111111111109</v>
      </c>
      <c r="N68" s="32">
        <v>1</v>
      </c>
      <c r="O68" s="32">
        <v>100</v>
      </c>
      <c r="P68" s="33">
        <v>0.50694444444444442</v>
      </c>
      <c r="Q68" s="36">
        <f t="shared" si="17"/>
        <v>4.5454545454545459</v>
      </c>
      <c r="R68" s="11">
        <v>1</v>
      </c>
      <c r="S68" s="11">
        <v>1</v>
      </c>
      <c r="T68" s="10">
        <f t="shared" si="18"/>
        <v>6.4583333333333326E-2</v>
      </c>
      <c r="U68" s="11">
        <v>0</v>
      </c>
      <c r="V68" s="11">
        <v>1</v>
      </c>
      <c r="W68" s="32">
        <v>27.9</v>
      </c>
      <c r="Y68" s="32">
        <v>27.4</v>
      </c>
      <c r="AG68" s="12">
        <f t="shared" si="19"/>
        <v>25.11</v>
      </c>
      <c r="AH68" s="13">
        <v>1</v>
      </c>
      <c r="AI68" s="13">
        <f t="shared" si="20"/>
        <v>0</v>
      </c>
      <c r="AJ68" s="13">
        <f t="shared" si="21"/>
        <v>0.98207885304659504</v>
      </c>
      <c r="AK68" s="13">
        <f t="shared" si="22"/>
        <v>0</v>
      </c>
      <c r="AL68" s="13">
        <f t="shared" si="23"/>
        <v>0</v>
      </c>
      <c r="AM68" s="13">
        <f t="shared" si="24"/>
        <v>0</v>
      </c>
      <c r="AN68" s="13">
        <f t="shared" si="25"/>
        <v>0</v>
      </c>
      <c r="AO68" s="13">
        <f t="shared" si="26"/>
        <v>0</v>
      </c>
      <c r="AP68" s="13">
        <f t="shared" si="27"/>
        <v>0</v>
      </c>
      <c r="AQ68" s="13">
        <f t="shared" si="28"/>
        <v>0</v>
      </c>
      <c r="AR68" s="11">
        <v>-0.31</v>
      </c>
      <c r="AS68" s="11">
        <v>0.12</v>
      </c>
      <c r="AT68" s="11">
        <v>-0.42</v>
      </c>
      <c r="AU68" s="11">
        <v>0</v>
      </c>
      <c r="AV68" s="11">
        <v>-0.31</v>
      </c>
      <c r="AW68" s="11">
        <v>-0.11</v>
      </c>
      <c r="AX68" s="11">
        <v>-0.41</v>
      </c>
      <c r="AY68" s="11">
        <v>0</v>
      </c>
    </row>
    <row r="69" spans="1:51" x14ac:dyDescent="0.2">
      <c r="A69" s="11" t="s">
        <v>80</v>
      </c>
      <c r="B69" s="32" t="s">
        <v>82</v>
      </c>
      <c r="C69" s="32" t="s">
        <v>63</v>
      </c>
      <c r="D69" s="32">
        <v>507</v>
      </c>
      <c r="E69" s="32">
        <v>216</v>
      </c>
      <c r="F69" s="32" t="s">
        <v>52</v>
      </c>
      <c r="G69" s="32" t="s">
        <v>69</v>
      </c>
      <c r="H69" s="32" t="s">
        <v>54</v>
      </c>
      <c r="I69" s="32" t="s">
        <v>55</v>
      </c>
      <c r="J69" s="32">
        <f>75*0.249</f>
        <v>18.675000000000001</v>
      </c>
      <c r="K69" s="32">
        <v>0.249</v>
      </c>
      <c r="L69" s="32">
        <v>24.9</v>
      </c>
      <c r="M69" s="33">
        <v>0.48958333333333331</v>
      </c>
      <c r="N69" s="32">
        <v>1</v>
      </c>
      <c r="O69" s="32">
        <v>100</v>
      </c>
      <c r="P69" s="33">
        <v>0.57291666666666663</v>
      </c>
      <c r="Q69" s="36">
        <f t="shared" si="17"/>
        <v>4.0160642570281126</v>
      </c>
      <c r="R69" s="11">
        <v>1</v>
      </c>
      <c r="S69" s="11">
        <v>1</v>
      </c>
      <c r="T69" s="10">
        <f t="shared" si="18"/>
        <v>8.3333333333333315E-2</v>
      </c>
      <c r="U69" s="11">
        <v>0</v>
      </c>
      <c r="V69" s="11">
        <v>1</v>
      </c>
      <c r="W69" s="32">
        <v>32.200000000000003</v>
      </c>
      <c r="Y69" s="32">
        <v>31.1</v>
      </c>
      <c r="AG69" s="12">
        <f t="shared" si="19"/>
        <v>28.980000000000004</v>
      </c>
      <c r="AH69" s="13">
        <v>1</v>
      </c>
      <c r="AI69" s="13">
        <f t="shared" si="20"/>
        <v>0</v>
      </c>
      <c r="AJ69" s="13">
        <f t="shared" si="21"/>
        <v>0.96583850931677018</v>
      </c>
      <c r="AK69" s="13">
        <f t="shared" si="22"/>
        <v>0</v>
      </c>
      <c r="AL69" s="13">
        <f t="shared" si="23"/>
        <v>0</v>
      </c>
      <c r="AM69" s="13">
        <f t="shared" si="24"/>
        <v>0</v>
      </c>
      <c r="AN69" s="13">
        <f t="shared" si="25"/>
        <v>0</v>
      </c>
      <c r="AO69" s="13">
        <f t="shared" si="26"/>
        <v>0</v>
      </c>
      <c r="AP69" s="13">
        <f t="shared" si="27"/>
        <v>0</v>
      </c>
      <c r="AQ69" s="13">
        <f t="shared" si="28"/>
        <v>0</v>
      </c>
      <c r="AR69" s="32">
        <v>-0.31</v>
      </c>
      <c r="AS69" s="32">
        <v>0.1</v>
      </c>
      <c r="AT69" s="32">
        <v>-0.43</v>
      </c>
      <c r="AU69" s="32">
        <v>0</v>
      </c>
      <c r="AV69" s="32">
        <v>-0.31</v>
      </c>
      <c r="AW69" s="32">
        <v>-0.12</v>
      </c>
      <c r="AX69" s="32">
        <v>-0.42</v>
      </c>
      <c r="AY69" s="32">
        <v>0</v>
      </c>
    </row>
    <row r="70" spans="1:51" x14ac:dyDescent="0.2">
      <c r="A70" s="11" t="s">
        <v>80</v>
      </c>
      <c r="B70" s="32" t="s">
        <v>82</v>
      </c>
      <c r="C70" s="32" t="s">
        <v>57</v>
      </c>
      <c r="D70" s="32">
        <v>513</v>
      </c>
      <c r="E70" s="32">
        <v>218.2</v>
      </c>
      <c r="F70" s="32" t="s">
        <v>65</v>
      </c>
      <c r="G70" s="32" t="s">
        <v>69</v>
      </c>
      <c r="H70" s="32" t="s">
        <v>54</v>
      </c>
      <c r="I70" s="32" t="s">
        <v>55</v>
      </c>
      <c r="J70" s="32">
        <f>75*0.22</f>
        <v>16.5</v>
      </c>
      <c r="K70" s="32">
        <v>0.22</v>
      </c>
      <c r="L70" s="32">
        <v>22</v>
      </c>
      <c r="M70" s="33">
        <v>0.61388888888888893</v>
      </c>
      <c r="N70" s="32">
        <v>1.1000000000000001</v>
      </c>
      <c r="O70" s="32">
        <v>110</v>
      </c>
      <c r="P70" s="33">
        <v>0.70138888888888884</v>
      </c>
      <c r="Q70" s="36">
        <f t="shared" si="17"/>
        <v>5</v>
      </c>
      <c r="R70" s="11">
        <v>1</v>
      </c>
      <c r="S70" s="11">
        <v>1</v>
      </c>
      <c r="T70" s="10">
        <f t="shared" si="18"/>
        <v>8.7499999999999911E-2</v>
      </c>
      <c r="U70" s="11">
        <v>0</v>
      </c>
      <c r="V70" s="11">
        <v>1</v>
      </c>
      <c r="W70" s="32">
        <v>24.4</v>
      </c>
      <c r="X70" s="32">
        <v>24.8</v>
      </c>
      <c r="Y70" s="32">
        <v>25.9</v>
      </c>
      <c r="AG70" s="12">
        <f t="shared" si="19"/>
        <v>21.96</v>
      </c>
      <c r="AH70" s="13">
        <v>1</v>
      </c>
      <c r="AI70" s="13">
        <f t="shared" si="20"/>
        <v>1.0163934426229508</v>
      </c>
      <c r="AJ70" s="13">
        <f t="shared" si="21"/>
        <v>1.0614754098360655</v>
      </c>
      <c r="AK70" s="13">
        <f t="shared" si="22"/>
        <v>0</v>
      </c>
      <c r="AL70" s="13">
        <f t="shared" si="23"/>
        <v>0</v>
      </c>
      <c r="AM70" s="13">
        <f t="shared" si="24"/>
        <v>0</v>
      </c>
      <c r="AN70" s="13">
        <f t="shared" si="25"/>
        <v>0</v>
      </c>
      <c r="AO70" s="13">
        <f t="shared" si="26"/>
        <v>0</v>
      </c>
      <c r="AP70" s="13">
        <f t="shared" si="27"/>
        <v>0</v>
      </c>
      <c r="AQ70" s="13">
        <f t="shared" si="28"/>
        <v>0</v>
      </c>
      <c r="AR70" s="11">
        <v>-0.31</v>
      </c>
      <c r="AS70" s="11">
        <v>0.12</v>
      </c>
      <c r="AT70" s="11">
        <v>-0.42</v>
      </c>
      <c r="AU70" s="11">
        <v>0</v>
      </c>
      <c r="AV70" s="32">
        <v>-0.28999999999999998</v>
      </c>
      <c r="AW70" s="32">
        <v>-0.12</v>
      </c>
      <c r="AX70" s="32">
        <v>-0.43</v>
      </c>
      <c r="AY70" s="32">
        <v>0</v>
      </c>
    </row>
    <row r="71" spans="1:51" x14ac:dyDescent="0.2">
      <c r="A71" s="11" t="s">
        <v>80</v>
      </c>
      <c r="B71" s="32" t="s">
        <v>82</v>
      </c>
      <c r="C71" s="32" t="s">
        <v>57</v>
      </c>
      <c r="D71" s="32">
        <v>514</v>
      </c>
      <c r="E71" s="32">
        <v>218.2</v>
      </c>
      <c r="F71" s="32" t="s">
        <v>52</v>
      </c>
      <c r="G71" s="32" t="s">
        <v>69</v>
      </c>
      <c r="H71" s="32" t="s">
        <v>54</v>
      </c>
      <c r="I71" s="32" t="s">
        <v>55</v>
      </c>
      <c r="J71" s="32">
        <f>75*0.23</f>
        <v>17.25</v>
      </c>
      <c r="K71" s="32">
        <v>0.23</v>
      </c>
      <c r="L71" s="32">
        <v>23</v>
      </c>
      <c r="M71" s="33">
        <v>0.69027777777777777</v>
      </c>
      <c r="N71" s="32">
        <v>1</v>
      </c>
      <c r="O71" s="32">
        <v>100</v>
      </c>
      <c r="P71" s="33">
        <v>0.75972222222222219</v>
      </c>
      <c r="Q71" s="36">
        <f t="shared" si="17"/>
        <v>4.3478260869565215</v>
      </c>
      <c r="R71" s="11">
        <v>1</v>
      </c>
      <c r="S71" s="11">
        <v>1</v>
      </c>
      <c r="T71" s="10">
        <f t="shared" si="18"/>
        <v>6.944444444444442E-2</v>
      </c>
      <c r="U71" s="11">
        <v>0</v>
      </c>
      <c r="V71" s="11">
        <v>1</v>
      </c>
      <c r="W71" s="32">
        <v>26</v>
      </c>
      <c r="Y71" s="32">
        <v>24.9</v>
      </c>
      <c r="AG71" s="12">
        <f t="shared" si="19"/>
        <v>23.400000000000002</v>
      </c>
      <c r="AH71" s="13">
        <v>1</v>
      </c>
      <c r="AI71" s="13">
        <f t="shared" si="20"/>
        <v>0</v>
      </c>
      <c r="AJ71" s="13">
        <f t="shared" si="21"/>
        <v>0.95769230769230762</v>
      </c>
      <c r="AK71" s="13">
        <f t="shared" si="22"/>
        <v>0</v>
      </c>
      <c r="AL71" s="13">
        <f t="shared" si="23"/>
        <v>0</v>
      </c>
      <c r="AM71" s="13">
        <f t="shared" si="24"/>
        <v>0</v>
      </c>
      <c r="AN71" s="13">
        <f t="shared" si="25"/>
        <v>0</v>
      </c>
      <c r="AO71" s="13">
        <f t="shared" si="26"/>
        <v>0</v>
      </c>
      <c r="AP71" s="13">
        <f t="shared" si="27"/>
        <v>0</v>
      </c>
      <c r="AQ71" s="13">
        <f t="shared" si="28"/>
        <v>0</v>
      </c>
      <c r="AR71" s="32">
        <v>-0.28999999999999998</v>
      </c>
      <c r="AS71" s="32">
        <v>0.12</v>
      </c>
      <c r="AT71" s="32">
        <v>-0.43</v>
      </c>
      <c r="AU71" s="32">
        <v>0</v>
      </c>
      <c r="AV71" s="32">
        <v>-0.31</v>
      </c>
      <c r="AW71" s="32">
        <v>-0.12</v>
      </c>
      <c r="AX71" s="32">
        <v>-0.42</v>
      </c>
      <c r="AY71" s="32">
        <v>0</v>
      </c>
    </row>
    <row r="72" spans="1:51" x14ac:dyDescent="0.2">
      <c r="A72" s="11" t="s">
        <v>80</v>
      </c>
      <c r="B72" s="32" t="s">
        <v>83</v>
      </c>
      <c r="C72" s="32" t="s">
        <v>63</v>
      </c>
      <c r="D72" s="32">
        <v>501</v>
      </c>
      <c r="E72" s="32">
        <v>214</v>
      </c>
      <c r="F72" s="32" t="s">
        <v>52</v>
      </c>
      <c r="G72" s="32" t="s">
        <v>69</v>
      </c>
      <c r="H72" s="32" t="s">
        <v>54</v>
      </c>
      <c r="I72" s="32" t="s">
        <v>55</v>
      </c>
      <c r="J72" s="32">
        <f>75*0.335</f>
        <v>25.125</v>
      </c>
      <c r="K72" s="32">
        <f>0.335</f>
        <v>0.33500000000000002</v>
      </c>
      <c r="L72" s="32">
        <v>33.5</v>
      </c>
      <c r="M72" s="33">
        <v>0.39652777777777776</v>
      </c>
      <c r="N72" s="32">
        <v>1</v>
      </c>
      <c r="O72" s="32">
        <v>100</v>
      </c>
      <c r="P72" s="33">
        <v>0.46111111111111114</v>
      </c>
      <c r="Q72" s="36">
        <f t="shared" si="17"/>
        <v>2.9850746268656714</v>
      </c>
      <c r="R72" s="11">
        <v>1</v>
      </c>
      <c r="S72" s="11">
        <v>1</v>
      </c>
      <c r="T72" s="10">
        <f t="shared" si="18"/>
        <v>6.4583333333333381E-2</v>
      </c>
      <c r="U72" s="11">
        <v>0</v>
      </c>
      <c r="V72" s="11">
        <v>1</v>
      </c>
      <c r="W72" s="32">
        <v>45</v>
      </c>
      <c r="AG72" s="12">
        <f t="shared" si="19"/>
        <v>40.5</v>
      </c>
      <c r="AH72" s="13">
        <v>1</v>
      </c>
      <c r="AI72" s="13">
        <f t="shared" si="20"/>
        <v>0</v>
      </c>
      <c r="AJ72" s="13">
        <f t="shared" si="21"/>
        <v>0</v>
      </c>
      <c r="AK72" s="13">
        <f t="shared" si="22"/>
        <v>0</v>
      </c>
      <c r="AL72" s="13">
        <f t="shared" si="23"/>
        <v>0</v>
      </c>
      <c r="AM72" s="13">
        <f t="shared" si="24"/>
        <v>0</v>
      </c>
      <c r="AN72" s="13">
        <f t="shared" si="25"/>
        <v>0</v>
      </c>
      <c r="AO72" s="13">
        <f t="shared" si="26"/>
        <v>0</v>
      </c>
      <c r="AP72" s="13">
        <f t="shared" si="27"/>
        <v>0</v>
      </c>
      <c r="AQ72" s="13">
        <f t="shared" si="28"/>
        <v>0</v>
      </c>
      <c r="AR72" s="32">
        <v>-0.31</v>
      </c>
      <c r="AS72" s="32">
        <v>0.11</v>
      </c>
      <c r="AT72" s="32">
        <v>-0.43</v>
      </c>
      <c r="AU72" s="32">
        <v>0</v>
      </c>
      <c r="AV72" s="32">
        <v>-0.31</v>
      </c>
      <c r="AW72" s="32">
        <v>-0.12</v>
      </c>
      <c r="AX72" s="32">
        <v>-0.42</v>
      </c>
      <c r="AY72" s="32">
        <v>0</v>
      </c>
    </row>
    <row r="73" spans="1:51" x14ac:dyDescent="0.2">
      <c r="A73" s="11" t="s">
        <v>80</v>
      </c>
      <c r="B73" s="32" t="s">
        <v>83</v>
      </c>
      <c r="C73" s="32" t="s">
        <v>84</v>
      </c>
      <c r="D73" s="32">
        <v>499</v>
      </c>
      <c r="E73" s="32">
        <v>214</v>
      </c>
      <c r="F73" s="32" t="s">
        <v>65</v>
      </c>
      <c r="G73" s="32" t="s">
        <v>69</v>
      </c>
      <c r="H73" s="32" t="s">
        <v>54</v>
      </c>
      <c r="I73" s="32" t="s">
        <v>55</v>
      </c>
      <c r="J73" s="32">
        <f>75*0.24</f>
        <v>18</v>
      </c>
      <c r="K73" s="32">
        <v>0.24</v>
      </c>
      <c r="L73" s="32">
        <v>24</v>
      </c>
      <c r="M73" s="33">
        <v>0.44374999999999998</v>
      </c>
      <c r="N73" s="32">
        <v>1</v>
      </c>
      <c r="O73" s="32">
        <v>100</v>
      </c>
      <c r="P73" s="33">
        <v>0.53680555555555554</v>
      </c>
      <c r="Q73" s="36">
        <f t="shared" si="17"/>
        <v>4.166666666666667</v>
      </c>
      <c r="R73" s="11">
        <v>1</v>
      </c>
      <c r="S73" s="11">
        <v>1</v>
      </c>
      <c r="T73" s="10">
        <f t="shared" si="18"/>
        <v>9.3055555555555558E-2</v>
      </c>
      <c r="U73" s="11">
        <v>0</v>
      </c>
      <c r="V73" s="11">
        <v>1</v>
      </c>
      <c r="W73" s="32">
        <v>29.9</v>
      </c>
      <c r="AG73" s="12">
        <f t="shared" si="19"/>
        <v>26.91</v>
      </c>
      <c r="AH73" s="13">
        <v>1</v>
      </c>
      <c r="AI73" s="13">
        <f t="shared" si="20"/>
        <v>0</v>
      </c>
      <c r="AJ73" s="13">
        <f t="shared" si="21"/>
        <v>0</v>
      </c>
      <c r="AK73" s="13">
        <f t="shared" si="22"/>
        <v>0</v>
      </c>
      <c r="AL73" s="13">
        <f t="shared" si="23"/>
        <v>0</v>
      </c>
      <c r="AM73" s="13">
        <f t="shared" si="24"/>
        <v>0</v>
      </c>
      <c r="AN73" s="13">
        <f t="shared" si="25"/>
        <v>0</v>
      </c>
      <c r="AO73" s="13">
        <f t="shared" si="26"/>
        <v>0</v>
      </c>
      <c r="AP73" s="13">
        <f t="shared" si="27"/>
        <v>0</v>
      </c>
      <c r="AQ73" s="13">
        <f t="shared" si="28"/>
        <v>0</v>
      </c>
      <c r="AR73" s="32">
        <v>-0.31</v>
      </c>
      <c r="AS73" s="32">
        <v>0.12</v>
      </c>
      <c r="AT73" s="32">
        <v>-0.42</v>
      </c>
      <c r="AU73" s="32">
        <v>0</v>
      </c>
      <c r="AV73" s="32">
        <v>-0.31</v>
      </c>
      <c r="AW73" s="32">
        <v>-0.11</v>
      </c>
      <c r="AX73" s="32">
        <v>-0.43</v>
      </c>
      <c r="AY73" s="32">
        <v>0</v>
      </c>
    </row>
    <row r="74" spans="1:51" x14ac:dyDescent="0.2">
      <c r="A74" s="11" t="s">
        <v>80</v>
      </c>
      <c r="Q74" s="36" t="e">
        <f t="shared" si="17"/>
        <v>#DIV/0!</v>
      </c>
      <c r="R74" s="11"/>
      <c r="S74" s="11"/>
      <c r="T74" s="10">
        <f t="shared" si="18"/>
        <v>0</v>
      </c>
      <c r="U74" s="11"/>
      <c r="V74" s="11"/>
      <c r="AG74" s="12">
        <f t="shared" si="19"/>
        <v>0</v>
      </c>
      <c r="AH74" s="13">
        <v>1</v>
      </c>
      <c r="AI74" s="13" t="e">
        <f t="shared" si="20"/>
        <v>#DIV/0!</v>
      </c>
      <c r="AJ74" s="13" t="e">
        <f t="shared" si="21"/>
        <v>#DIV/0!</v>
      </c>
      <c r="AK74" s="13" t="e">
        <f t="shared" si="22"/>
        <v>#DIV/0!</v>
      </c>
      <c r="AL74" s="13" t="e">
        <f t="shared" si="23"/>
        <v>#DIV/0!</v>
      </c>
      <c r="AM74" s="13" t="e">
        <f t="shared" si="24"/>
        <v>#DIV/0!</v>
      </c>
      <c r="AN74" s="13" t="e">
        <f t="shared" si="25"/>
        <v>#DIV/0!</v>
      </c>
      <c r="AO74" s="13" t="e">
        <f t="shared" si="26"/>
        <v>#DIV/0!</v>
      </c>
      <c r="AP74" s="13" t="e">
        <f t="shared" si="27"/>
        <v>#DIV/0!</v>
      </c>
      <c r="AQ74" s="13" t="e">
        <f t="shared" si="28"/>
        <v>#DIV/0!</v>
      </c>
    </row>
    <row r="75" spans="1:51" x14ac:dyDescent="0.2">
      <c r="Q75" s="36" t="e">
        <f t="shared" si="17"/>
        <v>#DIV/0!</v>
      </c>
      <c r="R75" s="11"/>
      <c r="S75" s="11"/>
      <c r="T75" s="10">
        <f t="shared" si="18"/>
        <v>0</v>
      </c>
      <c r="U75" s="11"/>
      <c r="V75" s="11"/>
    </row>
    <row r="76" spans="1:51" x14ac:dyDescent="0.2">
      <c r="Q76" s="36" t="e">
        <f t="shared" si="17"/>
        <v>#DIV/0!</v>
      </c>
      <c r="R76" s="11"/>
      <c r="S76" s="11"/>
      <c r="T76" s="10">
        <f t="shared" si="18"/>
        <v>0</v>
      </c>
      <c r="U76" s="11"/>
      <c r="V76" s="11"/>
    </row>
    <row r="77" spans="1:51" x14ac:dyDescent="0.2">
      <c r="Q77" s="36" t="e">
        <f t="shared" si="17"/>
        <v>#DIV/0!</v>
      </c>
      <c r="R77" s="11"/>
      <c r="S77" s="11"/>
      <c r="T77" s="10">
        <f t="shared" si="18"/>
        <v>0</v>
      </c>
      <c r="U77" s="11"/>
      <c r="V77" s="11"/>
    </row>
    <row r="78" spans="1:51" x14ac:dyDescent="0.2">
      <c r="Q78" s="36" t="e">
        <f t="shared" si="17"/>
        <v>#DIV/0!</v>
      </c>
      <c r="R78" s="11"/>
      <c r="S78" s="11"/>
      <c r="T78" s="10">
        <f t="shared" si="18"/>
        <v>0</v>
      </c>
      <c r="U78" s="11"/>
      <c r="V78" s="11"/>
    </row>
    <row r="79" spans="1:51" x14ac:dyDescent="0.2">
      <c r="Q79" s="36" t="e">
        <f t="shared" si="17"/>
        <v>#DIV/0!</v>
      </c>
      <c r="R79" s="11"/>
      <c r="S79" s="11"/>
      <c r="T79" s="10">
        <f t="shared" si="18"/>
        <v>0</v>
      </c>
      <c r="U79" s="11"/>
      <c r="V79" s="11"/>
    </row>
    <row r="80" spans="1:51" x14ac:dyDescent="0.2">
      <c r="Q80" s="36" t="e">
        <f t="shared" si="17"/>
        <v>#DIV/0!</v>
      </c>
      <c r="R80" s="11"/>
      <c r="S80" s="11"/>
      <c r="T80" s="10">
        <f t="shared" si="18"/>
        <v>0</v>
      </c>
      <c r="U80" s="11"/>
      <c r="V80" s="11"/>
    </row>
    <row r="81" spans="18:22" x14ac:dyDescent="0.2">
      <c r="R81" s="11"/>
      <c r="S81" s="11"/>
      <c r="T81" s="10">
        <f t="shared" si="18"/>
        <v>0</v>
      </c>
      <c r="U81" s="11"/>
      <c r="V81" s="11"/>
    </row>
    <row r="82" spans="18:22" x14ac:dyDescent="0.2">
      <c r="R82" s="11"/>
      <c r="S82" s="11"/>
      <c r="T82" s="10">
        <f t="shared" si="18"/>
        <v>0</v>
      </c>
      <c r="U82" s="11"/>
      <c r="V82" s="11"/>
    </row>
    <row r="83" spans="18:22" x14ac:dyDescent="0.2">
      <c r="R83" s="11"/>
      <c r="S83" s="11"/>
      <c r="T83" s="10"/>
      <c r="U83" s="11"/>
      <c r="V83" s="11"/>
    </row>
    <row r="84" spans="18:22" x14ac:dyDescent="0.2">
      <c r="R84" s="11"/>
      <c r="S84" s="11"/>
      <c r="T84" s="10"/>
      <c r="U84" s="11"/>
      <c r="V84" s="11"/>
    </row>
    <row r="85" spans="18:22" x14ac:dyDescent="0.2">
      <c r="R85" s="11"/>
      <c r="S85" s="11"/>
      <c r="T85" s="10"/>
      <c r="U85" s="11"/>
      <c r="V85" s="11"/>
    </row>
    <row r="86" spans="18:22" x14ac:dyDescent="0.2">
      <c r="R86" s="11"/>
      <c r="S86" s="11"/>
      <c r="T86" s="10"/>
      <c r="U86" s="11"/>
      <c r="V86" s="11"/>
    </row>
    <row r="87" spans="18:22" x14ac:dyDescent="0.2">
      <c r="R87" s="11"/>
      <c r="S87" s="11"/>
      <c r="T87" s="10"/>
      <c r="U87" s="11"/>
      <c r="V87" s="11"/>
    </row>
    <row r="88" spans="18:22" x14ac:dyDescent="0.2">
      <c r="R88" s="11"/>
      <c r="S88" s="11"/>
      <c r="T88" s="10"/>
      <c r="U88" s="11"/>
      <c r="V88" s="11"/>
    </row>
    <row r="89" spans="18:22" x14ac:dyDescent="0.2">
      <c r="R89" s="11"/>
      <c r="S89" s="11"/>
      <c r="T89" s="10"/>
      <c r="U89" s="11"/>
      <c r="V89" s="11"/>
    </row>
    <row r="90" spans="18:22" x14ac:dyDescent="0.2">
      <c r="R90" s="11"/>
      <c r="S90" s="11"/>
      <c r="T90" s="10"/>
      <c r="U90" s="11"/>
      <c r="V90" s="11"/>
    </row>
    <row r="91" spans="18:22" x14ac:dyDescent="0.2">
      <c r="R91" s="11"/>
      <c r="S91" s="11"/>
      <c r="T91" s="10"/>
      <c r="U91" s="11"/>
      <c r="V91" s="11"/>
    </row>
    <row r="92" spans="18:22" x14ac:dyDescent="0.2">
      <c r="R92" s="11"/>
      <c r="S92" s="11"/>
      <c r="T92" s="10"/>
      <c r="U92" s="11"/>
      <c r="V92" s="11"/>
    </row>
    <row r="93" spans="18:22" x14ac:dyDescent="0.2">
      <c r="R93" s="11"/>
      <c r="S93" s="11"/>
      <c r="T93" s="10"/>
      <c r="U93" s="11"/>
      <c r="V93" s="11"/>
    </row>
    <row r="94" spans="18:22" x14ac:dyDescent="0.2">
      <c r="R94" s="11"/>
      <c r="S94" s="11"/>
      <c r="T94" s="10"/>
      <c r="U94" s="11"/>
      <c r="V94" s="11"/>
    </row>
    <row r="95" spans="18:22" x14ac:dyDescent="0.2">
      <c r="R95" s="11"/>
      <c r="S95" s="11"/>
      <c r="T95" s="10"/>
      <c r="U95" s="11"/>
      <c r="V95" s="11"/>
    </row>
    <row r="96" spans="18:22" x14ac:dyDescent="0.2">
      <c r="R96" s="11"/>
      <c r="S96" s="11"/>
      <c r="T96" s="10"/>
      <c r="U96" s="11"/>
      <c r="V96" s="11"/>
    </row>
    <row r="97" spans="18:22" x14ac:dyDescent="0.2">
      <c r="R97" s="11"/>
      <c r="S97" s="11"/>
      <c r="T97" s="10"/>
      <c r="U97" s="11"/>
      <c r="V97" s="11"/>
    </row>
    <row r="98" spans="18:22" x14ac:dyDescent="0.2">
      <c r="R98" s="11"/>
      <c r="S98" s="11"/>
      <c r="T98" s="10"/>
      <c r="U98" s="11"/>
      <c r="V98" s="11"/>
    </row>
    <row r="99" spans="18:22" x14ac:dyDescent="0.2">
      <c r="R99" s="11"/>
      <c r="S99" s="11"/>
      <c r="T99" s="10"/>
      <c r="U99" s="11"/>
      <c r="V99" s="11"/>
    </row>
    <row r="100" spans="18:22" x14ac:dyDescent="0.2">
      <c r="R100" s="11"/>
      <c r="S100" s="11"/>
      <c r="T100" s="10"/>
      <c r="U100" s="11"/>
      <c r="V100" s="11"/>
    </row>
    <row r="101" spans="18:22" x14ac:dyDescent="0.2">
      <c r="R101" s="11"/>
      <c r="S101" s="11"/>
      <c r="T101" s="10"/>
      <c r="U101" s="11"/>
      <c r="V101" s="11"/>
    </row>
    <row r="102" spans="18:22" x14ac:dyDescent="0.2">
      <c r="R102" s="11"/>
      <c r="S102" s="11"/>
      <c r="T102" s="10"/>
      <c r="U102" s="11"/>
      <c r="V102" s="11"/>
    </row>
  </sheetData>
  <autoFilter ref="A1:AY82" xr:uid="{682E2C36-3857-304C-AE08-828B287E5022}"/>
  <phoneticPr fontId="9" type="noConversion"/>
  <conditionalFormatting sqref="R1:S102 V1:V102">
    <cfRule type="cellIs" dxfId="10" priority="10" operator="equal">
      <formula>0</formula>
    </cfRule>
    <cfRule type="cellIs" dxfId="9" priority="11" operator="equal">
      <formula>1</formula>
    </cfRule>
  </conditionalFormatting>
  <conditionalFormatting sqref="U1:U102">
    <cfRule type="cellIs" dxfId="8" priority="8" operator="equal">
      <formula>0</formula>
    </cfRule>
    <cfRule type="cellIs" dxfId="7" priority="9" operator="equal">
      <formula>1</formula>
    </cfRule>
  </conditionalFormatting>
  <conditionalFormatting sqref="AH2:AQ74">
    <cfRule type="cellIs" dxfId="6" priority="12" operator="between">
      <formula>0.5</formula>
      <formula>0.9</formula>
    </cfRule>
    <cfRule type="cellIs" dxfId="5" priority="13" operator="between">
      <formula>0.9001</formula>
      <formula>0.925</formula>
    </cfRule>
    <cfRule type="cellIs" dxfId="4" priority="14" operator="between">
      <formula>0.925000001</formula>
      <formula>0.9489</formula>
    </cfRule>
    <cfRule type="cellIs" dxfId="3" priority="15" operator="between">
      <formula>0.949</formula>
      <formula>0.975</formula>
    </cfRule>
    <cfRule type="cellIs" dxfId="2" priority="16" operator="between">
      <formula>0.9747</formula>
      <formula>1</formula>
    </cfRule>
    <cfRule type="cellIs" dxfId="1" priority="17" operator="between">
      <formula>1.001</formula>
      <formula>1.5</formula>
    </cfRule>
  </conditionalFormatting>
  <conditionalFormatting sqref="AH2:AQ101">
    <cfRule type="cellIs" dxfId="0" priority="1" operator="lessThan">
      <formula>0.5</formula>
    </cfRule>
  </conditionalFormatting>
  <pageMargins left="0.7" right="0.7" top="0.75" bottom="0.75" header="0.3" footer="0.3"/>
  <ignoredErrors>
    <ignoredError sqref="J6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Sousa</dc:creator>
  <cp:lastModifiedBy>Luis Sousa</cp:lastModifiedBy>
  <dcterms:created xsi:type="dcterms:W3CDTF">2025-03-15T16:40:49Z</dcterms:created>
  <dcterms:modified xsi:type="dcterms:W3CDTF">2025-10-22T13:01:24Z</dcterms:modified>
</cp:coreProperties>
</file>