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R:\MORA\2024 Reporting Months\11_Nov2024\PUBLIC RELEASE\"/>
    </mc:Choice>
  </mc:AlternateContent>
  <xr:revisionPtr revIDLastSave="0" documentId="13_ncr:1_{61BF24BB-8EE1-4FA1-A1DF-2DF0DCFC3768}" xr6:coauthVersionLast="47" xr6:coauthVersionMax="47" xr10:uidLastSave="{00000000-0000-0000-0000-000000000000}"/>
  <bookViews>
    <workbookView xWindow="3645" yWindow="780" windowWidth="25200" windowHeight="15465" tabRatio="914" firstSheet="1" activeTab="1" xr2:uid="{00000000-000D-0000-FFFF-FFFF00000000}"/>
  </bookViews>
  <sheets>
    <sheet name="CB_DATA_" sheetId="42" state="veryHidden" r:id="rId1"/>
    <sheet name="Cover" sheetId="47" r:id="rId2"/>
    <sheet name="Monthly Outlook" sheetId="40" r:id="rId3"/>
    <sheet name="Risk Variable Profiles" sheetId="54" r:id="rId4"/>
    <sheet name="Capacity by Resource Category" sheetId="31" r:id="rId5"/>
    <sheet name="Resource Details" sheetId="52" r:id="rId6"/>
    <sheet name="PRRM Percentile Results" sheetId="51" r:id="rId7"/>
    <sheet name="Background" sheetId="53" r:id="rId8"/>
  </sheets>
  <definedNames>
    <definedName name="_xlnm._FilterDatabase" localSheetId="5" hidden="1">'Resource Details'!$A$2:$J$1697</definedName>
    <definedName name="CB_Block_00000000000000000000000000000000" localSheetId="2" hidden="1">"'7.0.0.0"</definedName>
    <definedName name="CB_Block_00000000000000000000000000000001" localSheetId="0" hidden="1">"'638217423532922852"</definedName>
    <definedName name="CB_Block_00000000000000000000000000000001" localSheetId="2" hidden="1">"'638215591213552411"</definedName>
    <definedName name="CB_Block_00000000000000000000000000000003" localSheetId="2" hidden="1">"'11.1.5046.0"</definedName>
    <definedName name="CB_BlockExt_00000000000000000000000000000003" localSheetId="2" hidden="1">"'11.1.2.4.900"</definedName>
    <definedName name="CBWorkbookPriority" localSheetId="0" hidden="1">-2719650021923140</definedName>
    <definedName name="CBx_12115544690e42fd8adb150c253b8934" localSheetId="0" hidden="1">"'Summary'!$A$1"</definedName>
    <definedName name="CBx_162bf5f6f4214de085f4d908ee7629cc" localSheetId="0" hidden="1">"'CB_DATA_'!$A$1"</definedName>
    <definedName name="CBx_Sheet_Guid" localSheetId="0" hidden="1">"'162bf5f6-f421-4de0-85f4-d908ee7629cc"</definedName>
    <definedName name="CBx_Sheet_Guid" localSheetId="2" hidden="1">"'12115544-690e-42fd-8adb-150c253b8934"</definedName>
    <definedName name="CBx_SheetRef" localSheetId="0" hidden="1">CB_DATA_!$A$14</definedName>
    <definedName name="CBx_SheetRef" localSheetId="2" hidden="1">CB_DATA_!$B$14</definedName>
    <definedName name="CBx_StorageType" localSheetId="0" hidden="1">2</definedName>
    <definedName name="CBx_StorageType" localSheetId="2" hidden="1">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7">Background!$B$2:$N$32</definedName>
    <definedName name="_xlnm.Print_Area" localSheetId="4">'Capacity by Resource Category'!$A$2:$D$52</definedName>
    <definedName name="_xlnm.Print_Area" localSheetId="2">'Monthly Outlook'!$A$1:$K$99</definedName>
    <definedName name="_xlnm.Print_Area" localSheetId="5">'Resource Details'!$A$1:$J$1417</definedName>
    <definedName name="_xlnm.Print_Area" localSheetId="3">'Risk Variable Profiles'!$A$1:$J$62</definedName>
    <definedName name="_xlnm.Print_Titles" localSheetId="5">'Resource Details'!$1:$2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1" i="40" l="1"/>
  <c r="D42" i="31" l="1"/>
  <c r="D23" i="31"/>
  <c r="D40" i="31"/>
  <c r="D39" i="31"/>
  <c r="D38" i="31"/>
  <c r="D18" i="31"/>
  <c r="D17" i="31"/>
  <c r="D16" i="31"/>
  <c r="D36" i="31"/>
  <c r="D14" i="31"/>
  <c r="C42" i="31" l="1"/>
  <c r="C40" i="31"/>
  <c r="C39" i="31"/>
  <c r="C38" i="31"/>
  <c r="C36" i="31"/>
  <c r="D34" i="31"/>
  <c r="C34" i="31"/>
  <c r="D32" i="31"/>
  <c r="C32" i="31"/>
  <c r="D31" i="31"/>
  <c r="C31" i="31"/>
  <c r="D30" i="31"/>
  <c r="D29" i="31"/>
  <c r="C29" i="31"/>
  <c r="C30" i="31" l="1"/>
  <c r="D25" i="31" l="1"/>
  <c r="C25" i="31"/>
  <c r="C23" i="31"/>
  <c r="C20" i="31"/>
  <c r="C18" i="31"/>
  <c r="C17" i="31"/>
  <c r="C16" i="31"/>
  <c r="C14" i="31"/>
  <c r="D12" i="31"/>
  <c r="C12" i="31"/>
  <c r="D11" i="31"/>
  <c r="C11" i="31"/>
  <c r="D9" i="31"/>
  <c r="C9" i="31"/>
  <c r="D8" i="31"/>
  <c r="C8" i="31"/>
  <c r="D7" i="31"/>
  <c r="C7" i="31"/>
  <c r="C6" i="31"/>
  <c r="C28" i="31" l="1"/>
  <c r="J1697" i="52"/>
  <c r="I1697" i="52"/>
  <c r="J1693" i="52"/>
  <c r="I1693" i="52"/>
  <c r="J1680" i="52"/>
  <c r="I1680" i="52"/>
  <c r="J1674" i="52"/>
  <c r="I1674" i="52"/>
  <c r="J1656" i="52"/>
  <c r="I1656" i="52"/>
  <c r="J1490" i="52"/>
  <c r="I1490" i="52"/>
  <c r="J1331" i="52"/>
  <c r="I1331" i="52"/>
  <c r="J1309" i="52"/>
  <c r="I1309" i="52"/>
  <c r="J1296" i="52"/>
  <c r="I1296" i="52"/>
  <c r="J1285" i="52"/>
  <c r="I1285" i="52"/>
  <c r="J1241" i="52"/>
  <c r="I1241" i="52"/>
  <c r="J1113" i="52"/>
  <c r="I1113" i="52"/>
  <c r="J1045" i="52"/>
  <c r="I1045" i="52"/>
  <c r="J869" i="52"/>
  <c r="I869" i="52"/>
  <c r="J819" i="52"/>
  <c r="I819" i="52"/>
  <c r="J485" i="52"/>
  <c r="I485" i="52"/>
  <c r="J481" i="52"/>
  <c r="D6" i="31" s="1"/>
  <c r="J472" i="52"/>
  <c r="I472" i="52"/>
  <c r="J445" i="52"/>
  <c r="I445" i="52"/>
  <c r="J437" i="52"/>
  <c r="I437" i="52"/>
  <c r="I448" i="52" s="1"/>
  <c r="I449" i="52" s="1"/>
  <c r="J407" i="52"/>
  <c r="I407" i="52"/>
  <c r="J398" i="52"/>
  <c r="I398" i="52"/>
  <c r="I410" i="52" s="1"/>
  <c r="A5" i="52"/>
  <c r="A6" i="52" s="1"/>
  <c r="A7" i="52" s="1"/>
  <c r="A8" i="52" s="1"/>
  <c r="A9" i="52" s="1"/>
  <c r="A10" i="52" s="1"/>
  <c r="A11" i="52" s="1"/>
  <c r="A12" i="52" s="1"/>
  <c r="A13" i="52" s="1"/>
  <c r="A14" i="52" s="1"/>
  <c r="A15" i="52" s="1"/>
  <c r="A16" i="52" s="1"/>
  <c r="A17" i="52" s="1"/>
  <c r="A18" i="52" s="1"/>
  <c r="A19" i="52" s="1"/>
  <c r="A20" i="52" s="1"/>
  <c r="A21" i="52" s="1"/>
  <c r="A22" i="52" s="1"/>
  <c r="A23" i="52" s="1"/>
  <c r="A24" i="52" s="1"/>
  <c r="A25" i="52" s="1"/>
  <c r="A26" i="52" s="1"/>
  <c r="A27" i="52" s="1"/>
  <c r="A28" i="52" s="1"/>
  <c r="A29" i="52" s="1"/>
  <c r="A30" i="52" s="1"/>
  <c r="A31" i="52" s="1"/>
  <c r="A32" i="52" s="1"/>
  <c r="A33" i="52" s="1"/>
  <c r="A34" i="52" s="1"/>
  <c r="A35" i="52" s="1"/>
  <c r="A36" i="52" s="1"/>
  <c r="A37" i="52" s="1"/>
  <c r="A38" i="52" s="1"/>
  <c r="A39" i="52" s="1"/>
  <c r="A40" i="52" s="1"/>
  <c r="A41" i="52" s="1"/>
  <c r="A42" i="52" s="1"/>
  <c r="A43" i="52" s="1"/>
  <c r="A44" i="52" s="1"/>
  <c r="A45" i="52" s="1"/>
  <c r="A46" i="52" s="1"/>
  <c r="A47" i="52" s="1"/>
  <c r="A48" i="52" s="1"/>
  <c r="A49" i="52" s="1"/>
  <c r="A50" i="52" s="1"/>
  <c r="A51" i="52" s="1"/>
  <c r="A52" i="52" s="1"/>
  <c r="A53" i="52" s="1"/>
  <c r="A54" i="52" s="1"/>
  <c r="A55" i="52" s="1"/>
  <c r="A56" i="52" s="1"/>
  <c r="A57" i="52" s="1"/>
  <c r="A58" i="52" s="1"/>
  <c r="A59" i="52" s="1"/>
  <c r="A60" i="52" s="1"/>
  <c r="A61" i="52" s="1"/>
  <c r="A62" i="52" s="1"/>
  <c r="A63" i="52" s="1"/>
  <c r="A64" i="52" s="1"/>
  <c r="A65" i="52" s="1"/>
  <c r="A66" i="52" s="1"/>
  <c r="A67" i="52" s="1"/>
  <c r="A68" i="52" s="1"/>
  <c r="A69" i="52" s="1"/>
  <c r="A70" i="52" s="1"/>
  <c r="A71" i="52" s="1"/>
  <c r="A72" i="52" s="1"/>
  <c r="A73" i="52" s="1"/>
  <c r="A74" i="52" s="1"/>
  <c r="A75" i="52" s="1"/>
  <c r="A76" i="52" s="1"/>
  <c r="A77" i="52" s="1"/>
  <c r="A78" i="52" s="1"/>
  <c r="A79" i="52" s="1"/>
  <c r="A80" i="52" s="1"/>
  <c r="A81" i="52" s="1"/>
  <c r="A82" i="52" s="1"/>
  <c r="A83" i="52" s="1"/>
  <c r="A84" i="52" s="1"/>
  <c r="A85" i="52" s="1"/>
  <c r="A86" i="52" s="1"/>
  <c r="A87" i="52" s="1"/>
  <c r="A88" i="52" s="1"/>
  <c r="A89" i="52" s="1"/>
  <c r="A90" i="52" s="1"/>
  <c r="A91" i="52" s="1"/>
  <c r="A92" i="52" s="1"/>
  <c r="A93" i="52" s="1"/>
  <c r="A94" i="52" s="1"/>
  <c r="A95" i="52" s="1"/>
  <c r="A96" i="52" s="1"/>
  <c r="A97" i="52" s="1"/>
  <c r="A98" i="52" s="1"/>
  <c r="A99" i="52" s="1"/>
  <c r="A100" i="52" s="1"/>
  <c r="A101" i="52" s="1"/>
  <c r="A102" i="52" s="1"/>
  <c r="A103" i="52" s="1"/>
  <c r="A104" i="52" s="1"/>
  <c r="A105" i="52" s="1"/>
  <c r="A106" i="52" s="1"/>
  <c r="A107" i="52" s="1"/>
  <c r="A108" i="52" s="1"/>
  <c r="A109" i="52" s="1"/>
  <c r="A110" i="52" s="1"/>
  <c r="A111" i="52" s="1"/>
  <c r="A112" i="52" s="1"/>
  <c r="A113" i="52" s="1"/>
  <c r="A114" i="52" s="1"/>
  <c r="A115" i="52" s="1"/>
  <c r="A116" i="52" s="1"/>
  <c r="A117" i="52" s="1"/>
  <c r="A118" i="52" s="1"/>
  <c r="A119" i="52" s="1"/>
  <c r="A120" i="52" s="1"/>
  <c r="A121" i="52" s="1"/>
  <c r="A122" i="52" s="1"/>
  <c r="A123" i="52" s="1"/>
  <c r="A124" i="52" s="1"/>
  <c r="A125" i="52" s="1"/>
  <c r="A126" i="52" s="1"/>
  <c r="A127" i="52" s="1"/>
  <c r="A128" i="52" s="1"/>
  <c r="A129" i="52" s="1"/>
  <c r="A130" i="52" s="1"/>
  <c r="A131" i="52" s="1"/>
  <c r="A132" i="52" s="1"/>
  <c r="A133" i="52" s="1"/>
  <c r="A134" i="52" s="1"/>
  <c r="A135" i="52" s="1"/>
  <c r="A136" i="52" s="1"/>
  <c r="A137" i="52" s="1"/>
  <c r="A138" i="52" s="1"/>
  <c r="A139" i="52" s="1"/>
  <c r="A140" i="52" s="1"/>
  <c r="A141" i="52" s="1"/>
  <c r="A142" i="52" s="1"/>
  <c r="A143" i="52" s="1"/>
  <c r="A144" i="52" s="1"/>
  <c r="A145" i="52" s="1"/>
  <c r="A146" i="52" s="1"/>
  <c r="A147" i="52" s="1"/>
  <c r="A148" i="52" s="1"/>
  <c r="A149" i="52" s="1"/>
  <c r="A150" i="52" s="1"/>
  <c r="A151" i="52" s="1"/>
  <c r="A152" i="52" s="1"/>
  <c r="A153" i="52" s="1"/>
  <c r="A154" i="52" s="1"/>
  <c r="A155" i="52" s="1"/>
  <c r="A156" i="52" s="1"/>
  <c r="A157" i="52" s="1"/>
  <c r="A158" i="52" s="1"/>
  <c r="A159" i="52" s="1"/>
  <c r="A160" i="52" s="1"/>
  <c r="A161" i="52" s="1"/>
  <c r="A162" i="52" s="1"/>
  <c r="A163" i="52" s="1"/>
  <c r="A164" i="52" s="1"/>
  <c r="A165" i="52" s="1"/>
  <c r="A166" i="52" s="1"/>
  <c r="A167" i="52" s="1"/>
  <c r="A168" i="52" s="1"/>
  <c r="A169" i="52" s="1"/>
  <c r="A170" i="52" s="1"/>
  <c r="A171" i="52" s="1"/>
  <c r="A172" i="52" s="1"/>
  <c r="A173" i="52" s="1"/>
  <c r="A174" i="52" s="1"/>
  <c r="A175" i="52" s="1"/>
  <c r="A176" i="52" s="1"/>
  <c r="A177" i="52" s="1"/>
  <c r="A178" i="52" s="1"/>
  <c r="A179" i="52" s="1"/>
  <c r="A180" i="52" s="1"/>
  <c r="A181" i="52" s="1"/>
  <c r="A182" i="52" s="1"/>
  <c r="A183" i="52" s="1"/>
  <c r="A184" i="52" s="1"/>
  <c r="A185" i="52" s="1"/>
  <c r="A186" i="52" s="1"/>
  <c r="A187" i="52" s="1"/>
  <c r="A188" i="52" s="1"/>
  <c r="A189" i="52" s="1"/>
  <c r="A190" i="52" s="1"/>
  <c r="A191" i="52" s="1"/>
  <c r="A192" i="52" s="1"/>
  <c r="A193" i="52" s="1"/>
  <c r="A194" i="52" s="1"/>
  <c r="A195" i="52" s="1"/>
  <c r="A196" i="52" s="1"/>
  <c r="A197" i="52" s="1"/>
  <c r="A198" i="52" s="1"/>
  <c r="A199" i="52" s="1"/>
  <c r="A200" i="52" s="1"/>
  <c r="A201" i="52" s="1"/>
  <c r="A202" i="52" s="1"/>
  <c r="A203" i="52" s="1"/>
  <c r="A204" i="52" s="1"/>
  <c r="A205" i="52" s="1"/>
  <c r="A206" i="52" s="1"/>
  <c r="A207" i="52" s="1"/>
  <c r="A208" i="52" s="1"/>
  <c r="A209" i="52" s="1"/>
  <c r="A210" i="52" s="1"/>
  <c r="A211" i="52" s="1"/>
  <c r="A212" i="52" s="1"/>
  <c r="A213" i="52" s="1"/>
  <c r="A214" i="52" s="1"/>
  <c r="A215" i="52" s="1"/>
  <c r="A216" i="52" s="1"/>
  <c r="A217" i="52" s="1"/>
  <c r="A218" i="52" s="1"/>
  <c r="A219" i="52" s="1"/>
  <c r="A220" i="52" s="1"/>
  <c r="A221" i="52" s="1"/>
  <c r="A222" i="52" s="1"/>
  <c r="A223" i="52" s="1"/>
  <c r="A224" i="52" s="1"/>
  <c r="A225" i="52" s="1"/>
  <c r="A226" i="52" s="1"/>
  <c r="A227" i="52" s="1"/>
  <c r="A228" i="52" s="1"/>
  <c r="A229" i="52" s="1"/>
  <c r="A230" i="52" s="1"/>
  <c r="A231" i="52" s="1"/>
  <c r="A232" i="52" s="1"/>
  <c r="A233" i="52" s="1"/>
  <c r="A234" i="52" s="1"/>
  <c r="A235" i="52" s="1"/>
  <c r="A236" i="52" s="1"/>
  <c r="A237" i="52" s="1"/>
  <c r="A238" i="52" s="1"/>
  <c r="A239" i="52" s="1"/>
  <c r="A240" i="52" s="1"/>
  <c r="A241" i="52" s="1"/>
  <c r="A242" i="52" s="1"/>
  <c r="A243" i="52" s="1"/>
  <c r="A244" i="52" s="1"/>
  <c r="A245" i="52" s="1"/>
  <c r="A246" i="52" s="1"/>
  <c r="A247" i="52" s="1"/>
  <c r="A248" i="52" s="1"/>
  <c r="A249" i="52" s="1"/>
  <c r="A250" i="52" s="1"/>
  <c r="A251" i="52" s="1"/>
  <c r="A252" i="52" s="1"/>
  <c r="A253" i="52" s="1"/>
  <c r="A254" i="52" s="1"/>
  <c r="A255" i="52" s="1"/>
  <c r="A256" i="52" s="1"/>
  <c r="A257" i="52" s="1"/>
  <c r="A258" i="52" s="1"/>
  <c r="A259" i="52" s="1"/>
  <c r="A260" i="52" s="1"/>
  <c r="A261" i="52" s="1"/>
  <c r="A262" i="52" s="1"/>
  <c r="A263" i="52" s="1"/>
  <c r="A264" i="52" s="1"/>
  <c r="A265" i="52" s="1"/>
  <c r="A266" i="52" s="1"/>
  <c r="A267" i="52" s="1"/>
  <c r="A268" i="52" s="1"/>
  <c r="A269" i="52" s="1"/>
  <c r="A270" i="52" s="1"/>
  <c r="A271" i="52" s="1"/>
  <c r="A272" i="52" s="1"/>
  <c r="A273" i="52" s="1"/>
  <c r="A274" i="52" s="1"/>
  <c r="A275" i="52" s="1"/>
  <c r="A276" i="52" s="1"/>
  <c r="A277" i="52" s="1"/>
  <c r="A278" i="52" s="1"/>
  <c r="A279" i="52" s="1"/>
  <c r="A280" i="52" s="1"/>
  <c r="A281" i="52" s="1"/>
  <c r="A282" i="52" s="1"/>
  <c r="A283" i="52" s="1"/>
  <c r="A284" i="52" s="1"/>
  <c r="A285" i="52" s="1"/>
  <c r="A286" i="52" s="1"/>
  <c r="A287" i="52" s="1"/>
  <c r="A288" i="52" s="1"/>
  <c r="A289" i="52" s="1"/>
  <c r="A290" i="52" s="1"/>
  <c r="A291" i="52" s="1"/>
  <c r="A292" i="52" s="1"/>
  <c r="A293" i="52" s="1"/>
  <c r="A294" i="52" s="1"/>
  <c r="A295" i="52" s="1"/>
  <c r="A296" i="52" s="1"/>
  <c r="A297" i="52" s="1"/>
  <c r="A298" i="52" s="1"/>
  <c r="A299" i="52" s="1"/>
  <c r="A300" i="52" s="1"/>
  <c r="A301" i="52" s="1"/>
  <c r="A302" i="52" s="1"/>
  <c r="A303" i="52" s="1"/>
  <c r="A304" i="52" s="1"/>
  <c r="A305" i="52" s="1"/>
  <c r="A306" i="52" s="1"/>
  <c r="A307" i="52" s="1"/>
  <c r="A308" i="52" s="1"/>
  <c r="A309" i="52" s="1"/>
  <c r="A310" i="52" s="1"/>
  <c r="A311" i="52" s="1"/>
  <c r="A312" i="52" s="1"/>
  <c r="A313" i="52" s="1"/>
  <c r="A314" i="52" s="1"/>
  <c r="A315" i="52" s="1"/>
  <c r="A316" i="52" s="1"/>
  <c r="A317" i="52" s="1"/>
  <c r="A318" i="52" s="1"/>
  <c r="A319" i="52" s="1"/>
  <c r="A320" i="52" s="1"/>
  <c r="A321" i="52" s="1"/>
  <c r="A322" i="52" s="1"/>
  <c r="A323" i="52" s="1"/>
  <c r="A324" i="52" s="1"/>
  <c r="A325" i="52" s="1"/>
  <c r="A326" i="52" s="1"/>
  <c r="A327" i="52" s="1"/>
  <c r="A328" i="52" s="1"/>
  <c r="A329" i="52" s="1"/>
  <c r="A330" i="52" s="1"/>
  <c r="A331" i="52" s="1"/>
  <c r="A332" i="52" s="1"/>
  <c r="A333" i="52" s="1"/>
  <c r="A334" i="52" s="1"/>
  <c r="A335" i="52" s="1"/>
  <c r="A336" i="52" s="1"/>
  <c r="A337" i="52" s="1"/>
  <c r="A338" i="52" s="1"/>
  <c r="A339" i="52" s="1"/>
  <c r="A340" i="52" s="1"/>
  <c r="A341" i="52" s="1"/>
  <c r="A342" i="52" s="1"/>
  <c r="A343" i="52" s="1"/>
  <c r="A344" i="52" s="1"/>
  <c r="A345" i="52" s="1"/>
  <c r="A346" i="52" s="1"/>
  <c r="A347" i="52" s="1"/>
  <c r="A348" i="52" s="1"/>
  <c r="A349" i="52" s="1"/>
  <c r="A350" i="52" s="1"/>
  <c r="A351" i="52" s="1"/>
  <c r="A352" i="52" s="1"/>
  <c r="A353" i="52" s="1"/>
  <c r="A354" i="52" s="1"/>
  <c r="A355" i="52" s="1"/>
  <c r="A356" i="52" s="1"/>
  <c r="A357" i="52" s="1"/>
  <c r="A358" i="52" s="1"/>
  <c r="A359" i="52" s="1"/>
  <c r="A360" i="52" s="1"/>
  <c r="A361" i="52" s="1"/>
  <c r="A362" i="52" s="1"/>
  <c r="A363" i="52" s="1"/>
  <c r="A364" i="52" s="1"/>
  <c r="A365" i="52" s="1"/>
  <c r="A366" i="52" s="1"/>
  <c r="A367" i="52" s="1"/>
  <c r="A368" i="52" s="1"/>
  <c r="A369" i="52" s="1"/>
  <c r="A370" i="52" s="1"/>
  <c r="A371" i="52" s="1"/>
  <c r="A372" i="52" s="1"/>
  <c r="A373" i="52" s="1"/>
  <c r="A374" i="52" s="1"/>
  <c r="A375" i="52" s="1"/>
  <c r="A376" i="52" s="1"/>
  <c r="A377" i="52" s="1"/>
  <c r="A378" i="52" s="1"/>
  <c r="A379" i="52" s="1"/>
  <c r="A380" i="52" s="1"/>
  <c r="A381" i="52" s="1"/>
  <c r="A382" i="52" s="1"/>
  <c r="A383" i="52" s="1"/>
  <c r="A384" i="52" s="1"/>
  <c r="A385" i="52" s="1"/>
  <c r="A386" i="52" s="1"/>
  <c r="A387" i="52" s="1"/>
  <c r="A388" i="52" s="1"/>
  <c r="A389" i="52" s="1"/>
  <c r="A390" i="52" s="1"/>
  <c r="A391" i="52" s="1"/>
  <c r="A392" i="52" s="1"/>
  <c r="A393" i="52" s="1"/>
  <c r="A394" i="52" s="1"/>
  <c r="A395" i="52" s="1"/>
  <c r="A396" i="52" s="1"/>
  <c r="A397" i="52" s="1"/>
  <c r="A398" i="52" s="1"/>
  <c r="A399" i="52" s="1"/>
  <c r="A400" i="52" s="1"/>
  <c r="A401" i="52" s="1"/>
  <c r="A402" i="52" s="1"/>
  <c r="A403" i="52" s="1"/>
  <c r="A404" i="52" s="1"/>
  <c r="A405" i="52" s="1"/>
  <c r="A406" i="52" s="1"/>
  <c r="A407" i="52" s="1"/>
  <c r="A408" i="52" s="1"/>
  <c r="A409" i="52" s="1"/>
  <c r="A410" i="52" s="1"/>
  <c r="A411" i="52" s="1"/>
  <c r="A412" i="52" s="1"/>
  <c r="A413" i="52" s="1"/>
  <c r="A414" i="52" s="1"/>
  <c r="A415" i="52" s="1"/>
  <c r="A416" i="52" s="1"/>
  <c r="A417" i="52" s="1"/>
  <c r="A418" i="52" s="1"/>
  <c r="A419" i="52" s="1"/>
  <c r="A420" i="52" s="1"/>
  <c r="A421" i="52" s="1"/>
  <c r="A422" i="52" s="1"/>
  <c r="A423" i="52" s="1"/>
  <c r="A424" i="52" s="1"/>
  <c r="A425" i="52" s="1"/>
  <c r="A426" i="52" s="1"/>
  <c r="A427" i="52" s="1"/>
  <c r="A428" i="52" s="1"/>
  <c r="A429" i="52" s="1"/>
  <c r="A430" i="52" s="1"/>
  <c r="A431" i="52" s="1"/>
  <c r="A432" i="52" s="1"/>
  <c r="A433" i="52" s="1"/>
  <c r="A434" i="52" s="1"/>
  <c r="A435" i="52" s="1"/>
  <c r="A436" i="52" s="1"/>
  <c r="A437" i="52" s="1"/>
  <c r="A438" i="52" s="1"/>
  <c r="A439" i="52" s="1"/>
  <c r="A440" i="52" s="1"/>
  <c r="A441" i="52" s="1"/>
  <c r="A442" i="52" s="1"/>
  <c r="A443" i="52" s="1"/>
  <c r="A444" i="52" s="1"/>
  <c r="A445" i="52" s="1"/>
  <c r="A446" i="52" s="1"/>
  <c r="A447" i="52" s="1"/>
  <c r="A448" i="52" s="1"/>
  <c r="A449" i="52" s="1"/>
  <c r="A450" i="52" s="1"/>
  <c r="A451" i="52" s="1"/>
  <c r="A452" i="52" s="1"/>
  <c r="A453" i="52" s="1"/>
  <c r="A454" i="52" s="1"/>
  <c r="A455" i="52" s="1"/>
  <c r="A456" i="52" s="1"/>
  <c r="A457" i="52" s="1"/>
  <c r="A458" i="52" s="1"/>
  <c r="A459" i="52" s="1"/>
  <c r="A460" i="52" s="1"/>
  <c r="A461" i="52" s="1"/>
  <c r="A462" i="52" s="1"/>
  <c r="A463" i="52" s="1"/>
  <c r="A464" i="52" s="1"/>
  <c r="A465" i="52" s="1"/>
  <c r="A466" i="52" s="1"/>
  <c r="A467" i="52" s="1"/>
  <c r="A468" i="52" s="1"/>
  <c r="A469" i="52" s="1"/>
  <c r="A470" i="52" s="1"/>
  <c r="A471" i="52" s="1"/>
  <c r="A472" i="52" s="1"/>
  <c r="A473" i="52" s="1"/>
  <c r="A474" i="52" s="1"/>
  <c r="A475" i="52" s="1"/>
  <c r="A476" i="52" s="1"/>
  <c r="A477" i="52" s="1"/>
  <c r="A478" i="52" s="1"/>
  <c r="A479" i="52" s="1"/>
  <c r="A480" i="52" s="1"/>
  <c r="A481" i="52" s="1"/>
  <c r="A482" i="52" s="1"/>
  <c r="A483" i="52" s="1"/>
  <c r="A484" i="52" s="1"/>
  <c r="A485" i="52" s="1"/>
  <c r="A486" i="52" s="1"/>
  <c r="A487" i="52" s="1"/>
  <c r="A488" i="52" s="1"/>
  <c r="A489" i="52" s="1"/>
  <c r="A490" i="52" s="1"/>
  <c r="A491" i="52" s="1"/>
  <c r="A492" i="52" s="1"/>
  <c r="A493" i="52" s="1"/>
  <c r="A494" i="52" s="1"/>
  <c r="A495" i="52" s="1"/>
  <c r="A496" i="52" s="1"/>
  <c r="A497" i="52" s="1"/>
  <c r="A498" i="52" s="1"/>
  <c r="A499" i="52" s="1"/>
  <c r="A500" i="52" s="1"/>
  <c r="A501" i="52" s="1"/>
  <c r="A502" i="52" s="1"/>
  <c r="A503" i="52" s="1"/>
  <c r="A504" i="52" s="1"/>
  <c r="A505" i="52" s="1"/>
  <c r="A506" i="52" s="1"/>
  <c r="A507" i="52" s="1"/>
  <c r="A508" i="52" s="1"/>
  <c r="A509" i="52" s="1"/>
  <c r="A510" i="52" s="1"/>
  <c r="A511" i="52" s="1"/>
  <c r="A512" i="52" s="1"/>
  <c r="A513" i="52" s="1"/>
  <c r="A514" i="52" s="1"/>
  <c r="A515" i="52" s="1"/>
  <c r="A516" i="52" s="1"/>
  <c r="A517" i="52" s="1"/>
  <c r="A518" i="52" s="1"/>
  <c r="A519" i="52" s="1"/>
  <c r="A520" i="52" s="1"/>
  <c r="A521" i="52" s="1"/>
  <c r="A522" i="52" s="1"/>
  <c r="A523" i="52" s="1"/>
  <c r="A524" i="52" s="1"/>
  <c r="A525" i="52" s="1"/>
  <c r="A526" i="52" s="1"/>
  <c r="A527" i="52" s="1"/>
  <c r="A528" i="52" s="1"/>
  <c r="A529" i="52" s="1"/>
  <c r="A530" i="52" s="1"/>
  <c r="A531" i="52" s="1"/>
  <c r="A532" i="52" s="1"/>
  <c r="A533" i="52" s="1"/>
  <c r="A534" i="52" s="1"/>
  <c r="A535" i="52" s="1"/>
  <c r="A536" i="52" s="1"/>
  <c r="A537" i="52" s="1"/>
  <c r="A538" i="52" s="1"/>
  <c r="A539" i="52" s="1"/>
  <c r="A540" i="52" s="1"/>
  <c r="A541" i="52" s="1"/>
  <c r="A542" i="52" s="1"/>
  <c r="A543" i="52" s="1"/>
  <c r="A544" i="52" s="1"/>
  <c r="A545" i="52" s="1"/>
  <c r="A546" i="52" s="1"/>
  <c r="A547" i="52" s="1"/>
  <c r="A548" i="52" s="1"/>
  <c r="A549" i="52" s="1"/>
  <c r="A550" i="52" s="1"/>
  <c r="A551" i="52" s="1"/>
  <c r="A552" i="52" s="1"/>
  <c r="A553" i="52" s="1"/>
  <c r="A554" i="52" s="1"/>
  <c r="A555" i="52" s="1"/>
  <c r="A556" i="52" s="1"/>
  <c r="A557" i="52" s="1"/>
  <c r="A558" i="52" s="1"/>
  <c r="A559" i="52" s="1"/>
  <c r="A560" i="52" s="1"/>
  <c r="A561" i="52" s="1"/>
  <c r="A562" i="52" s="1"/>
  <c r="A563" i="52" s="1"/>
  <c r="A564" i="52" s="1"/>
  <c r="A565" i="52" s="1"/>
  <c r="A566" i="52" s="1"/>
  <c r="A567" i="52" s="1"/>
  <c r="A568" i="52" s="1"/>
  <c r="A569" i="52" s="1"/>
  <c r="A570" i="52" s="1"/>
  <c r="A571" i="52" s="1"/>
  <c r="A572" i="52" s="1"/>
  <c r="A573" i="52" s="1"/>
  <c r="A574" i="52" s="1"/>
  <c r="A575" i="52" s="1"/>
  <c r="A576" i="52" s="1"/>
  <c r="A577" i="52" s="1"/>
  <c r="A578" i="52" s="1"/>
  <c r="A579" i="52" s="1"/>
  <c r="A580" i="52" s="1"/>
  <c r="A581" i="52" s="1"/>
  <c r="A582" i="52" s="1"/>
  <c r="A583" i="52" s="1"/>
  <c r="A584" i="52" s="1"/>
  <c r="A585" i="52" s="1"/>
  <c r="A586" i="52" s="1"/>
  <c r="A587" i="52" s="1"/>
  <c r="A588" i="52" s="1"/>
  <c r="A589" i="52" s="1"/>
  <c r="A590" i="52" s="1"/>
  <c r="A591" i="52" s="1"/>
  <c r="A592" i="52" s="1"/>
  <c r="A593" i="52" s="1"/>
  <c r="A594" i="52" s="1"/>
  <c r="A595" i="52" s="1"/>
  <c r="A596" i="52" s="1"/>
  <c r="A597" i="52" s="1"/>
  <c r="A598" i="52" s="1"/>
  <c r="A599" i="52" s="1"/>
  <c r="A600" i="52" s="1"/>
  <c r="A601" i="52" s="1"/>
  <c r="A602" i="52" s="1"/>
  <c r="A603" i="52" s="1"/>
  <c r="A604" i="52" s="1"/>
  <c r="A605" i="52" s="1"/>
  <c r="A606" i="52" s="1"/>
  <c r="A607" i="52" s="1"/>
  <c r="A608" i="52" s="1"/>
  <c r="A609" i="52" s="1"/>
  <c r="A610" i="52" s="1"/>
  <c r="A611" i="52" s="1"/>
  <c r="A612" i="52" s="1"/>
  <c r="A613" i="52" s="1"/>
  <c r="A614" i="52" s="1"/>
  <c r="A615" i="52" s="1"/>
  <c r="A616" i="52" s="1"/>
  <c r="A617" i="52" s="1"/>
  <c r="A618" i="52" s="1"/>
  <c r="A619" i="52" s="1"/>
  <c r="A620" i="52" s="1"/>
  <c r="A621" i="52" s="1"/>
  <c r="A622" i="52" s="1"/>
  <c r="A623" i="52" s="1"/>
  <c r="A624" i="52" s="1"/>
  <c r="A625" i="52" s="1"/>
  <c r="A626" i="52" s="1"/>
  <c r="A627" i="52" s="1"/>
  <c r="A628" i="52" s="1"/>
  <c r="A629" i="52" s="1"/>
  <c r="A630" i="52" s="1"/>
  <c r="A631" i="52" s="1"/>
  <c r="A632" i="52" s="1"/>
  <c r="A633" i="52" s="1"/>
  <c r="A634" i="52" s="1"/>
  <c r="A635" i="52" s="1"/>
  <c r="A636" i="52" s="1"/>
  <c r="A637" i="52" s="1"/>
  <c r="A638" i="52" s="1"/>
  <c r="A639" i="52" s="1"/>
  <c r="A640" i="52" s="1"/>
  <c r="A641" i="52" s="1"/>
  <c r="A642" i="52" s="1"/>
  <c r="A643" i="52" s="1"/>
  <c r="A644" i="52" s="1"/>
  <c r="A645" i="52" s="1"/>
  <c r="A646" i="52" s="1"/>
  <c r="A647" i="52" s="1"/>
  <c r="A648" i="52" s="1"/>
  <c r="A649" i="52" s="1"/>
  <c r="A650" i="52" s="1"/>
  <c r="A651" i="52" s="1"/>
  <c r="A652" i="52" s="1"/>
  <c r="A653" i="52" s="1"/>
  <c r="A654" i="52" s="1"/>
  <c r="A655" i="52" s="1"/>
  <c r="A656" i="52" s="1"/>
  <c r="A657" i="52" s="1"/>
  <c r="A658" i="52" s="1"/>
  <c r="A659" i="52" s="1"/>
  <c r="A660" i="52" s="1"/>
  <c r="A661" i="52" s="1"/>
  <c r="A662" i="52" s="1"/>
  <c r="A663" i="52" s="1"/>
  <c r="A664" i="52" s="1"/>
  <c r="A665" i="52" s="1"/>
  <c r="A666" i="52" s="1"/>
  <c r="A667" i="52" s="1"/>
  <c r="A668" i="52" s="1"/>
  <c r="A669" i="52" s="1"/>
  <c r="A670" i="52" s="1"/>
  <c r="A671" i="52" s="1"/>
  <c r="A672" i="52" s="1"/>
  <c r="A673" i="52" s="1"/>
  <c r="A674" i="52" s="1"/>
  <c r="A675" i="52" s="1"/>
  <c r="A676" i="52" s="1"/>
  <c r="A677" i="52" s="1"/>
  <c r="A678" i="52" s="1"/>
  <c r="A679" i="52" s="1"/>
  <c r="A680" i="52" s="1"/>
  <c r="A681" i="52" s="1"/>
  <c r="A682" i="52" s="1"/>
  <c r="A683" i="52" s="1"/>
  <c r="A684" i="52" s="1"/>
  <c r="A685" i="52" s="1"/>
  <c r="A686" i="52" s="1"/>
  <c r="A687" i="52" s="1"/>
  <c r="A688" i="52" s="1"/>
  <c r="A689" i="52" s="1"/>
  <c r="A690" i="52" s="1"/>
  <c r="A691" i="52" s="1"/>
  <c r="A692" i="52" s="1"/>
  <c r="A693" i="52" s="1"/>
  <c r="A694" i="52" s="1"/>
  <c r="A695" i="52" s="1"/>
  <c r="A696" i="52" s="1"/>
  <c r="A697" i="52" s="1"/>
  <c r="A698" i="52" s="1"/>
  <c r="A699" i="52" s="1"/>
  <c r="A700" i="52" s="1"/>
  <c r="A701" i="52" s="1"/>
  <c r="A702" i="52" s="1"/>
  <c r="A703" i="52" s="1"/>
  <c r="A704" i="52" s="1"/>
  <c r="A705" i="52" s="1"/>
  <c r="A706" i="52" s="1"/>
  <c r="A707" i="52" s="1"/>
  <c r="A708" i="52" s="1"/>
  <c r="A709" i="52" s="1"/>
  <c r="A710" i="52" s="1"/>
  <c r="A711" i="52" s="1"/>
  <c r="A712" i="52" s="1"/>
  <c r="A713" i="52" s="1"/>
  <c r="A714" i="52" s="1"/>
  <c r="A715" i="52" s="1"/>
  <c r="A716" i="52" s="1"/>
  <c r="A717" i="52" s="1"/>
  <c r="A718" i="52" s="1"/>
  <c r="A719" i="52" s="1"/>
  <c r="A720" i="52" s="1"/>
  <c r="A721" i="52" s="1"/>
  <c r="A722" i="52" s="1"/>
  <c r="A723" i="52" s="1"/>
  <c r="A724" i="52" s="1"/>
  <c r="A725" i="52" s="1"/>
  <c r="A726" i="52" s="1"/>
  <c r="A727" i="52" s="1"/>
  <c r="A728" i="52" s="1"/>
  <c r="A729" i="52" s="1"/>
  <c r="A730" i="52" s="1"/>
  <c r="A731" i="52" s="1"/>
  <c r="A732" i="52" s="1"/>
  <c r="A733" i="52" s="1"/>
  <c r="A734" i="52" s="1"/>
  <c r="A735" i="52" s="1"/>
  <c r="A736" i="52" s="1"/>
  <c r="A737" i="52" s="1"/>
  <c r="A738" i="52" s="1"/>
  <c r="A739" i="52" s="1"/>
  <c r="A740" i="52" s="1"/>
  <c r="A741" i="52" s="1"/>
  <c r="A742" i="52" s="1"/>
  <c r="A743" i="52" s="1"/>
  <c r="A744" i="52" s="1"/>
  <c r="A745" i="52" s="1"/>
  <c r="A746" i="52" s="1"/>
  <c r="A747" i="52" s="1"/>
  <c r="A748" i="52" s="1"/>
  <c r="A749" i="52" s="1"/>
  <c r="A750" i="52" s="1"/>
  <c r="A751" i="52" s="1"/>
  <c r="A752" i="52" s="1"/>
  <c r="A753" i="52" s="1"/>
  <c r="A754" i="52" s="1"/>
  <c r="A755" i="52" s="1"/>
  <c r="A756" i="52" s="1"/>
  <c r="A757" i="52" s="1"/>
  <c r="A758" i="52" s="1"/>
  <c r="A759" i="52" s="1"/>
  <c r="A760" i="52" s="1"/>
  <c r="A761" i="52" s="1"/>
  <c r="A762" i="52" s="1"/>
  <c r="A763" i="52" s="1"/>
  <c r="A764" i="52" s="1"/>
  <c r="A765" i="52" s="1"/>
  <c r="A766" i="52" s="1"/>
  <c r="A767" i="52" s="1"/>
  <c r="A768" i="52" s="1"/>
  <c r="A769" i="52" s="1"/>
  <c r="A770" i="52" s="1"/>
  <c r="A771" i="52" s="1"/>
  <c r="A772" i="52" s="1"/>
  <c r="A773" i="52" s="1"/>
  <c r="A774" i="52" s="1"/>
  <c r="A775" i="52" s="1"/>
  <c r="A776" i="52" s="1"/>
  <c r="A777" i="52" s="1"/>
  <c r="A778" i="52" s="1"/>
  <c r="A779" i="52" s="1"/>
  <c r="A780" i="52" s="1"/>
  <c r="A781" i="52" s="1"/>
  <c r="A782" i="52" s="1"/>
  <c r="A783" i="52" s="1"/>
  <c r="A784" i="52" s="1"/>
  <c r="A785" i="52" s="1"/>
  <c r="A786" i="52" s="1"/>
  <c r="A787" i="52" s="1"/>
  <c r="A788" i="52" s="1"/>
  <c r="A789" i="52" s="1"/>
  <c r="A790" i="52" s="1"/>
  <c r="A791" i="52" s="1"/>
  <c r="A792" i="52" s="1"/>
  <c r="A793" i="52" s="1"/>
  <c r="A794" i="52" s="1"/>
  <c r="A795" i="52" s="1"/>
  <c r="A796" i="52" s="1"/>
  <c r="A797" i="52" s="1"/>
  <c r="A798" i="52" s="1"/>
  <c r="A799" i="52" s="1"/>
  <c r="A800" i="52" s="1"/>
  <c r="A801" i="52" s="1"/>
  <c r="A802" i="52" s="1"/>
  <c r="A803" i="52" s="1"/>
  <c r="A804" i="52" s="1"/>
  <c r="A805" i="52" s="1"/>
  <c r="A806" i="52" s="1"/>
  <c r="A807" i="52" s="1"/>
  <c r="A808" i="52" s="1"/>
  <c r="A809" i="52" s="1"/>
  <c r="A810" i="52" s="1"/>
  <c r="A811" i="52" s="1"/>
  <c r="A812" i="52" s="1"/>
  <c r="A813" i="52" s="1"/>
  <c r="A814" i="52" s="1"/>
  <c r="A815" i="52" s="1"/>
  <c r="A816" i="52" s="1"/>
  <c r="A817" i="52" s="1"/>
  <c r="A818" i="52" s="1"/>
  <c r="A819" i="52" s="1"/>
  <c r="A820" i="52" s="1"/>
  <c r="A821" i="52" s="1"/>
  <c r="A822" i="52" s="1"/>
  <c r="A823" i="52" s="1"/>
  <c r="A824" i="52" s="1"/>
  <c r="A825" i="52" s="1"/>
  <c r="A826" i="52" s="1"/>
  <c r="A827" i="52" s="1"/>
  <c r="A828" i="52" s="1"/>
  <c r="A829" i="52" s="1"/>
  <c r="A830" i="52" s="1"/>
  <c r="A831" i="52" s="1"/>
  <c r="A832" i="52" s="1"/>
  <c r="A833" i="52" s="1"/>
  <c r="A834" i="52" s="1"/>
  <c r="A835" i="52" s="1"/>
  <c r="A836" i="52" s="1"/>
  <c r="A837" i="52" s="1"/>
  <c r="A838" i="52" s="1"/>
  <c r="A839" i="52" s="1"/>
  <c r="A840" i="52" s="1"/>
  <c r="A841" i="52" s="1"/>
  <c r="A842" i="52" s="1"/>
  <c r="A843" i="52" s="1"/>
  <c r="A844" i="52" s="1"/>
  <c r="A845" i="52" s="1"/>
  <c r="A846" i="52" s="1"/>
  <c r="A847" i="52" s="1"/>
  <c r="A848" i="52" s="1"/>
  <c r="A849" i="52" s="1"/>
  <c r="A850" i="52" s="1"/>
  <c r="A851" i="52" s="1"/>
  <c r="A852" i="52" s="1"/>
  <c r="A853" i="52" s="1"/>
  <c r="A854" i="52" s="1"/>
  <c r="A855" i="52" s="1"/>
  <c r="A856" i="52" s="1"/>
  <c r="A857" i="52" s="1"/>
  <c r="A858" i="52" s="1"/>
  <c r="A859" i="52" s="1"/>
  <c r="A860" i="52" s="1"/>
  <c r="A861" i="52" s="1"/>
  <c r="A862" i="52" s="1"/>
  <c r="A863" i="52" s="1"/>
  <c r="A864" i="52" s="1"/>
  <c r="A865" i="52" s="1"/>
  <c r="A866" i="52" s="1"/>
  <c r="A867" i="52" s="1"/>
  <c r="A868" i="52" s="1"/>
  <c r="A869" i="52" s="1"/>
  <c r="A870" i="52" s="1"/>
  <c r="A871" i="52" s="1"/>
  <c r="A872" i="52" s="1"/>
  <c r="A873" i="52" s="1"/>
  <c r="A874" i="52" s="1"/>
  <c r="A875" i="52" s="1"/>
  <c r="A876" i="52" s="1"/>
  <c r="A877" i="52" s="1"/>
  <c r="A878" i="52" s="1"/>
  <c r="A879" i="52" s="1"/>
  <c r="A880" i="52" s="1"/>
  <c r="A881" i="52" s="1"/>
  <c r="A882" i="52" s="1"/>
  <c r="A883" i="52" s="1"/>
  <c r="A884" i="52" s="1"/>
  <c r="A885" i="52" s="1"/>
  <c r="A886" i="52" s="1"/>
  <c r="A887" i="52" s="1"/>
  <c r="A888" i="52" s="1"/>
  <c r="A889" i="52" s="1"/>
  <c r="A890" i="52" s="1"/>
  <c r="A891" i="52" s="1"/>
  <c r="A892" i="52" s="1"/>
  <c r="A893" i="52" s="1"/>
  <c r="A894" i="52" s="1"/>
  <c r="A895" i="52" s="1"/>
  <c r="A896" i="52" s="1"/>
  <c r="A897" i="52" s="1"/>
  <c r="A898" i="52" s="1"/>
  <c r="A899" i="52" s="1"/>
  <c r="A900" i="52" s="1"/>
  <c r="A901" i="52" s="1"/>
  <c r="A902" i="52" s="1"/>
  <c r="A903" i="52" s="1"/>
  <c r="A904" i="52" s="1"/>
  <c r="A905" i="52" s="1"/>
  <c r="A906" i="52" s="1"/>
  <c r="A907" i="52" s="1"/>
  <c r="A908" i="52" s="1"/>
  <c r="A909" i="52" s="1"/>
  <c r="A910" i="52" s="1"/>
  <c r="A911" i="52" s="1"/>
  <c r="A912" i="52" s="1"/>
  <c r="A913" i="52" s="1"/>
  <c r="A914" i="52" s="1"/>
  <c r="A915" i="52" s="1"/>
  <c r="A916" i="52" s="1"/>
  <c r="A917" i="52" s="1"/>
  <c r="A918" i="52" s="1"/>
  <c r="A919" i="52" s="1"/>
  <c r="A920" i="52" s="1"/>
  <c r="A921" i="52" s="1"/>
  <c r="A922" i="52" s="1"/>
  <c r="A923" i="52" s="1"/>
  <c r="A924" i="52" s="1"/>
  <c r="A925" i="52" s="1"/>
  <c r="A926" i="52" s="1"/>
  <c r="A927" i="52" s="1"/>
  <c r="A928" i="52" s="1"/>
  <c r="A929" i="52" s="1"/>
  <c r="A930" i="52" s="1"/>
  <c r="A931" i="52" s="1"/>
  <c r="A932" i="52" s="1"/>
  <c r="A933" i="52" s="1"/>
  <c r="A934" i="52" s="1"/>
  <c r="A935" i="52" s="1"/>
  <c r="A936" i="52" s="1"/>
  <c r="A937" i="52" s="1"/>
  <c r="A938" i="52" s="1"/>
  <c r="A939" i="52" s="1"/>
  <c r="A940" i="52" s="1"/>
  <c r="A941" i="52" s="1"/>
  <c r="A942" i="52" s="1"/>
  <c r="A943" i="52" s="1"/>
  <c r="A944" i="52" s="1"/>
  <c r="A945" i="52" s="1"/>
  <c r="A946" i="52" s="1"/>
  <c r="A947" i="52" s="1"/>
  <c r="A948" i="52" s="1"/>
  <c r="A949" i="52" s="1"/>
  <c r="A950" i="52" s="1"/>
  <c r="A951" i="52" s="1"/>
  <c r="A952" i="52" s="1"/>
  <c r="A953" i="52" s="1"/>
  <c r="A954" i="52" s="1"/>
  <c r="A955" i="52" s="1"/>
  <c r="A956" i="52" s="1"/>
  <c r="A957" i="52" s="1"/>
  <c r="A958" i="52" s="1"/>
  <c r="A959" i="52" s="1"/>
  <c r="A960" i="52" s="1"/>
  <c r="A961" i="52" s="1"/>
  <c r="A962" i="52" s="1"/>
  <c r="A963" i="52" s="1"/>
  <c r="A964" i="52" s="1"/>
  <c r="A965" i="52" s="1"/>
  <c r="A966" i="52" s="1"/>
  <c r="A967" i="52" s="1"/>
  <c r="A968" i="52" s="1"/>
  <c r="A969" i="52" s="1"/>
  <c r="A970" i="52" s="1"/>
  <c r="A971" i="52" s="1"/>
  <c r="A972" i="52" s="1"/>
  <c r="A973" i="52" s="1"/>
  <c r="A974" i="52" s="1"/>
  <c r="A975" i="52" s="1"/>
  <c r="A976" i="52" s="1"/>
  <c r="A977" i="52" s="1"/>
  <c r="A978" i="52" s="1"/>
  <c r="A979" i="52" s="1"/>
  <c r="A980" i="52" s="1"/>
  <c r="A981" i="52" s="1"/>
  <c r="A982" i="52" s="1"/>
  <c r="A983" i="52" s="1"/>
  <c r="A984" i="52" s="1"/>
  <c r="A985" i="52" s="1"/>
  <c r="A986" i="52" s="1"/>
  <c r="A987" i="52" s="1"/>
  <c r="A988" i="52" s="1"/>
  <c r="A989" i="52" s="1"/>
  <c r="A990" i="52" s="1"/>
  <c r="A991" i="52" s="1"/>
  <c r="A992" i="52" s="1"/>
  <c r="A993" i="52" s="1"/>
  <c r="A994" i="52" s="1"/>
  <c r="A995" i="52" s="1"/>
  <c r="A996" i="52" s="1"/>
  <c r="A997" i="52" s="1"/>
  <c r="A998" i="52" s="1"/>
  <c r="A999" i="52" s="1"/>
  <c r="A1000" i="52" s="1"/>
  <c r="A1001" i="52" s="1"/>
  <c r="A1002" i="52" s="1"/>
  <c r="A1003" i="52" s="1"/>
  <c r="A1004" i="52" s="1"/>
  <c r="A1005" i="52" s="1"/>
  <c r="A1006" i="52" s="1"/>
  <c r="A1007" i="52" s="1"/>
  <c r="A1008" i="52" s="1"/>
  <c r="A1009" i="52" s="1"/>
  <c r="A1010" i="52" s="1"/>
  <c r="A1011" i="52" s="1"/>
  <c r="A1012" i="52" s="1"/>
  <c r="A1013" i="52" s="1"/>
  <c r="A1014" i="52" s="1"/>
  <c r="A1015" i="52" s="1"/>
  <c r="A1016" i="52" s="1"/>
  <c r="A1017" i="52" s="1"/>
  <c r="A1018" i="52" s="1"/>
  <c r="A1019" i="52" s="1"/>
  <c r="A1020" i="52" s="1"/>
  <c r="A1021" i="52" s="1"/>
  <c r="A1022" i="52" s="1"/>
  <c r="A1023" i="52" s="1"/>
  <c r="A1024" i="52" s="1"/>
  <c r="A1025" i="52" s="1"/>
  <c r="A1026" i="52" s="1"/>
  <c r="A1027" i="52" s="1"/>
  <c r="A1028" i="52" s="1"/>
  <c r="A1029" i="52" s="1"/>
  <c r="A1030" i="52" s="1"/>
  <c r="A1031" i="52" s="1"/>
  <c r="A1032" i="52" s="1"/>
  <c r="A1033" i="52" s="1"/>
  <c r="A1034" i="52" s="1"/>
  <c r="A1035" i="52" s="1"/>
  <c r="A1036" i="52" s="1"/>
  <c r="A1037" i="52" s="1"/>
  <c r="A1038" i="52" s="1"/>
  <c r="A1039" i="52" s="1"/>
  <c r="A1040" i="52" s="1"/>
  <c r="A1041" i="52" s="1"/>
  <c r="A1042" i="52" s="1"/>
  <c r="A1043" i="52" s="1"/>
  <c r="A1044" i="52" s="1"/>
  <c r="A1045" i="52" s="1"/>
  <c r="A1046" i="52" s="1"/>
  <c r="A1047" i="52" s="1"/>
  <c r="A1048" i="52" s="1"/>
  <c r="A1049" i="52" s="1"/>
  <c r="A1050" i="52" s="1"/>
  <c r="A1051" i="52" s="1"/>
  <c r="A1052" i="52" s="1"/>
  <c r="A1053" i="52" s="1"/>
  <c r="A1054" i="52" s="1"/>
  <c r="A1055" i="52" s="1"/>
  <c r="A1056" i="52" s="1"/>
  <c r="A1057" i="52" s="1"/>
  <c r="A1058" i="52" s="1"/>
  <c r="A1059" i="52" s="1"/>
  <c r="A1060" i="52" s="1"/>
  <c r="A1061" i="52" s="1"/>
  <c r="A1062" i="52" s="1"/>
  <c r="A1063" i="52" s="1"/>
  <c r="A1064" i="52" s="1"/>
  <c r="A1065" i="52" s="1"/>
  <c r="A1066" i="52" s="1"/>
  <c r="A1067" i="52" s="1"/>
  <c r="A1068" i="52" s="1"/>
  <c r="A1069" i="52" s="1"/>
  <c r="A1070" i="52" s="1"/>
  <c r="A1071" i="52" s="1"/>
  <c r="A1072" i="52" s="1"/>
  <c r="A1073" i="52" s="1"/>
  <c r="A1074" i="52" s="1"/>
  <c r="A1075" i="52" s="1"/>
  <c r="A1076" i="52" s="1"/>
  <c r="A1077" i="52" s="1"/>
  <c r="A1078" i="52" s="1"/>
  <c r="A1079" i="52" s="1"/>
  <c r="A1080" i="52" s="1"/>
  <c r="A1081" i="52" s="1"/>
  <c r="A1082" i="52" s="1"/>
  <c r="A1083" i="52" s="1"/>
  <c r="A1084" i="52" s="1"/>
  <c r="A1085" i="52" s="1"/>
  <c r="A1086" i="52" s="1"/>
  <c r="A1087" i="52" s="1"/>
  <c r="A1088" i="52" s="1"/>
  <c r="A1089" i="52" s="1"/>
  <c r="A1090" i="52" s="1"/>
  <c r="A1091" i="52" s="1"/>
  <c r="A1092" i="52" s="1"/>
  <c r="A1093" i="52" s="1"/>
  <c r="A1094" i="52" s="1"/>
  <c r="A1095" i="52" s="1"/>
  <c r="A1096" i="52" s="1"/>
  <c r="A1097" i="52" s="1"/>
  <c r="A1098" i="52" s="1"/>
  <c r="A1099" i="52" s="1"/>
  <c r="A1100" i="52" s="1"/>
  <c r="A1101" i="52" s="1"/>
  <c r="A1102" i="52" s="1"/>
  <c r="A1103" i="52" s="1"/>
  <c r="A1104" i="52" s="1"/>
  <c r="A1105" i="52" s="1"/>
  <c r="A1106" i="52" s="1"/>
  <c r="A1107" i="52" s="1"/>
  <c r="A1108" i="52" s="1"/>
  <c r="A1109" i="52" s="1"/>
  <c r="A1110" i="52" s="1"/>
  <c r="A1111" i="52" s="1"/>
  <c r="A1112" i="52" s="1"/>
  <c r="A1113" i="52" s="1"/>
  <c r="A1114" i="52" s="1"/>
  <c r="A1115" i="52" s="1"/>
  <c r="A1116" i="52" s="1"/>
  <c r="A1117" i="52" s="1"/>
  <c r="A1118" i="52" s="1"/>
  <c r="A1119" i="52" s="1"/>
  <c r="A1120" i="52" s="1"/>
  <c r="A1121" i="52" s="1"/>
  <c r="A1122" i="52" s="1"/>
  <c r="A1123" i="52" s="1"/>
  <c r="A1124" i="52" s="1"/>
  <c r="A1125" i="52" s="1"/>
  <c r="A1126" i="52" s="1"/>
  <c r="A1127" i="52" s="1"/>
  <c r="A1128" i="52" s="1"/>
  <c r="A1129" i="52" s="1"/>
  <c r="A1130" i="52" s="1"/>
  <c r="A1131" i="52" s="1"/>
  <c r="A1132" i="52" s="1"/>
  <c r="A1133" i="52" s="1"/>
  <c r="A1134" i="52" s="1"/>
  <c r="A1135" i="52" s="1"/>
  <c r="A1136" i="52" s="1"/>
  <c r="A1137" i="52" s="1"/>
  <c r="A1138" i="52" s="1"/>
  <c r="A1139" i="52" s="1"/>
  <c r="A1140" i="52" s="1"/>
  <c r="A1141" i="52" s="1"/>
  <c r="A1142" i="52" s="1"/>
  <c r="A1143" i="52" s="1"/>
  <c r="A1144" i="52" s="1"/>
  <c r="A1145" i="52" s="1"/>
  <c r="A1146" i="52" s="1"/>
  <c r="A1147" i="52" s="1"/>
  <c r="A1148" i="52" s="1"/>
  <c r="A1149" i="52" s="1"/>
  <c r="A1150" i="52" s="1"/>
  <c r="A1151" i="52" s="1"/>
  <c r="A1152" i="52" s="1"/>
  <c r="A1153" i="52" s="1"/>
  <c r="A1154" i="52" s="1"/>
  <c r="A1155" i="52" s="1"/>
  <c r="A1156" i="52" s="1"/>
  <c r="A1157" i="52" s="1"/>
  <c r="A1158" i="52" s="1"/>
  <c r="A1159" i="52" s="1"/>
  <c r="A1160" i="52" s="1"/>
  <c r="A1161" i="52" s="1"/>
  <c r="A1162" i="52" s="1"/>
  <c r="A1163" i="52" s="1"/>
  <c r="A1164" i="52" s="1"/>
  <c r="A1165" i="52" s="1"/>
  <c r="A1166" i="52" s="1"/>
  <c r="A1167" i="52" s="1"/>
  <c r="A1168" i="52" s="1"/>
  <c r="A1169" i="52" s="1"/>
  <c r="A1170" i="52" s="1"/>
  <c r="A1171" i="52" s="1"/>
  <c r="A1172" i="52" s="1"/>
  <c r="A1173" i="52" s="1"/>
  <c r="A1174" i="52" s="1"/>
  <c r="A1175" i="52" s="1"/>
  <c r="A1176" i="52" s="1"/>
  <c r="A1177" i="52" s="1"/>
  <c r="A1178" i="52" s="1"/>
  <c r="A1179" i="52" s="1"/>
  <c r="A1180" i="52" s="1"/>
  <c r="A1181" i="52" s="1"/>
  <c r="A1182" i="52" s="1"/>
  <c r="A1183" i="52" s="1"/>
  <c r="A1184" i="52" s="1"/>
  <c r="A1185" i="52" s="1"/>
  <c r="A1186" i="52" s="1"/>
  <c r="A1187" i="52" s="1"/>
  <c r="A1188" i="52" s="1"/>
  <c r="A1189" i="52" s="1"/>
  <c r="A1190" i="52" s="1"/>
  <c r="A1191" i="52" s="1"/>
  <c r="A1192" i="52" s="1"/>
  <c r="A1193" i="52" s="1"/>
  <c r="A1194" i="52" s="1"/>
  <c r="A1195" i="52" s="1"/>
  <c r="A1196" i="52" s="1"/>
  <c r="A1197" i="52" s="1"/>
  <c r="A1198" i="52" s="1"/>
  <c r="A1199" i="52" s="1"/>
  <c r="A1200" i="52" s="1"/>
  <c r="A1201" i="52" s="1"/>
  <c r="A1202" i="52" s="1"/>
  <c r="A1203" i="52" s="1"/>
  <c r="A1204" i="52" s="1"/>
  <c r="A1205" i="52" s="1"/>
  <c r="A1206" i="52" s="1"/>
  <c r="A1207" i="52" s="1"/>
  <c r="A1208" i="52" s="1"/>
  <c r="A1209" i="52" s="1"/>
  <c r="A1210" i="52" s="1"/>
  <c r="A1211" i="52" s="1"/>
  <c r="A1212" i="52" s="1"/>
  <c r="A1213" i="52" s="1"/>
  <c r="A1214" i="52" s="1"/>
  <c r="A1215" i="52" s="1"/>
  <c r="A1216" i="52" s="1"/>
  <c r="A1217" i="52" s="1"/>
  <c r="A1218" i="52" s="1"/>
  <c r="A1219" i="52" s="1"/>
  <c r="A1220" i="52" s="1"/>
  <c r="A1221" i="52" s="1"/>
  <c r="A1222" i="52" s="1"/>
  <c r="A1223" i="52" s="1"/>
  <c r="A1224" i="52" s="1"/>
  <c r="A1225" i="52" s="1"/>
  <c r="A1226" i="52" s="1"/>
  <c r="A1227" i="52" s="1"/>
  <c r="A1228" i="52" s="1"/>
  <c r="A1229" i="52" s="1"/>
  <c r="A1230" i="52" s="1"/>
  <c r="A1231" i="52" s="1"/>
  <c r="A1232" i="52" s="1"/>
  <c r="A1233" i="52" s="1"/>
  <c r="A1234" i="52" s="1"/>
  <c r="A1235" i="52" s="1"/>
  <c r="A1236" i="52" s="1"/>
  <c r="A1237" i="52" s="1"/>
  <c r="A1238" i="52" s="1"/>
  <c r="A1239" i="52" s="1"/>
  <c r="A1240" i="52" s="1"/>
  <c r="A1241" i="52" s="1"/>
  <c r="A1242" i="52" s="1"/>
  <c r="A1243" i="52" s="1"/>
  <c r="A1244" i="52" s="1"/>
  <c r="A1245" i="52" s="1"/>
  <c r="A1246" i="52" s="1"/>
  <c r="A1247" i="52" s="1"/>
  <c r="A1248" i="52" s="1"/>
  <c r="A1249" i="52" s="1"/>
  <c r="A1250" i="52" s="1"/>
  <c r="A1251" i="52" s="1"/>
  <c r="A1252" i="52" s="1"/>
  <c r="A1253" i="52" s="1"/>
  <c r="A1254" i="52" s="1"/>
  <c r="A1255" i="52" s="1"/>
  <c r="A1256" i="52" s="1"/>
  <c r="A1257" i="52" s="1"/>
  <c r="A1258" i="52" s="1"/>
  <c r="A1259" i="52" s="1"/>
  <c r="A1260" i="52" s="1"/>
  <c r="A1261" i="52" s="1"/>
  <c r="A1262" i="52" s="1"/>
  <c r="A1263" i="52" s="1"/>
  <c r="A1264" i="52" s="1"/>
  <c r="A1265" i="52" s="1"/>
  <c r="A1266" i="52" s="1"/>
  <c r="A1267" i="52" s="1"/>
  <c r="A1268" i="52" s="1"/>
  <c r="A1269" i="52" s="1"/>
  <c r="A1270" i="52" s="1"/>
  <c r="A1271" i="52" s="1"/>
  <c r="A1272" i="52" s="1"/>
  <c r="A1273" i="52" s="1"/>
  <c r="A1274" i="52" s="1"/>
  <c r="A1275" i="52" s="1"/>
  <c r="A1276" i="52" s="1"/>
  <c r="A1277" i="52" s="1"/>
  <c r="A1278" i="52" s="1"/>
  <c r="A1279" i="52" s="1"/>
  <c r="A1280" i="52" s="1"/>
  <c r="A1281" i="52" s="1"/>
  <c r="A1282" i="52" s="1"/>
  <c r="A1283" i="52" s="1"/>
  <c r="A1284" i="52" s="1"/>
  <c r="A1285" i="52" s="1"/>
  <c r="A1286" i="52" s="1"/>
  <c r="A1287" i="52" s="1"/>
  <c r="A1288" i="52" s="1"/>
  <c r="A1289" i="52" s="1"/>
  <c r="A1290" i="52" s="1"/>
  <c r="A1291" i="52" s="1"/>
  <c r="A1292" i="52" s="1"/>
  <c r="A1293" i="52" s="1"/>
  <c r="A1294" i="52" s="1"/>
  <c r="A1295" i="52" s="1"/>
  <c r="A1296" i="52" s="1"/>
  <c r="A1297" i="52" s="1"/>
  <c r="A1298" i="52" s="1"/>
  <c r="A1299" i="52" s="1"/>
  <c r="A1300" i="52" s="1"/>
  <c r="A1301" i="52" s="1"/>
  <c r="A1302" i="52" s="1"/>
  <c r="A1303" i="52" s="1"/>
  <c r="A1304" i="52" s="1"/>
  <c r="A1305" i="52" s="1"/>
  <c r="A1306" i="52" s="1"/>
  <c r="A1307" i="52" s="1"/>
  <c r="A1308" i="52" s="1"/>
  <c r="A1309" i="52" s="1"/>
  <c r="A1310" i="52" s="1"/>
  <c r="A1311" i="52" s="1"/>
  <c r="A1312" i="52" s="1"/>
  <c r="A1313" i="52" s="1"/>
  <c r="A1314" i="52" s="1"/>
  <c r="A1315" i="52" s="1"/>
  <c r="A1316" i="52" s="1"/>
  <c r="A1317" i="52" s="1"/>
  <c r="A1318" i="52" s="1"/>
  <c r="A1319" i="52" s="1"/>
  <c r="A1320" i="52" s="1"/>
  <c r="A1321" i="52" s="1"/>
  <c r="A1322" i="52" s="1"/>
  <c r="A1323" i="52" s="1"/>
  <c r="A1324" i="52" s="1"/>
  <c r="A1325" i="52" s="1"/>
  <c r="A1326" i="52" s="1"/>
  <c r="A1327" i="52" s="1"/>
  <c r="A1328" i="52" s="1"/>
  <c r="A1329" i="52" s="1"/>
  <c r="A1330" i="52" s="1"/>
  <c r="A1331" i="52" s="1"/>
  <c r="A1332" i="52" s="1"/>
  <c r="A1333" i="52" s="1"/>
  <c r="A1334" i="52" s="1"/>
  <c r="A1335" i="52" s="1"/>
  <c r="A1336" i="52" s="1"/>
  <c r="A1337" i="52" s="1"/>
  <c r="A1338" i="52" s="1"/>
  <c r="A1339" i="52" s="1"/>
  <c r="A1340" i="52" s="1"/>
  <c r="A1341" i="52" s="1"/>
  <c r="A1342" i="52" s="1"/>
  <c r="A1343" i="52" s="1"/>
  <c r="A1344" i="52" s="1"/>
  <c r="A1345" i="52" s="1"/>
  <c r="A1346" i="52" s="1"/>
  <c r="A1347" i="52" s="1"/>
  <c r="A1348" i="52" s="1"/>
  <c r="A1349" i="52" s="1"/>
  <c r="A1350" i="52" s="1"/>
  <c r="A1351" i="52" s="1"/>
  <c r="A1352" i="52" s="1"/>
  <c r="A1353" i="52" s="1"/>
  <c r="A1354" i="52" s="1"/>
  <c r="A1355" i="52" s="1"/>
  <c r="A1356" i="52" s="1"/>
  <c r="A1357" i="52" s="1"/>
  <c r="A1358" i="52" s="1"/>
  <c r="A1359" i="52" s="1"/>
  <c r="A1360" i="52" s="1"/>
  <c r="A1361" i="52" s="1"/>
  <c r="A1362" i="52" s="1"/>
  <c r="A1363" i="52" s="1"/>
  <c r="A1364" i="52" s="1"/>
  <c r="A1365" i="52" s="1"/>
  <c r="A1366" i="52" s="1"/>
  <c r="A1367" i="52" s="1"/>
  <c r="A1368" i="52" s="1"/>
  <c r="A1369" i="52" s="1"/>
  <c r="A1370" i="52" s="1"/>
  <c r="A1371" i="52" s="1"/>
  <c r="A1372" i="52" s="1"/>
  <c r="A1373" i="52" s="1"/>
  <c r="A1374" i="52" s="1"/>
  <c r="A1375" i="52" s="1"/>
  <c r="A1376" i="52" s="1"/>
  <c r="A1377" i="52" s="1"/>
  <c r="A1378" i="52" s="1"/>
  <c r="A1379" i="52" s="1"/>
  <c r="A1380" i="52" s="1"/>
  <c r="A1381" i="52" s="1"/>
  <c r="A1382" i="52" s="1"/>
  <c r="A1383" i="52" s="1"/>
  <c r="A1384" i="52" s="1"/>
  <c r="A1385" i="52" s="1"/>
  <c r="A1386" i="52" s="1"/>
  <c r="A1387" i="52" s="1"/>
  <c r="A1388" i="52" s="1"/>
  <c r="A1389" i="52" s="1"/>
  <c r="A1390" i="52" s="1"/>
  <c r="A1391" i="52" s="1"/>
  <c r="A1392" i="52" s="1"/>
  <c r="A1393" i="52" s="1"/>
  <c r="A1394" i="52" s="1"/>
  <c r="A1395" i="52" s="1"/>
  <c r="A1396" i="52" s="1"/>
  <c r="A1397" i="52" s="1"/>
  <c r="A1398" i="52" s="1"/>
  <c r="A1399" i="52" s="1"/>
  <c r="A1400" i="52" s="1"/>
  <c r="A1401" i="52" s="1"/>
  <c r="A1402" i="52" s="1"/>
  <c r="A1403" i="52" s="1"/>
  <c r="A1404" i="52" s="1"/>
  <c r="A1405" i="52" s="1"/>
  <c r="A1406" i="52" s="1"/>
  <c r="A1407" i="52" s="1"/>
  <c r="A1408" i="52" s="1"/>
  <c r="A1409" i="52" s="1"/>
  <c r="A1410" i="52" s="1"/>
  <c r="A1411" i="52" s="1"/>
  <c r="A1412" i="52" s="1"/>
  <c r="A1413" i="52" s="1"/>
  <c r="A1414" i="52" s="1"/>
  <c r="A1415" i="52" s="1"/>
  <c r="A1416" i="52" s="1"/>
  <c r="A1417" i="52" s="1"/>
  <c r="A1418" i="52" s="1"/>
  <c r="A1419" i="52" s="1"/>
  <c r="A1420" i="52" s="1"/>
  <c r="A1421" i="52" s="1"/>
  <c r="A1422" i="52" s="1"/>
  <c r="A1423" i="52" s="1"/>
  <c r="A1424" i="52" s="1"/>
  <c r="A1425" i="52" s="1"/>
  <c r="A1426" i="52" s="1"/>
  <c r="A1427" i="52" s="1"/>
  <c r="A1428" i="52" s="1"/>
  <c r="A1429" i="52" s="1"/>
  <c r="A1430" i="52" s="1"/>
  <c r="A1431" i="52" s="1"/>
  <c r="A1432" i="52" s="1"/>
  <c r="A1433" i="52" s="1"/>
  <c r="A1434" i="52" s="1"/>
  <c r="A1435" i="52" s="1"/>
  <c r="A1436" i="52" s="1"/>
  <c r="A1437" i="52" s="1"/>
  <c r="A1438" i="52" s="1"/>
  <c r="A1439" i="52" s="1"/>
  <c r="A1440" i="52" s="1"/>
  <c r="A1441" i="52" s="1"/>
  <c r="A1442" i="52" s="1"/>
  <c r="A1443" i="52" s="1"/>
  <c r="A1444" i="52" s="1"/>
  <c r="A1445" i="52" s="1"/>
  <c r="A1446" i="52" s="1"/>
  <c r="A1447" i="52" s="1"/>
  <c r="A1448" i="52" s="1"/>
  <c r="A1449" i="52" s="1"/>
  <c r="A1450" i="52" s="1"/>
  <c r="A1451" i="52" s="1"/>
  <c r="A1452" i="52" s="1"/>
  <c r="A1453" i="52" s="1"/>
  <c r="A1454" i="52" s="1"/>
  <c r="A1455" i="52" s="1"/>
  <c r="A1456" i="52" s="1"/>
  <c r="A1457" i="52" s="1"/>
  <c r="A1458" i="52" s="1"/>
  <c r="A1459" i="52" s="1"/>
  <c r="A1460" i="52" s="1"/>
  <c r="A1461" i="52" s="1"/>
  <c r="A1462" i="52" s="1"/>
  <c r="A1463" i="52" s="1"/>
  <c r="A1464" i="52" s="1"/>
  <c r="A1465" i="52" s="1"/>
  <c r="A1466" i="52" s="1"/>
  <c r="A1467" i="52" s="1"/>
  <c r="A1468" i="52" s="1"/>
  <c r="A1469" i="52" s="1"/>
  <c r="A1470" i="52" s="1"/>
  <c r="A1471" i="52" s="1"/>
  <c r="A1472" i="52" s="1"/>
  <c r="A1473" i="52" s="1"/>
  <c r="A1474" i="52" s="1"/>
  <c r="A1475" i="52" s="1"/>
  <c r="A1476" i="52" s="1"/>
  <c r="A1477" i="52" s="1"/>
  <c r="A1478" i="52" s="1"/>
  <c r="A1479" i="52" s="1"/>
  <c r="A1480" i="52" s="1"/>
  <c r="A1481" i="52" s="1"/>
  <c r="A1482" i="52" s="1"/>
  <c r="A1483" i="52" s="1"/>
  <c r="A1484" i="52" s="1"/>
  <c r="A1485" i="52" s="1"/>
  <c r="A1486" i="52" s="1"/>
  <c r="A1487" i="52" s="1"/>
  <c r="A1488" i="52" s="1"/>
  <c r="A1489" i="52" s="1"/>
  <c r="A1490" i="52" s="1"/>
  <c r="A1491" i="52" s="1"/>
  <c r="A1492" i="52" s="1"/>
  <c r="A1493" i="52" s="1"/>
  <c r="A1494" i="52" s="1"/>
  <c r="A1495" i="52" s="1"/>
  <c r="A1496" i="52" s="1"/>
  <c r="A1497" i="52" s="1"/>
  <c r="A1498" i="52" s="1"/>
  <c r="A1499" i="52" s="1"/>
  <c r="A1500" i="52" s="1"/>
  <c r="A1501" i="52" s="1"/>
  <c r="A1502" i="52" s="1"/>
  <c r="A1503" i="52" s="1"/>
  <c r="A1504" i="52" s="1"/>
  <c r="A1505" i="52" s="1"/>
  <c r="A1506" i="52" s="1"/>
  <c r="A1507" i="52" s="1"/>
  <c r="A1508" i="52" s="1"/>
  <c r="A1509" i="52" s="1"/>
  <c r="A1510" i="52" s="1"/>
  <c r="A1511" i="52" s="1"/>
  <c r="A1512" i="52" s="1"/>
  <c r="A1513" i="52" s="1"/>
  <c r="A1514" i="52" s="1"/>
  <c r="A1515" i="52" s="1"/>
  <c r="A1516" i="52" s="1"/>
  <c r="A1517" i="52" s="1"/>
  <c r="A1518" i="52" s="1"/>
  <c r="A1519" i="52" s="1"/>
  <c r="A1520" i="52" s="1"/>
  <c r="A1521" i="52" s="1"/>
  <c r="A1522" i="52" s="1"/>
  <c r="A1523" i="52" s="1"/>
  <c r="A1524" i="52" s="1"/>
  <c r="A1525" i="52" s="1"/>
  <c r="A1526" i="52" s="1"/>
  <c r="A1527" i="52" s="1"/>
  <c r="A1528" i="52" s="1"/>
  <c r="A1529" i="52" s="1"/>
  <c r="A1530" i="52" s="1"/>
  <c r="A1531" i="52" s="1"/>
  <c r="A1532" i="52" s="1"/>
  <c r="A1533" i="52" s="1"/>
  <c r="A1534" i="52" s="1"/>
  <c r="A1535" i="52" s="1"/>
  <c r="A1536" i="52" s="1"/>
  <c r="A1537" i="52" s="1"/>
  <c r="A1538" i="52" s="1"/>
  <c r="A1539" i="52" s="1"/>
  <c r="A1540" i="52" s="1"/>
  <c r="A1541" i="52" s="1"/>
  <c r="A1542" i="52" s="1"/>
  <c r="A1543" i="52" s="1"/>
  <c r="A1544" i="52" s="1"/>
  <c r="A1545" i="52" s="1"/>
  <c r="A1546" i="52" s="1"/>
  <c r="A1547" i="52" s="1"/>
  <c r="A1548" i="52" s="1"/>
  <c r="A1549" i="52" s="1"/>
  <c r="A1550" i="52" s="1"/>
  <c r="A1551" i="52" s="1"/>
  <c r="A1552" i="52" s="1"/>
  <c r="A1553" i="52" s="1"/>
  <c r="A1554" i="52" s="1"/>
  <c r="A1555" i="52" s="1"/>
  <c r="A1556" i="52" s="1"/>
  <c r="A1557" i="52" s="1"/>
  <c r="A1558" i="52" s="1"/>
  <c r="A1559" i="52" s="1"/>
  <c r="A1560" i="52" s="1"/>
  <c r="A1561" i="52" s="1"/>
  <c r="A1562" i="52" s="1"/>
  <c r="A1563" i="52" s="1"/>
  <c r="A1564" i="52" s="1"/>
  <c r="A1565" i="52" s="1"/>
  <c r="A1566" i="52" s="1"/>
  <c r="A1567" i="52" s="1"/>
  <c r="A1568" i="52" s="1"/>
  <c r="A1569" i="52" s="1"/>
  <c r="A1570" i="52" s="1"/>
  <c r="A1571" i="52" s="1"/>
  <c r="A1572" i="52" s="1"/>
  <c r="A1573" i="52" s="1"/>
  <c r="A1574" i="52" s="1"/>
  <c r="A1575" i="52" s="1"/>
  <c r="A1576" i="52" s="1"/>
  <c r="A1577" i="52" s="1"/>
  <c r="A1578" i="52" s="1"/>
  <c r="A1579" i="52" s="1"/>
  <c r="A1580" i="52" s="1"/>
  <c r="A1581" i="52" s="1"/>
  <c r="A1582" i="52" s="1"/>
  <c r="A1583" i="52" s="1"/>
  <c r="A1584" i="52" s="1"/>
  <c r="A1585" i="52" s="1"/>
  <c r="A1586" i="52" s="1"/>
  <c r="A1587" i="52" s="1"/>
  <c r="A1588" i="52" s="1"/>
  <c r="A1589" i="52" s="1"/>
  <c r="A1590" i="52" s="1"/>
  <c r="A1591" i="52" s="1"/>
  <c r="A1592" i="52" s="1"/>
  <c r="A1593" i="52" s="1"/>
  <c r="A1594" i="52" s="1"/>
  <c r="A1595" i="52" s="1"/>
  <c r="A1596" i="52" s="1"/>
  <c r="A1597" i="52" s="1"/>
  <c r="A1598" i="52" s="1"/>
  <c r="A1599" i="52" s="1"/>
  <c r="A1600" i="52" s="1"/>
  <c r="A1601" i="52" s="1"/>
  <c r="A1602" i="52" s="1"/>
  <c r="A1603" i="52" s="1"/>
  <c r="A1604" i="52" s="1"/>
  <c r="A1605" i="52" s="1"/>
  <c r="A1606" i="52" s="1"/>
  <c r="A1607" i="52" s="1"/>
  <c r="A1608" i="52" s="1"/>
  <c r="A1609" i="52" s="1"/>
  <c r="A1610" i="52" s="1"/>
  <c r="A1611" i="52" s="1"/>
  <c r="A1612" i="52" s="1"/>
  <c r="A1613" i="52" s="1"/>
  <c r="A1614" i="52" s="1"/>
  <c r="A1615" i="52" s="1"/>
  <c r="A1616" i="52" s="1"/>
  <c r="A1617" i="52" s="1"/>
  <c r="A1618" i="52" s="1"/>
  <c r="A1619" i="52" s="1"/>
  <c r="A1620" i="52" s="1"/>
  <c r="A1621" i="52" s="1"/>
  <c r="A1622" i="52" s="1"/>
  <c r="A1623" i="52" s="1"/>
  <c r="A1624" i="52" s="1"/>
  <c r="A1625" i="52" s="1"/>
  <c r="A1626" i="52" s="1"/>
  <c r="A1627" i="52" s="1"/>
  <c r="A1628" i="52" s="1"/>
  <c r="A1629" i="52" s="1"/>
  <c r="A1630" i="52" s="1"/>
  <c r="A1631" i="52" s="1"/>
  <c r="A1632" i="52" s="1"/>
  <c r="A1633" i="52" s="1"/>
  <c r="A1634" i="52" s="1"/>
  <c r="A1635" i="52" s="1"/>
  <c r="A1636" i="52" s="1"/>
  <c r="A1637" i="52" s="1"/>
  <c r="A1638" i="52" s="1"/>
  <c r="A1639" i="52" s="1"/>
  <c r="A1640" i="52" s="1"/>
  <c r="A1641" i="52" s="1"/>
  <c r="A1642" i="52" s="1"/>
  <c r="A1643" i="52" s="1"/>
  <c r="A1644" i="52" s="1"/>
  <c r="A1645" i="52" s="1"/>
  <c r="A1646" i="52" s="1"/>
  <c r="A1647" i="52" s="1"/>
  <c r="A1648" i="52" s="1"/>
  <c r="A1649" i="52" s="1"/>
  <c r="A1650" i="52" s="1"/>
  <c r="A1651" i="52" s="1"/>
  <c r="A1652" i="52" s="1"/>
  <c r="A1653" i="52" s="1"/>
  <c r="A1654" i="52" s="1"/>
  <c r="A1655" i="52" s="1"/>
  <c r="A1656" i="52" s="1"/>
  <c r="A1657" i="52" s="1"/>
  <c r="A1658" i="52" s="1"/>
  <c r="A1659" i="52" s="1"/>
  <c r="A1660" i="52" s="1"/>
  <c r="A1661" i="52" s="1"/>
  <c r="A1662" i="52" s="1"/>
  <c r="A1663" i="52" s="1"/>
  <c r="A1664" i="52" s="1"/>
  <c r="A1665" i="52" s="1"/>
  <c r="A1666" i="52" s="1"/>
  <c r="A1667" i="52" s="1"/>
  <c r="A1668" i="52" s="1"/>
  <c r="A1669" i="52" s="1"/>
  <c r="A1670" i="52" s="1"/>
  <c r="A1671" i="52" s="1"/>
  <c r="A1672" i="52" s="1"/>
  <c r="A1673" i="52" s="1"/>
  <c r="A1674" i="52" s="1"/>
  <c r="A1675" i="52" s="1"/>
  <c r="A1676" i="52" s="1"/>
  <c r="A1677" i="52" s="1"/>
  <c r="A1678" i="52" s="1"/>
  <c r="A1679" i="52" s="1"/>
  <c r="A1680" i="52" s="1"/>
  <c r="A1681" i="52" s="1"/>
  <c r="A1682" i="52" s="1"/>
  <c r="A1683" i="52" s="1"/>
  <c r="A1684" i="52" s="1"/>
  <c r="A1685" i="52" s="1"/>
  <c r="A1686" i="52" s="1"/>
  <c r="A1687" i="52" s="1"/>
  <c r="A1688" i="52" s="1"/>
  <c r="A1689" i="52" s="1"/>
  <c r="A1690" i="52" s="1"/>
  <c r="A1691" i="52" s="1"/>
  <c r="A1692" i="52" s="1"/>
  <c r="A1693" i="52" s="1"/>
  <c r="A1694" i="52" s="1"/>
  <c r="A1695" i="52" s="1"/>
  <c r="A1696" i="52" s="1"/>
  <c r="A1697" i="52" s="1"/>
  <c r="J410" i="52" l="1"/>
  <c r="J448" i="52"/>
  <c r="D20" i="31"/>
  <c r="H83" i="40"/>
  <c r="J449" i="52" l="1"/>
  <c r="C41" i="31"/>
  <c r="C37" i="31"/>
  <c r="C35" i="31" s="1"/>
  <c r="C22" i="31"/>
  <c r="D21" i="31" l="1"/>
  <c r="D5" i="31"/>
  <c r="C27" i="31"/>
  <c r="C5" i="31"/>
  <c r="C4" i="31" s="1"/>
  <c r="C21" i="31"/>
  <c r="C19" i="31" s="1"/>
  <c r="C15" i="31"/>
  <c r="C13" i="31" s="1"/>
  <c r="H59" i="40" l="1"/>
  <c r="D15" i="31" l="1"/>
  <c r="D4" i="31" l="1"/>
  <c r="H77" i="40" l="1"/>
  <c r="H84" i="40" l="1"/>
  <c r="H53" i="40" l="1"/>
  <c r="D41" i="31" l="1"/>
  <c r="H68" i="40"/>
  <c r="D22" i="31"/>
  <c r="H65" i="40" l="1"/>
  <c r="H57" i="40"/>
  <c r="D37" i="31"/>
  <c r="D28" i="31"/>
  <c r="D27" i="31" l="1"/>
  <c r="H56" i="40" s="1"/>
  <c r="D35" i="31"/>
  <c r="H64" i="40"/>
  <c r="H66" i="40" s="1"/>
  <c r="D13" i="31"/>
  <c r="H58" i="40" l="1"/>
  <c r="H55" i="40" s="1"/>
  <c r="H62" i="40" s="1"/>
  <c r="H70" i="40" s="1"/>
  <c r="C12" i="40" s="1"/>
  <c r="D19" i="31"/>
  <c r="D45" i="31" s="1"/>
  <c r="H86" i="40" l="1"/>
  <c r="H87" i="40" s="1"/>
  <c r="C45" i="31" l="1"/>
  <c r="C14" i="40" s="1"/>
  <c r="B11" i="42"/>
  <c r="A11" i="4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Mantena, Dan</author>
  </authors>
  <commentList>
    <comment ref="I448" authorId="0" shapeId="0" xr:uid="{B0DEEC81-738E-4694-A05D-39CEAD9CE97D}">
      <text>
        <r>
          <rPr>
            <sz val="9"/>
            <color indexed="81"/>
            <rFont val="Tahoma"/>
            <family val="2"/>
          </rPr>
          <t>Extended outage:
McQueeny unit was placed on an extended outage on March 2023, which is expected to end in Summer 2025.</t>
        </r>
      </text>
    </comment>
    <comment ref="J448" authorId="0" shapeId="0" xr:uid="{9D9EE705-8DDA-4347-981C-9F54EC321B5A}">
      <text>
        <r>
          <rPr>
            <sz val="9"/>
            <color indexed="81"/>
            <rFont val="Tahoma"/>
            <family val="2"/>
          </rPr>
          <t>Extended outage:
McQueeny unit was placed on an extended outage on March 2023, which is expected to end in Summer 2025.</t>
        </r>
      </text>
    </comment>
  </commentList>
</comments>
</file>

<file path=xl/sharedStrings.xml><?xml version="1.0" encoding="utf-8"?>
<sst xmlns="http://schemas.openxmlformats.org/spreadsheetml/2006/main" count="8574" uniqueCount="3787">
  <si>
    <t>Total Resources, MW</t>
  </si>
  <si>
    <t>Thermal</t>
  </si>
  <si>
    <t>Natural Gas</t>
  </si>
  <si>
    <t>Combined-cycle</t>
  </si>
  <si>
    <t>Combustion Turbine</t>
  </si>
  <si>
    <t>Internal Combustion Engine</t>
  </si>
  <si>
    <t>Compressed Air Energy Storage</t>
  </si>
  <si>
    <t>Coal</t>
  </si>
  <si>
    <t>Biomass</t>
  </si>
  <si>
    <t>Nuclear</t>
  </si>
  <si>
    <t>Steam Turbine</t>
  </si>
  <si>
    <t>Solar</t>
  </si>
  <si>
    <t>Wind</t>
  </si>
  <si>
    <t>Coastal</t>
  </si>
  <si>
    <t>Other</t>
  </si>
  <si>
    <t>DC Tie Net Imports</t>
  </si>
  <si>
    <t>NOTES:</t>
  </si>
  <si>
    <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</si>
  <si>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</si>
  <si>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</si>
  <si>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</si>
  <si>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</si>
  <si>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</si>
  <si>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</si>
  <si>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</si>
  <si>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</si>
  <si>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</si>
  <si>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</si>
  <si>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</si>
  <si>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</si>
  <si>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162bf5f6-f421-4de0-85f4-d908ee7629cc</t>
  </si>
  <si>
    <t>CB_Block_0</t>
  </si>
  <si>
    <t>㜸〱敤㕣㕢㙣ㅣ㔷ㄹ摥㤹摤㔹敦慣敤搸㡤搳㑢㐲㘹㕤㑡改挵挱㡤搳愶愵㐰〸扥挴㐹㡡ㄳ扢戱㤳ㄶ〱摡㡣㜷捦搸搳散捣戸㌳戳㡥㕤㉡㈸扤㈱敥㔰㠹㝢愱㔵㠵㤰㜸攱昲㐰㘹愱て㈰㈱㠱㔰㉢昱〰て㐸㍣ㄴ㠴攰㠱㡢㈲昱挲〳㔲昹扥㌳㌳扢戳扢摥戱扢㙤挱㐵㍥改ㅥ㥦㌹户㌹攷扦㥦晦㍦搳㡣㤲挹㘴㕥㐶攲㕦愶ㅣぢ㔷捥慦晢㠱戰㐷㈷摤㙡㔵㤴〳换㜵晣搱㜱捦㌳搶㘷㉣㍦挸愲㐳扥㘴愱摤搷㑡扥㜵扦㈸㤴㔶㠵攷愳㤳㤶挹ㄴち扡㡡㜶㑥挲摦㘰晣愰㜳㔴㕦づ搹挲攴挴散攲扤㤸㜵㍥㜰㍤戱㝦昸㙣㌸昶昰搸搸攸搸攸愱〳户摥㌶㝡㘰晦昰㘴慤ㅡ搴㍣㜱搸ㄱ戵挰㌳慡晢㠷攷㙡㡢㔵慢晣㍥戱扥攰㥥ㄷ捥㘱戱㜸攰㤶㐵攳搶㜷㡣摤㝡攸㤰㜹挷ㅤ敦攸挳慢㌳愷㈶㈷收㍣㘱晡慦搱㥣ㅡ㤷㝣敢㤴㈸㕢摣㥢㄰㥥攵㉣㡤㑥㑥攰扦挴晡昱㜴晢攸晣戲㄰〱㕦㉤㍣攱㤴㠵慦㘳㘰慦㍤敥晢㌵㝢㠵挰搳敤㘹㙣戵㙣昸㠱㘶㑦㡡㙡㔵户攳㔹ぢ昶㉣㘰㔷㌵搶晢散㜹攱昸㔶㘰慤㕡挱㝡摥㕥挰㐴㤵㝥晢㡣㉦㑥ㅢ捥㤲㌸㘵搸㐲戳㡦搵慣㑡㉥㑣㤹散昵昱ㄴ挹㠵挹敤㡦㡥晢昶攴戲攱挹ㄵ昹〴㑣㑡摦㘹慦摣摣昷摡捥昳㜲改昲つ㥣昳扡捥晤搰㜲搶昰敡㍤㐷㍡昷㡣㌶摦扣㠲㥢㍢昷㑦挰愸㜹捣㡤㥤挷㐸㔰㌶昷㔶㝡㈳晡㤶㄰挵㘶昴㍣戳ㅥ㘶〵㘶㐴愰㕥㘴搶换慣て㤹㤲晢㈷戸㈴㌹㤰㑤㙡挹㔰㑢㡢㙡愹慣㤶㉡㙡㐹愸㈵㔳㉤㉤愹愵㘵戵㘴愹愵㝢搵搲㜹昴㠹㔳愱愷㐷㡤搲て㡦㥡㍦㝤敡㠱㙦㑤㍦昹攴㕦㍦昲昷挷ㅥ晥㑡摦㉥㜴扡㉢㕡搴㤴㘷㕣〰愹㌵愸昸攰攸〱晥摢㥣㉢挰ㄴ收㈱昳㜶㜳㙣慣㜲攸㠰㜱㡢愱㜱㕢㈹挸㙦㈲㤴㐱昴敤㌳敦戶㥣㡡㝢㐱攲敥捡〹挳ㄷつ挰㡤㐴㙤ㄳ㙥捤愹昸㙦摡戸㜱㍥㌰〲戱慦戵慤㌱㐹摢戰㜹戰㤵昰攵晢慥㙡ㅤ㜶搶愸搶挴昸㥡ㄵ㌶扦戹愵搹㥥昳摣挵捥慤搳㥥戸慦摥摡戶愲㜱〸戵㔵㌹㜷摢㉥挳愶㜰㕤挳㤳换慥㉦ㅣ戹扣ㄱ㝢捥㉡㥦ㄷ摥扣愰㐸ㄴㄵ戹搵㑢搹ㄴ㜱晤挸慣㠳㡤㠲㕢㉢㙦㐹搶㥡㐷搷〲㌰戳愸㘰扤㉢挲ぢ搶ㄷ㡣挵慡戸慣愹㑢昸㑥㌴散㙤慡㥥㜶换㌵㝦搲㜵〲捦慤㌶户㡣㔷㔶つ㐸㥡捡㐹户㈲㜲戹㡣ㄴち㄰戸搹慣愲㘴㙥敡捣ぢㄲㄱ〹ㄴ㤳㤱慦㘸㈶扢搱搳搸ㅤ㜶㔱ㄵ愴㐹昵慤㥢㑣挶昵㑡ㄹ㤳挲㠱㠹㍤㔱㝦昰愵㌷㙣㌲㙤ㅤ㜳慦㙦㘷㔵ㅤ㡡㜶㝦㜴㔵㌸挱㜱挳愹㔴㠵㤷慡晤ㄴ慥㐸ㅦ㐰愶㕤㠴㐰攸〸㍤慡㍡㘵㑤㔹搷㉥㔸㤵㘰㌹扦㉣慣愵攵〰㜵搰㤰㠵〲㐱摢㤶昴㑢㔰愵敦㘶㌶㠴慣㔸捣攴昷戰㔳扥㠸㤴搱㈸㥤㔲㜸戹㐹㤰㜳㕣ㄳ㉦昷㤹搳㔶㌵㄰愱㔰ㅥ㌰㠱㤱㔰慢㐹昴昵㤳㐴㍤愳ㅣ㉡㡣㍤收㈴愸搴戰㥣㘰扤挱户㙤㕣ㄲㄲ搱㡥㉣搸㜶戲㠰愲愰㔹ㅥ愴昰ㅡ㠸愶㐵ㅡ愴㜷㑥㄰ㄱ搹㈰㐵戳㘳收㘶㈲㘳晦ㄴㄹ㠱晥㐹㈲㘴敦〳㥤㘵〴㠹扤㥤㐸㌹愸㈳㍦敥㐸戳㡤㙣昹㔰㥡㕤ち挰改㤷㌱扢㥣搹ㄵ捣昶㈲㔳晥っ〹㐷㈹㠷㜲㜳搲摦㠴㘷晤㑡㘶㙦㐶〶昹愴㔳收㐴愲㡡㌶搴㔶散㐸昶敢㠷㥤㉣㡤攲㔰ㄴ搱㌲慥摢㤹晤戶㐴㜴㘴㜵㙥て㕤㥢㤳㍡昶㙤㥤㘹㌳戹ㅤ㔲㘴㑡搷攴㕥㌷改㥡〴〴扢㜶愹户慥挶㔰㝤㤸搹㌵挸㡡晡㕢㤸㐳戹搰攰摤㥡㐵㑦㤳昲つ㘱ㄶ㠵挶㔰㤷ち㍥㈲㘴ㅥ〱㔲㠴㕣摢昱㘵挷㠶愶㌹㌸㘲扥攱㙤攸晤㥤昹㍢㐲㝡㡢摥摣搱㍢昴ㄷ扤㐲㉢晡㕡戰㤷昲晢㡥㍡收㍡㌴敢㙦㘳㜶㍤戲ㄶㅤ挳搳昷㉢昵ㄴ㐸戳搸㑥㘰㙥㌷扤㉥搲捡㕤㔸㕦ㄱ㔲〳昵㤹ぢ㠶户㈴〲㜸㌰㑥㑣挱ㄶ㜶㍤㑦㔴㜱愸慤挸ち㥥㕦㉥㙦慥昴愷㍤搷㘶晤㡥㡤散扦㈱ㄴ㐳㉥愷㘶㌳㉤㌶㜲㡡慤㤹昰㌹㈵㈸㠷㍡昸㤶捥㐲㈲㌱愸㤹扣㌸㉥晤㝣戹㈳㐹扡㤰㈴㌷〲慣晡㑤挸㈰㈵㤴摦㜶㤴㈸晢搹敤敤戲㕢戳挵㑡て㕦捡改愴挵㠷搸㈶㐷㝡㐳㠷敤〴晣〷㝥扦㍤㙦搹㜵㘱搱㙢捦〹慦っ摦㠲㔵ㄵ挵搰㉤㑢㔱戳㈳㉢摥㈰戲㈲㥢㙤㍢㑦愷昸搷㈴㥤戴㐸㠹㔴㙥㑦㙤㑣㌹㡢㌷㠸㡡㙥㐸ち㤵ㄴ搷㔰㕤〲㤱昲搸㜷㐷挴㜴㈱㘲㙥〶攰昴〳捣挶㤸ㅤ㐴愶扤〸㐹戳㔵挰㌳ㅣ搶戳㑡㤷㜶愹㤴㈹㄰つ搲㐵昸㐲㐷㘱㜵㠸慦戹㡤搹敤挸㕡捣ㅦ㍡㈰㔳〸㔱愲㍣㐱㠸㌲㡣㘱㥥戵挴〵搲挰㉥ㄳ㠱愵挹㥡ㅦ戸㌶㈳㑢晤收㤴㝢捡つ愶㉣㝦〵㤱愸㈱㌳㉡摣扤㉣ㅣ㔰㤷〷摢愷愵捥㕤㔹ㄱㄵ摤㥣㜷㙢㄰㙤㈷愶戶挳挱ㅣ攰㠰㉤㈹捦收慡㠲搴摤昹ㄸ㔳㈸㠰戴昴户搲ㅢ扢㈵敦㌷て㝤〳つ㠸㉥㔸㐱㔵昴㥡㈱搳戱㕣㌰〱㐵㐴づ㉡㍤收挲戲㈷挴㔴扦㜹捣戳㉡㔵换ㄱ㐴〶㙣㑣〶敢㘶挴ㄲ愲〴㜳㉥㘳㠰慥搳㙦㉥㜸㠶攳慦ㄸっ㈸慥敦㙥㝡㤲㘱ㄱ捤㥣戰ㅣㅦ慦㤱㔸㘴㜹挰㥣㕦㜶㉦㈰㘲㕢戳㥤㘳挶㡡扦㉤戰㐲愲て㤳㐴㡤愲㉡慡慡ㄴ搴㐲户昸攱㠱㍣㤳㈱敦攵㤸㐹㕣㘵㌴晡捣㔳戴㌷敤晡㈸㐶㐳㍢㥤㙢敡㐳昴愸㕥㤹㑤㤵挲攴㔴晤づ㡥㜹㈷戲㍢㡦㥤㌹搱㠸捣扤慡㤸戵㐶㉦㝦㡡㡣㤷㘴㔱て㠴搰㐷户㉢㈴ㄵ搶㤱㜲挰㠱挰㌸㥦㕡挹慦㘸捡㍥愴扥㕤㡤攲㌴㈲㐹㝤收㡣戱㈸慡㠸㐷摢㐶戰㉢㝣愰ㄹ㙢ㅢ㔵㍦㙡㥢㜴㙤摢㈰㘹㤱㉣攷换〶㈹㜸扣ㄶ戸㈷㉤㐷㌷㤱㐹晡㡢慡㡣㌵㔴ㄹ㙢戲慡捦㍣捤搰愰㉣㜳㉥㜷挹昰慣㘰搹戶捡〵㍥㌰㝣户㉤㘸ㄲ㑣㑥挹ㅢ愷㔸㘶っ户㔸昳㘷㘰戲昹愳㐰昷㈸攴㈸㐱㐷昴㠳㜲㔵㈵㡦㝦㑡㤷㡥㈵〸ㄸ改㈹搵摦㡤搹㌴㜹㍢〲㈲㐷愶㡢昱ㅤ㡣㡢ㅦ㐵㑤㈸㠴㠸昵ㄴㄲ㠱㔷㌰㈱攴改攲捥㥢㘷ㅣ㉢〰昶㠸戱㘹㉢㤸昲㠱㜲㘴㈸捡攳敤㍥㠹搵挴愰㤱扡㔶戸扡扤愹㐹㑤㕣搵摥㥥搴ㅢ㙦摤愰㌹搴㈸〹㐵戲㔹㈷愹㔹㌶㔸攳㜶㔲㌵㡡㔴摣戱戶㔱搲摣愶つ戸㔳㡡扣ち挵㈴㘹㈶愳扦㐷ㄲち〲扤㤱㡥愲捦㍥㥤㍣ㄲㄱㅢ摡〰㐵敡愹戰慥㍦ち〹㥥挰戵㤳㡡㈸㐶㑦攰敦㕤㔱㜱戶ㄶ㌴戵ㄸ㙢㐳㔱换㜸戵㍡敢挰㑡㈸ㅢ㕥㘵㥢戰㌴昶ㄶ㙡ㄸ挹㥤摤㙡晦㄰扣〹㐶㡣搸㤰㘱㤱ㄴ㍦㌰搸㄰捣㤵㠸愸搲㍡敢㈷愸敢搵〵㍥㥤ㄴ㠶㈳㌱㌰ㅦ㔴愶挴慡㌴挳ㅡ㤶晣㤰ㅣ㔰㍦㉤㑡㌹慡㥢攳㡢㍥㔴㝡㐰㌹ㅥ㤵㈴㠳敢收㘹扡愵㜰㠹〱㘲㌷㉡捤㤵〳㠴㜶敢ㄳ昰㘴戰㝤戰〳㠸㠴愱ㄳ㕡㘷㤴愰昹ㄴ挲㙤摥〴㜹愷㑢㡣㐲㤰㥡㌲晤攳㠸昲戵慦㌲㝤攷㐸㈶㉥㐴㑣挴㜰㔷㡡昵〰攴㈶㈳㤳攴愲愱㌸㘰ㅥ㑡㌶㈹戴晡攲㍡㥡ㄸ晤㌴昹扣〰户㜸ㄸ换ㅡ㈰摢㔴㜱捦㉤戰愰㑤慢敢扢捣ㄳ㑥戹㕡慢〸愹㡡㘳㔹㉤㌵昲戶挰㤷扣〲ㄸ㜲㔳ち㕣㈲愰㥣挰㔱㡡㕢㈶㤲扡户扢昵㈳ㄸ㉥㠵ㅣ收〸㔵ㅦ〳㤰㈹㙥㌹ㄹ㄰㙢扢愷㐰晢㜰㜷攳〲㠳扣㍣〷㤱搶㔶㐵㔹㌶㠳晢㜸昵㈸戲攴戶㐴户ㄹ㜷挶愵捤㥥愸㍡㙥㠵㔵摢〲㐷搸㘷㈸昰昲㜹ㄸ㈳㕤㜲〷㈷挹㕣㡣愲扢ㄷ㍦㉡ㅦ㌳ㄷ㠱ち㠹〱㠵㌱㕥㥥㠲㌲㠰㉡ㄸ㠹〶户摡戰扡ㄵ㐶㝦㘹㜹敢攳挸ㄴ㠶㠱㘹搰愲㘷㘸攰㑣愲扣戹㠱㜳㌵㝡愵㐴㐸㤳挱㔴挶㈸㠷攰戰〷搲挰㑤㍣㐸㉦戸㔰㐲挱ㅥ㜹㌱㉣扥㥢㌸㘲攳〸攴㝡㤷戵㔴捥ㄹ〱慥扦㌸㝢㕢慡挷㉢ㄵ㥡扢昰捦㙤ぢ慣攲敡㐶㘸㡥敥㘹戹㤴㈵昷㐴晢敥摡㤶㠶攸戲攰挱愹搱攳㐶㔰㕥㥥て搶挳㡢㕢摤㤲㠴昶㍣晣ㄱㅢ扥㥤㌶㜳捥攱㐵搴㔵挲扥㜸摥㜱㉦㌸㜲㕤㥡捦㕢㝦愰㄰㕣愱散攱㈲㡢㤹㤷昱㑦㈶㌵愳晤〴㌳㙥㘵搹㥣愰攱㈰攱㍣㌲㠵搲㘰ㄸ攵ㄴ㍡㠱敤㕥扦㌵㐰㍡搹搳㐲㈷㔲㄰散㄰㡡戳昴㥡ㄱ㡡昲㘳愰㤵挴ㄲㅥ挹〱昳㙦㠳昵㤵攷㔰㐳㠴攳㌹ㄲ㈳摡㌵㈸愵愰㑥ち昲攸㡡〷㉦㠴晣晦㘰㈹收收つ搹改扦挰捣捡戳慤㈸扡㡡㈸晡㔱ㅢ㡡ㄴ㕥〳㤱晣㝢㘷㔴攰㠳挶昰散㉢ち㠴㜳㑦㍢〷搰搷晤挲敦晦昰〰㍡〳っ㌳㐹ㅢつ愱戶敢㔰慥㥢〸搹㌶ㄳ㠱挱㝢㘹㈲㥣攴ㄸ㐶昱㐳ㄳ㈱昲㠱捣愲㘲㜳ㄳ㠱戱扤ㄴ㐳㌰ㄱ㙡㑤戸㌵㜸〲扢捣愶㝦散㌸㉥摥ちㅦ昱㝣㈸㉤㝦ㄲㅥ愹换摢慢攷っ捦戰昷捡晡㘳㥥㠰㌲昳ㄶ㜰㤳㕢づ攱㠸㝤ㅢ戶挸㐱ㅢ昸㉡㘲㉦晢㡥㍦㘵㙢昷搷㠱愹㌰㠵敥㝢愵愰攴㕦㠵愷㐴攱戹㈱昳攱㍤摦㍤昶㠷晢ㅦ㌹挲摢㙡ㄱ慤㙡㌷愱摣㑤挸㥥昶〴㠲扡㠹㡢㈲㤷昲挳㥣㤳昸㐴挹㕡愹㡡〹挳㤳㔶㤰慦摢㜱㌱㈴扣〴㘱㠶挴户ㅤ㑣㑣摣㝢〸㑤捣搱ㄶ㜷愷晣戰㐹扡〸㐷ㄳぢ㤷㍥扤㌸㙣愸㜴㔴㘴㕤㕡㥢摡昷愱㡡㕥攱㐲㥡慤㐴㥥㍡㤹ㄴ攵㝢慤扡敥㄰㜵㕤㜸㤰㘱搸㍦㤶㔲㠸㍦㤰㐲㤲〷ㄹ㕥〸㤰㔲敡㌴ち摡捤挸㔲㈲㙢慤㈱㕥晡〳㜶㠴㠰愸㕦晡敢昲㈳ㄶ㐰ㄱ㔸㡣㝤昱摤㥥㘸㘹㡢挶慡㠹愱㕡㘹搳捣愳㈰て㉦慣ㄸ㡢㙢ㄷ㔰㠸㤳㜶㄰愵㉤扢愳昸㤲㝥㍢っ扣㠵㡣慤搹昴戵ㄵ敤愳㑥つ㌷㍦愰㘷昲㔲㘱㌸扢㔹㡤〳愹㡣搱㠵㕤㡢㘱ㄵ昳㠱戰㔸ㅦ搴ㅢ㌵㐱㘷㌹㝢㜱㉡㐵昰㡦㕦ち戱㝤愴㌱昵愵慤㉤搴㜱㑥て㌶挸ㅦ散慦慢㔲ㄸㅢ㙦㈵挷㐰挲㙥愹㔷㈱扣ㅥ㝥〶㐳戸改㡣愲㌷㡡昲㔹㌹㠴㍦㌱㘷㘵搵㌶晤捦攸戵攴慣戳ㅣ捤㌰㜶㤳晥扦〷ㄵ㥢敡㝦㠵戱㌷㠹挸昷㐷〵㘹㥣㌲㝥戲㘹挸㠶㄰㠱㘷ㅢ挱ㅢ㜹㌰搶㘵㤱㈱敦戰㌴㡦㡦㔷挳㘶㈹挱攱昷捡戵㕥㡤愸㡦愵㙤摢摢㔱〰㌲㌶愴㝤ㅢ㈲愸攳昸㘶戹ㄵ㥦㙥昳ㅦ挰挰㍤㈷慤戲攷晡慥ㄹっ捦㈳攸㍢捣㙦捦㑣搸㍣攳捡户㕡㠵摡戵㠰㐴摦㠷㌰收搴㉣〴昶㈹ㄱ扣㔶戱㐸㐶ㄶ戶ㄶ挹攰㜷㐸㠳㠹昰ㄲ戵㠳㝦㠹㜹㔷捤愸攲搳搵㔹昸㍡〳㔶㙤ぢ㘵ㄷ㝡㥣㕢㙦㘸㄰㜴戸愳昵㍥昸㠳㐴㜵ㄴ挱㌱戹㠵て㝣㠸㜰㙤㠵㐱㜳摦㘸㙦㍥㝢㜶攷㜳㉢㙡㑦〳愷㕢㝢㑢㌳挹昰㥤晣㈲戹愸㤷㤸攳搲晥ㄱ晣摤扡㠳㤶戳つ㠱捥愳て扡改〸ㅢ愹挲㝤戶㠵攸昷㌹っ㔵挶㤹攱愷ㅢ㔱㠱てち扤㝣㘴㐵攵㥢搸ㄶㄹ〰攵㑣扥㡣慣㌳㔵㍦戱ㄱ㔵て摥㠹㌱攴㔷㕤㈰敢捦㉡㍣㙡㤰㉡㡢捡搷搰㥦㔰ぢ㜷扦挴㍡ㅣ㍤攴㤱〲㘵㍤㈹挹ㄵㅥ㈹攴㝡扥㡣〱昵昵摣㡢摡捥敢昹攲㐶敢㔱㘸っ挸晤㈶攷ㅦ㡣㤵㠹㙥昳搵づ㌳㤷搹ち戲挱戸攷〰挵㈴昷㤲て㐳つ捦ㄱ㔳㐸扦㡥晥扥㜴攴挵ㄷ㤸晥㜶㐴㤱㠲ㄱ㑤捤扢愰㘰㤴扢昸㙣㜲ㄷ㍥㙡㍢敦攲搳ㅢ敤㘲㤰㌲㔳㐲戵㠶〲愰㕡挲ㅦ戹慢㔵ㄴ〸㔰晥㤴㜳捣昰㙢㕡挵愰㠱ㅡ㌹㜶つ㠵晥慣㐶挴扣慢戳㜶愱昱ㄸ㝦ち㡢攰㐰搳㌷慦㐷昱つ敢㍡愳摤㔹㝣挲慦㐹㔵㤸㔳摦搹摤㕣戱㌹㑡㑤愶㝤ㅣ扢㝥ㄵ昳㜰搳つ㥦㈳㘷摣㠷㕦〱㐱〸㤲㤹〴挹晤㈸挴㠰搲㠸昵㤴㉦㥢愴㜱挸㕢愰㜴㘴攵㐳㑦㜴㍥㌴〹ち㜶攴㠲摥ㄶ㠲ㄱ㕢攲愷挲ㅤ昵㔹扥换敢つ捡愳㌱ㄵㅥ㍦ㅥ㝦㌶愶㐶〱㌷㜰㐱㘸㡥㤳㙢〸㐸攵㤱戸昳て㥥㘹昸㡢搱㠰〴㔶〹㍢㤳扢㘴攷㠷攳捥〷昱㐹㥡散㤳㈱㐱㌱扤ㄴ㜷㈶ㄷ捡捥て挵㥤晦㝡㜰㙦扤㜳捣㜴攱捣ㅡ㌹㈲挵搰㤷㐷㥦挴攷改〳攸慥㤹㌴ㅥ㝡捤戰㥡㠴㈸攳收㔵㘹㍥昴攱㈶㡣㠷て挴㘷㜰戱ぢ昷㕦愰㘱挲晦㑦挴〹㕣昸㥡㌲〲〳摦㝦慦㈲搲敥改昲㠹㠳昳收慣㠷㡡ㅥ昳㠴㡦〳㘵㘵㕢㤱〸㙣愱㕣〸摦㑤㈲ㄲ㈹㜶㜳〳ㅥ㜱㠴㔰攵〵㥡敥㌴愷㡣㉡攵㤴〷㘳捣㘶ㅥ㙣搰㡣晥㌱㈰〷㍡〱㌹ぢ晡㐳挸挳㈸搴ㅥ㔶っ㔲搸㐹㐹昶〸ㅢㅥ㘵昶ㄸ戲愲㐲挹㐶㍡挸㝦ㅣ搹㐰晣㝦改ㄸ㕥㤵捥㈲㔵㔹㡢㕦㤶㈴㈳晤ㄳㅣ昰㐹㘴㔹昸慥㤵㠸〸㡢晡愷㔰㤳㝣㈹〵㠷㝣改㘷搸昰㔹㘶㥦㐳㔶搴戸搸㉤㐳㡤㝢敡㔲㙤㝦ㅥ㐳ㄵ㠲㠲㜳攸㕦㠸ち㝣㔰〸〷㡡㜳挵挱づ㈹㐳愹㙤ち㙡㕥㈱㙣㘴㠳ㅤ㌵ㅣ㤶つ㡡㐲㜸挹㠶㙡搴㐰㕤愶㝦ㄱ㤹㐲㜸㜰㑦晡㤷昸㐴㌰挸ㄷ㝥㌹㉡挸ㄷㄲ〶㜲昸㜲换ぢ〹ㄷ搹戰搴昲㐲挲㑡㌶㤸挹ㄷ㝥㥤㤳捡㡤愱搰慣慥戸㐱〹敦㙦愰搰㥦ㅤ攰摡敥挶㑦㕤㔳捡攷㉡攷捥晤㙢㈰㌷扣㉦㜷捦㝢晢扥晡搲慦晥昸昸㙦㍥㜸昸㉦晦㝥攲㠹摦晣改昱ㄷ晥晤晣攲攱㕦㍣晤昴捦敦㝣昲㠵㍦敥㌶㥦㔲㥦昹搷捣㔳て㡣㥤㝦攰㍥昳捣㑤挷ㅥ㜸晦扤㜷㡤捤㕤㌲㤲捤昶昴㕣㍦昴换㉢㙥ㄸ㝣昰扥㘷㤵㥦晤敥㜲㐷㤱摢挵ぢ㥡㤷挱㙤换㘵㍣㠹〲㤶挱ㄵ扦慥换攰㜶㈵愰捥㐵㠰㥡㐰㐵〱捥て㉥㐰㌶㤴㥡ㅢ㝡晦〳㠷ㄲ扤摤</t>
  </si>
  <si>
    <t>Decisioneering:7.0.0.0</t>
  </si>
  <si>
    <t>12115544-690e-42fd-8adb-150c253b8934</t>
  </si>
  <si>
    <t>Batteries</t>
  </si>
  <si>
    <t>Disclaimer</t>
  </si>
  <si>
    <t>Monthly Outlook for Resource Adequacy (MORA)</t>
  </si>
  <si>
    <t>Data Corrections</t>
  </si>
  <si>
    <t>Tab Name</t>
  </si>
  <si>
    <t>Description</t>
  </si>
  <si>
    <t>Background</t>
  </si>
  <si>
    <t>Report Contents</t>
  </si>
  <si>
    <t>Capacity by Resource Category</t>
  </si>
  <si>
    <t>Total Retiring Capacity</t>
  </si>
  <si>
    <t>Total Mothballed Capacity</t>
  </si>
  <si>
    <t>PANHANDLE</t>
  </si>
  <si>
    <t>GAS-GT</t>
  </si>
  <si>
    <t>LUBBOCK</t>
  </si>
  <si>
    <t>TY_COOKE_GT3</t>
  </si>
  <si>
    <t>TY COOKE CTG 2 (LP&amp;L) (INDEFINITE MOTHBALL AS OF 10/2/2023)</t>
  </si>
  <si>
    <t>TY_COOKE_GT2</t>
  </si>
  <si>
    <t>TY COOKE CTG 1 (LP&amp;L) (INDEFINITE MOTHBALL AS OF 10/2/2023)</t>
  </si>
  <si>
    <t>WEST</t>
  </si>
  <si>
    <t>GAS-CC</t>
  </si>
  <si>
    <t>WICHITA</t>
  </si>
  <si>
    <t>WFCOGEN_UNIT4</t>
  </si>
  <si>
    <t>NORTH</t>
  </si>
  <si>
    <t>GAS-ST</t>
  </si>
  <si>
    <t>COLLIN</t>
  </si>
  <si>
    <t>OLINGR_OLING_1</t>
  </si>
  <si>
    <t>MASSENGL_G8</t>
  </si>
  <si>
    <t>R MASSENGALE STG (LP&amp;L) (INDEFINITE MOTHBALL AS OF 10/2/2023)</t>
  </si>
  <si>
    <t>MASSENGL_G7</t>
  </si>
  <si>
    <t>R MASSENGALE CTG 2 (LP&amp;L) (INDEFINITE MOTHBALL AS OF 10/2/2023)</t>
  </si>
  <si>
    <t>MASSENGL_G6</t>
  </si>
  <si>
    <t>R MASSENGALE CTG 1 (LP&amp;L) (INDEFINITE MOTHBALL AS OF 10/2/2023)</t>
  </si>
  <si>
    <t>HOWARD</t>
  </si>
  <si>
    <t>FLCNS_UNIT3</t>
  </si>
  <si>
    <t>BRANDON_UNIT1</t>
  </si>
  <si>
    <t>BRANDON (LP&amp;L) (DGR) (INDEFINITE MOTHBALL AS OF 10/2/2023)</t>
  </si>
  <si>
    <t>Mothballed Resources</t>
  </si>
  <si>
    <t>Total Seasonal Mothballed Capacity</t>
  </si>
  <si>
    <t>DENTON</t>
  </si>
  <si>
    <t>SPNCER_SPNCE_5</t>
  </si>
  <si>
    <t>SPENCER STG U5 (AS OF 10/24/2022, AVAILABLE 4/2 THROUGH 11/30)</t>
  </si>
  <si>
    <t>SPNCER_SPNCE_4</t>
  </si>
  <si>
    <t>SPENCER STG U4 (AS OF 10/24/2022, AVAILABLE 4/2 THROUGH 11/30)</t>
  </si>
  <si>
    <t>HUNT</t>
  </si>
  <si>
    <t>STEAM1A_STEAM_1</t>
  </si>
  <si>
    <t>DALLAS</t>
  </si>
  <si>
    <t>MCSES_UNIT8</t>
  </si>
  <si>
    <t>Seasonal Mothballed Resources</t>
  </si>
  <si>
    <t>Inactive Planned Capacity Total</t>
  </si>
  <si>
    <t>SOUTH</t>
  </si>
  <si>
    <t>SOLAR</t>
  </si>
  <si>
    <t>MEDINA</t>
  </si>
  <si>
    <t>20INR0025</t>
  </si>
  <si>
    <t>SPINEL SOLAR</t>
  </si>
  <si>
    <t>CRANE</t>
  </si>
  <si>
    <t>23INR0080</t>
  </si>
  <si>
    <t>SODA LAKE SOLAR 2 SLF</t>
  </si>
  <si>
    <t>20INR0143</t>
  </si>
  <si>
    <t>SODA LAKE SOLAR 1 SLF</t>
  </si>
  <si>
    <t>BOSQUE</t>
  </si>
  <si>
    <t>20INR0202</t>
  </si>
  <si>
    <t>RUETER SOLAR</t>
  </si>
  <si>
    <t>WIND-P</t>
  </si>
  <si>
    <t>RANDALL</t>
  </si>
  <si>
    <t>13INR0025</t>
  </si>
  <si>
    <t>NORTHDRAW WIND</t>
  </si>
  <si>
    <t>HOUSTON</t>
  </si>
  <si>
    <t>HARRIS</t>
  </si>
  <si>
    <t>17INR0022</t>
  </si>
  <si>
    <t>MIRAGE CTG 1</t>
  </si>
  <si>
    <t>PARMER</t>
  </si>
  <si>
    <t>13INR0010a</t>
  </si>
  <si>
    <t>MARIAH DEL ESTE</t>
  </si>
  <si>
    <t>WIND-O</t>
  </si>
  <si>
    <t>GLASSCOCK</t>
  </si>
  <si>
    <t>19INR0099b</t>
  </si>
  <si>
    <t>KONTIKI 2 WIND (ERNEST)</t>
  </si>
  <si>
    <t>19INR0099a</t>
  </si>
  <si>
    <t>KONTIKI 1 WIND (ERIK)</t>
  </si>
  <si>
    <t>CASTRO</t>
  </si>
  <si>
    <t>16INR0033</t>
  </si>
  <si>
    <t>HART WIND</t>
  </si>
  <si>
    <t>ELLIS</t>
  </si>
  <si>
    <t>20INR0023</t>
  </si>
  <si>
    <t>AGATE SOLAR</t>
  </si>
  <si>
    <t>Inactive Planned Resources</t>
  </si>
  <si>
    <t>Planned Capacity Total (Storage)</t>
  </si>
  <si>
    <t>SMALL GENERATORS WITH SIGNED IAs AND 'MODEL READY DATES' PENDING *</t>
  </si>
  <si>
    <t>STORAGE</t>
  </si>
  <si>
    <t>KINNEY</t>
  </si>
  <si>
    <t>COASTAL</t>
  </si>
  <si>
    <t>CAMERON</t>
  </si>
  <si>
    <t>WEST HARLINGEN BESS (DGR)</t>
  </si>
  <si>
    <t>NUECES</t>
  </si>
  <si>
    <t>WEIL TRACT BESS</t>
  </si>
  <si>
    <t>AUSTIN</t>
  </si>
  <si>
    <t>22INR0540</t>
  </si>
  <si>
    <t>WALSTROM BESS</t>
  </si>
  <si>
    <t>FRANKLIN</t>
  </si>
  <si>
    <t>23INR0156</t>
  </si>
  <si>
    <t>UMBRA (STOCKYARD) BESS</t>
  </si>
  <si>
    <t>VAL VERDE</t>
  </si>
  <si>
    <t>23INR0364</t>
  </si>
  <si>
    <t>TIERRA SECA BESS</t>
  </si>
  <si>
    <t>ROBERTSON</t>
  </si>
  <si>
    <t>21INR0517</t>
  </si>
  <si>
    <t>TIDWELL PRAIRIE STORAGE 1</t>
  </si>
  <si>
    <t>JACKSON</t>
  </si>
  <si>
    <t>23INR0361</t>
  </si>
  <si>
    <t>THIRD COAST BESS</t>
  </si>
  <si>
    <t>HENDERSON</t>
  </si>
  <si>
    <t>22INR0549</t>
  </si>
  <si>
    <t>TANZANITE STORAGE</t>
  </si>
  <si>
    <t>JIM WELLS</t>
  </si>
  <si>
    <t>23INR0331</t>
  </si>
  <si>
    <t>TARRANT</t>
  </si>
  <si>
    <t>21INR0492</t>
  </si>
  <si>
    <t>STOCKYARD GRID BATT</t>
  </si>
  <si>
    <t>HOPKINS</t>
  </si>
  <si>
    <t>PECOS</t>
  </si>
  <si>
    <t>ST. GALL I ENERGY STORAGE</t>
  </si>
  <si>
    <t>MCLENNAN</t>
  </si>
  <si>
    <t>24INR0039</t>
  </si>
  <si>
    <t>SP JAGUAR BESS</t>
  </si>
  <si>
    <t>KAUFMAN</t>
  </si>
  <si>
    <t>22INR0552</t>
  </si>
  <si>
    <t>SOWERS STORAGE</t>
  </si>
  <si>
    <t>BEXAR</t>
  </si>
  <si>
    <t>23INR0381</t>
  </si>
  <si>
    <t>BRAZORIA</t>
  </si>
  <si>
    <t>25INR0162</t>
  </si>
  <si>
    <t>SOHO II BESS</t>
  </si>
  <si>
    <t>23INR0419</t>
  </si>
  <si>
    <t>SOHO BESS</t>
  </si>
  <si>
    <t>SMT SANTA ROSA (DGR)</t>
  </si>
  <si>
    <t>STARR</t>
  </si>
  <si>
    <t>SMT RIO GRANDE CITY BESS (DGR)</t>
  </si>
  <si>
    <t>HIDALGO</t>
  </si>
  <si>
    <t>24INR0436</t>
  </si>
  <si>
    <t>SMT MAYBERRY BESS (DGR)</t>
  </si>
  <si>
    <t>SMT LOS FRESNOS (DGR)</t>
  </si>
  <si>
    <t>24INR0265</t>
  </si>
  <si>
    <t>SMT GARCENO BESS (DGR)</t>
  </si>
  <si>
    <t>SMT ELSA (DGR)</t>
  </si>
  <si>
    <t>WEBB</t>
  </si>
  <si>
    <t>23INR0351</t>
  </si>
  <si>
    <t>SEVEN FLAGS BESS</t>
  </si>
  <si>
    <t>CORYELL</t>
  </si>
  <si>
    <t>20INR0246</t>
  </si>
  <si>
    <t>RYAN ENERGY STORAGE</t>
  </si>
  <si>
    <t>GONZALES</t>
  </si>
  <si>
    <t>23INR0232</t>
  </si>
  <si>
    <t>ROCINANTE BESS</t>
  </si>
  <si>
    <t>23INR0498</t>
  </si>
  <si>
    <t>REGIS MOORE FIELD BESS</t>
  </si>
  <si>
    <t>SAN PATRICIO</t>
  </si>
  <si>
    <t>23INR0539</t>
  </si>
  <si>
    <t>DAWSON</t>
  </si>
  <si>
    <t>21INR0033</t>
  </si>
  <si>
    <t>RED HOLLY STORAGE</t>
  </si>
  <si>
    <t>GALVESTON</t>
  </si>
  <si>
    <t>24INR0281</t>
  </si>
  <si>
    <t>RED EGRET BESS</t>
  </si>
  <si>
    <t>WHARTON</t>
  </si>
  <si>
    <t>21INR0505</t>
  </si>
  <si>
    <t>RAMSEY STORAGE</t>
  </si>
  <si>
    <t>FANNIN</t>
  </si>
  <si>
    <t>22INR0554</t>
  </si>
  <si>
    <t>PLATINUM STORAGE</t>
  </si>
  <si>
    <t>24INR0302</t>
  </si>
  <si>
    <t>PINTAIL PASS BESS</t>
  </si>
  <si>
    <t>PAULINE BESS (DGR)</t>
  </si>
  <si>
    <t>22INR0368</t>
  </si>
  <si>
    <t>PADUA GRID BESS</t>
  </si>
  <si>
    <t>VICTORIA</t>
  </si>
  <si>
    <t>24INR0109</t>
  </si>
  <si>
    <t>ORIANA BESS</t>
  </si>
  <si>
    <t>NORTH ALAMO BESS (DGR)</t>
  </si>
  <si>
    <t>23INR0062</t>
  </si>
  <si>
    <t>NORIA STORAGE</t>
  </si>
  <si>
    <t>PALO PINTO</t>
  </si>
  <si>
    <t>MINERAL WELLS EAST BESS (DGR)</t>
  </si>
  <si>
    <t>ECTOR</t>
  </si>
  <si>
    <t>ANGELINA</t>
  </si>
  <si>
    <t>LUFKIN SOUTH BESS (DGR)</t>
  </si>
  <si>
    <t>22INR0468</t>
  </si>
  <si>
    <t>LOWER RIO BESS</t>
  </si>
  <si>
    <t>25INR0328</t>
  </si>
  <si>
    <t>LONGBOW BESS</t>
  </si>
  <si>
    <t>21INR0444</t>
  </si>
  <si>
    <t>LONG POINT STORAGE</t>
  </si>
  <si>
    <t>GRIMES</t>
  </si>
  <si>
    <t>22INR0338</t>
  </si>
  <si>
    <t>LIMOUSIN OAK STORAGE</t>
  </si>
  <si>
    <t>UPTON</t>
  </si>
  <si>
    <t>23INR0340</t>
  </si>
  <si>
    <t>LARKSPUR ENERGY STORAGE</t>
  </si>
  <si>
    <t>JUDKINS BESS (DGR)</t>
  </si>
  <si>
    <t>BORDEN</t>
  </si>
  <si>
    <t>25INR0208</t>
  </si>
  <si>
    <t>IRON BELT ENERGY STORAGE</t>
  </si>
  <si>
    <t>HASKELL</t>
  </si>
  <si>
    <t>22INR0375</t>
  </si>
  <si>
    <t>INERTIA BESS 2</t>
  </si>
  <si>
    <t>22INR0328</t>
  </si>
  <si>
    <t>INERTIA BESS</t>
  </si>
  <si>
    <t>FORT BEND</t>
  </si>
  <si>
    <t>23INR0556</t>
  </si>
  <si>
    <t>IEP ORCHARD BESS</t>
  </si>
  <si>
    <t>22INR0327</t>
  </si>
  <si>
    <t>HUMMINGBIRD STORAGE</t>
  </si>
  <si>
    <t>BREWSTER</t>
  </si>
  <si>
    <t>BEE</t>
  </si>
  <si>
    <t>23INR0392</t>
  </si>
  <si>
    <t>HONEYCOMB STORAGE SLF</t>
  </si>
  <si>
    <t>23INR0460</t>
  </si>
  <si>
    <t>23INR0343</t>
  </si>
  <si>
    <t>GUAJILLO ENERGY STORAGE</t>
  </si>
  <si>
    <t>HAMILTON</t>
  </si>
  <si>
    <t>22INR0596</t>
  </si>
  <si>
    <t>GRIZZLY RIDGE BESS (DGR)</t>
  </si>
  <si>
    <t>21INR0029</t>
  </si>
  <si>
    <t>GREEN HOLLY STORAGE</t>
  </si>
  <si>
    <t>23INR0166</t>
  </si>
  <si>
    <t>GREAT KISKADEE STORAGE</t>
  </si>
  <si>
    <t>TRAVIS</t>
  </si>
  <si>
    <t>23INR0239</t>
  </si>
  <si>
    <t>GIGA TEXAS ENERGY STORAGE</t>
  </si>
  <si>
    <t>GARDEN CITY EAST BESS (DGR)</t>
  </si>
  <si>
    <t>MAVERICK</t>
  </si>
  <si>
    <t>23INR0350</t>
  </si>
  <si>
    <t>FORT DUNCAN BESS</t>
  </si>
  <si>
    <t>BELL</t>
  </si>
  <si>
    <t>FIVE WELLS STORAGE</t>
  </si>
  <si>
    <t>22INR0422</t>
  </si>
  <si>
    <t>FERDINAND GRID BESS</t>
  </si>
  <si>
    <t>NAVARRO</t>
  </si>
  <si>
    <t>FARMERSVILLE BESS (DGR)</t>
  </si>
  <si>
    <t>BROOKS</t>
  </si>
  <si>
    <t>23INR0620</t>
  </si>
  <si>
    <t>FALFURRIAS BESS (DGR)</t>
  </si>
  <si>
    <t>22INR0401</t>
  </si>
  <si>
    <t>EVAL STORAGE</t>
  </si>
  <si>
    <t>DELTA</t>
  </si>
  <si>
    <t>22INR0336</t>
  </si>
  <si>
    <t>ESTONIAN ENERGY STORAGE</t>
  </si>
  <si>
    <t>22INR0260</t>
  </si>
  <si>
    <t>ELIZA STORAGE</t>
  </si>
  <si>
    <t>COMAL</t>
  </si>
  <si>
    <t>EBONY ENERGY STORAGE</t>
  </si>
  <si>
    <t>24INR0196</t>
  </si>
  <si>
    <t>DORI BQ BESS</t>
  </si>
  <si>
    <t>23INR0219</t>
  </si>
  <si>
    <t>DOGFISH BESS</t>
  </si>
  <si>
    <t>DIBOLL BESS (DGR)</t>
  </si>
  <si>
    <t>23INR0195</t>
  </si>
  <si>
    <t>DESERT WILLOW BESS</t>
  </si>
  <si>
    <t>23INR0523</t>
  </si>
  <si>
    <t>DAMON STORAGE</t>
  </si>
  <si>
    <t>21INR0443</t>
  </si>
  <si>
    <t>COTTONWOOD BAYOU STORAGE</t>
  </si>
  <si>
    <t>FALLS</t>
  </si>
  <si>
    <t>CONTINENTAL BESS (DGR)</t>
  </si>
  <si>
    <t>WISE</t>
  </si>
  <si>
    <t>23INR0403</t>
  </si>
  <si>
    <t>CONNOLLY STORAGE</t>
  </si>
  <si>
    <t>24INR0147</t>
  </si>
  <si>
    <t>CITADEL BESS</t>
  </si>
  <si>
    <t>EASTLAND</t>
  </si>
  <si>
    <t>24INR0588</t>
  </si>
  <si>
    <t>CISCO BESS (DGR)</t>
  </si>
  <si>
    <t>23INR0079</t>
  </si>
  <si>
    <t>CHILLINGHAM STORAGE</t>
  </si>
  <si>
    <t>23INR0423</t>
  </si>
  <si>
    <t>CAMP CREEK STORAGE SLF</t>
  </si>
  <si>
    <t>22INR0490</t>
  </si>
  <si>
    <t>DICKENS</t>
  </si>
  <si>
    <t>23INR0103</t>
  </si>
  <si>
    <t>BURKSOL BESS (DONEGAL BESS)</t>
  </si>
  <si>
    <t>23INR0290</t>
  </si>
  <si>
    <t>BRP ZEYA BESS</t>
  </si>
  <si>
    <t>23INR0072</t>
  </si>
  <si>
    <t>BRP TORTOLAS BESS</t>
  </si>
  <si>
    <t>22INR0384</t>
  </si>
  <si>
    <t>HALE</t>
  </si>
  <si>
    <t>22INR0322</t>
  </si>
  <si>
    <t>BRP PALEO BESS</t>
  </si>
  <si>
    <t>GUADALUPE</t>
  </si>
  <si>
    <t>BRP LIBRA BESS</t>
  </si>
  <si>
    <t>22INR0372</t>
  </si>
  <si>
    <t>BRP HYDRA BESS</t>
  </si>
  <si>
    <t>22INR0325</t>
  </si>
  <si>
    <t>22INR0353</t>
  </si>
  <si>
    <t>BRP CARINA BESS</t>
  </si>
  <si>
    <t>22INR0388</t>
  </si>
  <si>
    <t>BRP CACHI BESS</t>
  </si>
  <si>
    <t>23INR0287</t>
  </si>
  <si>
    <t>BRP AVILA BESS</t>
  </si>
  <si>
    <t>22INR0349</t>
  </si>
  <si>
    <t>BRP ANTLIA BESS</t>
  </si>
  <si>
    <t>23INR0363</t>
  </si>
  <si>
    <t>23INR0354</t>
  </si>
  <si>
    <t>BORDERTOWN BESS</t>
  </si>
  <si>
    <t>23INR0470</t>
  </si>
  <si>
    <t>BOCO BESS</t>
  </si>
  <si>
    <t>23INR0119</t>
  </si>
  <si>
    <t>BLEVINS STORAGE</t>
  </si>
  <si>
    <t>BASTROP</t>
  </si>
  <si>
    <t>BIG STAR STORAGE</t>
  </si>
  <si>
    <t>24INR0306</t>
  </si>
  <si>
    <t>23INR0299</t>
  </si>
  <si>
    <t>ANOLE BESS</t>
  </si>
  <si>
    <t>TOM GREEN</t>
  </si>
  <si>
    <t>23INR0418</t>
  </si>
  <si>
    <t>ANGELO STORAGE</t>
  </si>
  <si>
    <t>ANEMOI ENERGY STORAGE</t>
  </si>
  <si>
    <t>22INR0417</t>
  </si>
  <si>
    <t>AMSTERDAM STORAGE</t>
  </si>
  <si>
    <t>24INR0273</t>
  </si>
  <si>
    <t>AL PASTOR BESS</t>
  </si>
  <si>
    <t>23INR0541</t>
  </si>
  <si>
    <t>AE-TELVIEW ESS (DGR)</t>
  </si>
  <si>
    <t>Planned Storage Resources with Executed SGIA</t>
  </si>
  <si>
    <t>Planned Capacity Total (Solar)</t>
  </si>
  <si>
    <t>ZIER SOLAR</t>
  </si>
  <si>
    <t>22INR0354</t>
  </si>
  <si>
    <t>23INR0155</t>
  </si>
  <si>
    <t>UMBRA (STOCKYARD) SOLAR</t>
  </si>
  <si>
    <t>COKE</t>
  </si>
  <si>
    <t>21INR0253</t>
  </si>
  <si>
    <t>ULYSSES SOLAR</t>
  </si>
  <si>
    <t>LAMAR</t>
  </si>
  <si>
    <t>20INR0222</t>
  </si>
  <si>
    <t>TYSON NICK SOLAR</t>
  </si>
  <si>
    <t>GOLIAD</t>
  </si>
  <si>
    <t>21INR0223</t>
  </si>
  <si>
    <t>TULSITA SOLAR</t>
  </si>
  <si>
    <t>23INR0114</t>
  </si>
  <si>
    <t>COOKE</t>
  </si>
  <si>
    <t>23INR0296</t>
  </si>
  <si>
    <t>TROJAN SOLAR</t>
  </si>
  <si>
    <t>21INR0424</t>
  </si>
  <si>
    <t>HILL</t>
  </si>
  <si>
    <t>25INR0055</t>
  </si>
  <si>
    <t>THREE W SOLAR</t>
  </si>
  <si>
    <t>KENT</t>
  </si>
  <si>
    <t>24INR0580</t>
  </si>
  <si>
    <t>TEXAS BLUEBONNET SOLAR</t>
  </si>
  <si>
    <t>23INR0054</t>
  </si>
  <si>
    <t>TANGLEWOOD SOLAR</t>
  </si>
  <si>
    <t>21INR0393</t>
  </si>
  <si>
    <t>UVALDE</t>
  </si>
  <si>
    <t>21INR0395</t>
  </si>
  <si>
    <t>SUNRAY</t>
  </si>
  <si>
    <t>MILAM</t>
  </si>
  <si>
    <t>24INR0031</t>
  </si>
  <si>
    <t>STONERIDGE SOLAR</t>
  </si>
  <si>
    <t>24INR0166</t>
  </si>
  <si>
    <t>STILLHOUSE SOLAR</t>
  </si>
  <si>
    <t>20INR0216</t>
  </si>
  <si>
    <t>STARR SOLAR RANCH</t>
  </si>
  <si>
    <t>23INR0035</t>
  </si>
  <si>
    <t>STARLING SOLAR</t>
  </si>
  <si>
    <t>21INR0341</t>
  </si>
  <si>
    <t>SPACE CITY SOLAR</t>
  </si>
  <si>
    <t>24INR0038</t>
  </si>
  <si>
    <t>SP JAGUAR SOLAR</t>
  </si>
  <si>
    <t>20INR0208</t>
  </si>
  <si>
    <t>SIGNAL SOLAR</t>
  </si>
  <si>
    <t>DEWITT</t>
  </si>
  <si>
    <t>22INR0267</t>
  </si>
  <si>
    <t>SHAULA II SOLAR</t>
  </si>
  <si>
    <t>22INR0251</t>
  </si>
  <si>
    <t>SHAULA I SOLAR</t>
  </si>
  <si>
    <t>20INR0248</t>
  </si>
  <si>
    <t>LEE</t>
  </si>
  <si>
    <t>22INR0211</t>
  </si>
  <si>
    <t>SCHOOLHOUSE SOLAR</t>
  </si>
  <si>
    <t>SBRANCH SOLAR PROJECT</t>
  </si>
  <si>
    <t>21INR0490</t>
  </si>
  <si>
    <t>SAMSON SOLAR 2</t>
  </si>
  <si>
    <t>ROWLAND SOLAR II</t>
  </si>
  <si>
    <t>ANDREWS</t>
  </si>
  <si>
    <t>19INR0103</t>
  </si>
  <si>
    <t>RODEO SOLAR</t>
  </si>
  <si>
    <t>23INR0231</t>
  </si>
  <si>
    <t>ROCINANTE SOLAR</t>
  </si>
  <si>
    <t>DEAF SMITH</t>
  </si>
  <si>
    <t>20INR0255</t>
  </si>
  <si>
    <t>RENEGADE PROJECT (DAWN SOLAR)</t>
  </si>
  <si>
    <t>ZAPATA</t>
  </si>
  <si>
    <t>23INR0162</t>
  </si>
  <si>
    <t>REDONDA SOLAR</t>
  </si>
  <si>
    <t>21INR0022</t>
  </si>
  <si>
    <t>RED HOLLY SOLAR</t>
  </si>
  <si>
    <t>22INR0281</t>
  </si>
  <si>
    <t>PINK SOLAR</t>
  </si>
  <si>
    <t>20INR0203</t>
  </si>
  <si>
    <t>PINE FOREST SOLAR</t>
  </si>
  <si>
    <t>22INR0283</t>
  </si>
  <si>
    <t>PEREGRINE SOLAR</t>
  </si>
  <si>
    <t>WALLER</t>
  </si>
  <si>
    <t>23INR0044</t>
  </si>
  <si>
    <t>PARLIAMENT SOLAR</t>
  </si>
  <si>
    <t>21INR0362</t>
  </si>
  <si>
    <t>OYSTERCATCHER SOLAR</t>
  </si>
  <si>
    <t>23INR0007</t>
  </si>
  <si>
    <t>OUTPOST SOLAR</t>
  </si>
  <si>
    <t>24INR0093</t>
  </si>
  <si>
    <t>ORIANA SOLAR</t>
  </si>
  <si>
    <t>20INR0236</t>
  </si>
  <si>
    <t>RUNNELS</t>
  </si>
  <si>
    <t>19INR0035</t>
  </si>
  <si>
    <t>NORTON SOLAR</t>
  </si>
  <si>
    <t>23INR0061</t>
  </si>
  <si>
    <t>NORIA SOLAR DCC</t>
  </si>
  <si>
    <t>21INR0499</t>
  </si>
  <si>
    <t>NEPTUNE SOLAR</t>
  </si>
  <si>
    <t>16INR0049</t>
  </si>
  <si>
    <t>NAZARETH SOLAR</t>
  </si>
  <si>
    <t>LEON</t>
  </si>
  <si>
    <t>21INR0428</t>
  </si>
  <si>
    <t>NABATOTO SOLAR NORTH</t>
  </si>
  <si>
    <t>FRIO</t>
  </si>
  <si>
    <t>19INR0155</t>
  </si>
  <si>
    <t>MORROW LAKE SOLAR</t>
  </si>
  <si>
    <t>MATAGORDA</t>
  </si>
  <si>
    <t>22INR0342</t>
  </si>
  <si>
    <t>MATAGORDA SOLAR</t>
  </si>
  <si>
    <t>20INR0230</t>
  </si>
  <si>
    <t>MARKUM SOLAR</t>
  </si>
  <si>
    <t>21INR0303</t>
  </si>
  <si>
    <t>MANDORLA SOLAR</t>
  </si>
  <si>
    <t>21INR0220</t>
  </si>
  <si>
    <t>MALEZA SOLAR</t>
  </si>
  <si>
    <t>21INR0344</t>
  </si>
  <si>
    <t>19INR0042</t>
  </si>
  <si>
    <t>LONG POINT SOLAR</t>
  </si>
  <si>
    <t>23INR0084</t>
  </si>
  <si>
    <t>LAVACA BAY SOLAR</t>
  </si>
  <si>
    <t>23INR0030</t>
  </si>
  <si>
    <t>LANGER SOLAR</t>
  </si>
  <si>
    <t>22INR0356</t>
  </si>
  <si>
    <t>JUNGMANN SOLAR</t>
  </si>
  <si>
    <t>23INR0180</t>
  </si>
  <si>
    <t>JACKALOPE SOLAR</t>
  </si>
  <si>
    <t>22INR0374</t>
  </si>
  <si>
    <t>INERTIA SOLAR</t>
  </si>
  <si>
    <t>FISHER</t>
  </si>
  <si>
    <t>21INR0031</t>
  </si>
  <si>
    <t>INDIGO SOLAR</t>
  </si>
  <si>
    <t>23INR0235</t>
  </si>
  <si>
    <t>HOYTE SOLAR</t>
  </si>
  <si>
    <t>SWISHER</t>
  </si>
  <si>
    <t>23INR0021</t>
  </si>
  <si>
    <t>HORNET SOLAR</t>
  </si>
  <si>
    <t>22INR0559</t>
  </si>
  <si>
    <t>HONEYCOMB SOLAR</t>
  </si>
  <si>
    <t>CULBERSON</t>
  </si>
  <si>
    <t>21INR0304</t>
  </si>
  <si>
    <t>HALO SOLAR</t>
  </si>
  <si>
    <t>23INR0111</t>
  </si>
  <si>
    <t>23INR0160</t>
  </si>
  <si>
    <t>GRIMES COUNTY SOLAR</t>
  </si>
  <si>
    <t>21INR0268</t>
  </si>
  <si>
    <t>GREYHOUND SOLAR</t>
  </si>
  <si>
    <t>21INR0021</t>
  </si>
  <si>
    <t>GREEN HOLLY SOLAR</t>
  </si>
  <si>
    <t>MIDLAND</t>
  </si>
  <si>
    <t>23INR0300</t>
  </si>
  <si>
    <t>GREATER BRYANT G SOLAR</t>
  </si>
  <si>
    <t>22INR0511</t>
  </si>
  <si>
    <t>GRANSOLAR TEXAS ONE</t>
  </si>
  <si>
    <t>ATASCOSA</t>
  </si>
  <si>
    <t>21INR0391</t>
  </si>
  <si>
    <t>GRANDSLAM SOLAR</t>
  </si>
  <si>
    <t>VAN ZANDT</t>
  </si>
  <si>
    <t>23INR0045</t>
  </si>
  <si>
    <t>GP SOLAR</t>
  </si>
  <si>
    <t>23INR0223</t>
  </si>
  <si>
    <t>GARCITAS CREEK SOLAR</t>
  </si>
  <si>
    <t>GRAYSON</t>
  </si>
  <si>
    <t>23INR0144</t>
  </si>
  <si>
    <t>GALACTIC SOLAR</t>
  </si>
  <si>
    <t>LIMESTONE</t>
  </si>
  <si>
    <t>23INR0367</t>
  </si>
  <si>
    <t>FEWELL SOLAR</t>
  </si>
  <si>
    <t>CHILDRESS</t>
  </si>
  <si>
    <t>20INR0091</t>
  </si>
  <si>
    <t>FAGUS SOLAR PARK (MISAE SOLAR II)</t>
  </si>
  <si>
    <t>22INR0335</t>
  </si>
  <si>
    <t>23INR0058</t>
  </si>
  <si>
    <t>ERIN SOLAR</t>
  </si>
  <si>
    <t>ERATH</t>
  </si>
  <si>
    <t>23INR0202</t>
  </si>
  <si>
    <t>ERATH COUNTY SOLAR</t>
  </si>
  <si>
    <t>21INR0226</t>
  </si>
  <si>
    <t>EQUINOX SOLAR 1</t>
  </si>
  <si>
    <t>21INR0368</t>
  </si>
  <si>
    <t>ELIZA SOLAR</t>
  </si>
  <si>
    <t>EASTBELL MILAM SOLAR</t>
  </si>
  <si>
    <t>22INR0454</t>
  </si>
  <si>
    <t>DR SOLAR</t>
  </si>
  <si>
    <t>23INR0057</t>
  </si>
  <si>
    <t>DUFFY SOLAR</t>
  </si>
  <si>
    <t>23INR0040</t>
  </si>
  <si>
    <t>DORI BQ SOLAR</t>
  </si>
  <si>
    <t>CALLAHAN</t>
  </si>
  <si>
    <t>22INR0261</t>
  </si>
  <si>
    <t>DORADO SOLAR</t>
  </si>
  <si>
    <t>23INR0089</t>
  </si>
  <si>
    <t>DONEGAL SOLAR</t>
  </si>
  <si>
    <t>22INR0307</t>
  </si>
  <si>
    <t>DESERT VINE SOLAR</t>
  </si>
  <si>
    <t>22INR0203</t>
  </si>
  <si>
    <t>DELILAH SOLAR 2</t>
  </si>
  <si>
    <t>22INR0202</t>
  </si>
  <si>
    <t>22INR0262</t>
  </si>
  <si>
    <t>DEVILLE SOLAR</t>
  </si>
  <si>
    <t>24INR0059</t>
  </si>
  <si>
    <t>CUCHILLAS SOLAR</t>
  </si>
  <si>
    <t>JONES</t>
  </si>
  <si>
    <t>22INR0274</t>
  </si>
  <si>
    <t>CROWDED STAR SOLAR II</t>
  </si>
  <si>
    <t>20INR0241</t>
  </si>
  <si>
    <t>CROWDED STAR SOLAR</t>
  </si>
  <si>
    <t>23INR0150</t>
  </si>
  <si>
    <t>CRADLE SOLAR</t>
  </si>
  <si>
    <t>19INR0134</t>
  </si>
  <si>
    <t>22INR0257</t>
  </si>
  <si>
    <t>CORAZON SOLAR PHASE II</t>
  </si>
  <si>
    <t>24INR0023</t>
  </si>
  <si>
    <t>COMPADRE SOLAR</t>
  </si>
  <si>
    <t>22INR0279</t>
  </si>
  <si>
    <t>CLUTCH CITY SOLAR</t>
  </si>
  <si>
    <t>23INR0070</t>
  </si>
  <si>
    <t>CHILLINGHAM SOLAR</t>
  </si>
  <si>
    <t>REFUGIO</t>
  </si>
  <si>
    <t>23INR0047</t>
  </si>
  <si>
    <t>CHARGER SOLAR</t>
  </si>
  <si>
    <t>20INR0050</t>
  </si>
  <si>
    <t>CASTRO SOLAR</t>
  </si>
  <si>
    <t>23INR0091</t>
  </si>
  <si>
    <t>CASCADE SOLAR</t>
  </si>
  <si>
    <t>POTTER</t>
  </si>
  <si>
    <t>21INR0274</t>
  </si>
  <si>
    <t>CAROL SOLAR</t>
  </si>
  <si>
    <t>23INR0385</t>
  </si>
  <si>
    <t>CAMP CREEK SOLAR SLF</t>
  </si>
  <si>
    <t>WILSON</t>
  </si>
  <si>
    <t>23INR0027</t>
  </si>
  <si>
    <t>CACHENA SOLAR</t>
  </si>
  <si>
    <t>22INR0270</t>
  </si>
  <si>
    <t>CROCKETT</t>
  </si>
  <si>
    <t>22INR0455</t>
  </si>
  <si>
    <t>BLUE SKY SOL</t>
  </si>
  <si>
    <t>23INR0118</t>
  </si>
  <si>
    <t>BLEVINS SOLAR</t>
  </si>
  <si>
    <t>21INR0353</t>
  </si>
  <si>
    <t>BIG ELM SOLAR</t>
  </si>
  <si>
    <t>23INR0026</t>
  </si>
  <si>
    <t>21INR0302</t>
  </si>
  <si>
    <t>21INR0379</t>
  </si>
  <si>
    <t>ASH CREEK SOLAR</t>
  </si>
  <si>
    <t>20INR0086</t>
  </si>
  <si>
    <t>ARROYO SOLAR</t>
  </si>
  <si>
    <t>21INR0421</t>
  </si>
  <si>
    <t>ARMADILLO SOLAR</t>
  </si>
  <si>
    <t>20INR0035</t>
  </si>
  <si>
    <t>ANGUS SOLAR</t>
  </si>
  <si>
    <t>19INR0203</t>
  </si>
  <si>
    <t>ANGELO SOLAR</t>
  </si>
  <si>
    <t>21INR0256</t>
  </si>
  <si>
    <t>AMSTERDAM SOLAR</t>
  </si>
  <si>
    <t>23INR0093</t>
  </si>
  <si>
    <t>ALILA SOLAR</t>
  </si>
  <si>
    <t>21INR0210</t>
  </si>
  <si>
    <t>ADAMSTOWN SOLAR</t>
  </si>
  <si>
    <t>FAYETTE</t>
  </si>
  <si>
    <t>Planned Solar Resources with Executed SGIA</t>
  </si>
  <si>
    <t>Planned Capacity Total (Wind)</t>
  </si>
  <si>
    <t>20INR0047</t>
  </si>
  <si>
    <t>SIETE</t>
  </si>
  <si>
    <t>SHEEP CREEK WIND</t>
  </si>
  <si>
    <t>21INR0515</t>
  </si>
  <si>
    <t>ROADRUNNER CROSSING WIND II</t>
  </si>
  <si>
    <t>19INR0117</t>
  </si>
  <si>
    <t>ROADRUNNER CROSSING WIND 1</t>
  </si>
  <si>
    <t>22INR0517</t>
  </si>
  <si>
    <t>RAY GULF WIND</t>
  </si>
  <si>
    <t>FOARD</t>
  </si>
  <si>
    <t>20INR0040</t>
  </si>
  <si>
    <t>19INR0054</t>
  </si>
  <si>
    <t>MONTE CRISTO 1 WIND</t>
  </si>
  <si>
    <t>WIND-C</t>
  </si>
  <si>
    <t>WILLACY</t>
  </si>
  <si>
    <t>19INR0022</t>
  </si>
  <si>
    <t>MONTE ALTO I WIND</t>
  </si>
  <si>
    <t>19INR0023</t>
  </si>
  <si>
    <t>MONTE ALTO 2 WIND</t>
  </si>
  <si>
    <t>THROCKMORTON</t>
  </si>
  <si>
    <t>21INR0263</t>
  </si>
  <si>
    <t>MONARCH CREEK WIND</t>
  </si>
  <si>
    <t>LA SALLE</t>
  </si>
  <si>
    <t>16INR0112</t>
  </si>
  <si>
    <t>LOMA PINTA WIND</t>
  </si>
  <si>
    <t>ARMSTRONG</t>
  </si>
  <si>
    <t>23INR0637</t>
  </si>
  <si>
    <t>GOODNIGHT WIND II</t>
  </si>
  <si>
    <t>19INR0177</t>
  </si>
  <si>
    <t>20INR0217</t>
  </si>
  <si>
    <t>CAROL WIND</t>
  </si>
  <si>
    <t>SCURRY</t>
  </si>
  <si>
    <t>16INR0104</t>
  </si>
  <si>
    <t>BIG SAMPSON WIND</t>
  </si>
  <si>
    <t>Planned Wind Resources with Executed SGIA</t>
  </si>
  <si>
    <t>GAS-IC</t>
  </si>
  <si>
    <t>24INR0382</t>
  </si>
  <si>
    <t>23INR0506</t>
  </si>
  <si>
    <t>BEACHWOOD II POWER STATION (U7-U8)</t>
  </si>
  <si>
    <t>Non-Synchronous Ties Total</t>
  </si>
  <si>
    <t>OTHER</t>
  </si>
  <si>
    <t>DC_R</t>
  </si>
  <si>
    <t>SHARYLAND RAILROAD TIE</t>
  </si>
  <si>
    <t>DC_L</t>
  </si>
  <si>
    <t>LAREDO VFT TIE</t>
  </si>
  <si>
    <t>WILBARGER</t>
  </si>
  <si>
    <t>DC_N</t>
  </si>
  <si>
    <t>NORTH TIE</t>
  </si>
  <si>
    <t>DC_E</t>
  </si>
  <si>
    <t>EAST TIE</t>
  </si>
  <si>
    <t>Non-Synchronous Tie Resources</t>
  </si>
  <si>
    <t>PENDRETIRE_CAP</t>
  </si>
  <si>
    <t>Capacity Pending Retirement</t>
  </si>
  <si>
    <t>Reliability Must-Run (RMR) Capacity</t>
  </si>
  <si>
    <t>B_DAVIS_B_DAVIG1</t>
  </si>
  <si>
    <t>Operational Capacity - Synchronized but not Approved for Commercial Operations Total (Storage)</t>
  </si>
  <si>
    <t>VORTEX_BESS1</t>
  </si>
  <si>
    <t>VORTEX BESS</t>
  </si>
  <si>
    <t>TBWF_ESS_BES1</t>
  </si>
  <si>
    <t>TIMBERWOLF BESS</t>
  </si>
  <si>
    <t>SUNVASLR_BESS2</t>
  </si>
  <si>
    <t>SUN VALLEY BESS U2</t>
  </si>
  <si>
    <t>SUNVASLR_BESS1</t>
  </si>
  <si>
    <t>SUN VALLEY BESS U1</t>
  </si>
  <si>
    <t>REEVES</t>
  </si>
  <si>
    <t>RRANCHES_UNIT2</t>
  </si>
  <si>
    <t>RODEO RANCH ENERGY STORAGE U2</t>
  </si>
  <si>
    <t>RRANCHES_UNIT1</t>
  </si>
  <si>
    <t>RODEO RANCH ENERGY STORAGE U1</t>
  </si>
  <si>
    <t>N_MERCED_BESS</t>
  </si>
  <si>
    <t>NORTH MERCEDES BESS (DGR)</t>
  </si>
  <si>
    <t>MUSTNGCK_BES1</t>
  </si>
  <si>
    <t>MUSTANG CREEK STORAGE</t>
  </si>
  <si>
    <t>KIMBLE</t>
  </si>
  <si>
    <t>JUNCTION_BESS</t>
  </si>
  <si>
    <t>JUNCTION BESS (DGR)</t>
  </si>
  <si>
    <t>BAY_CITY_BESS</t>
  </si>
  <si>
    <t>BAY CITY BESS (DGR)</t>
  </si>
  <si>
    <t>ANCHOR_BESS2</t>
  </si>
  <si>
    <t>ANCHOR BESS U2</t>
  </si>
  <si>
    <t>ANCHOR_BESS1</t>
  </si>
  <si>
    <t>ANCHOR BESS U1</t>
  </si>
  <si>
    <t>Operational Resources (Storage) - Synchronized but not Approved for Commercial Operations</t>
  </si>
  <si>
    <t>Operational Capacity Total (Storage)</t>
  </si>
  <si>
    <t>DG_YOUNICOS_YINC1_1</t>
  </si>
  <si>
    <t>YOUNICOS FACILITY</t>
  </si>
  <si>
    <t>WORSHAM_BESS1</t>
  </si>
  <si>
    <t>WORSHAM BATTERY (DGR)</t>
  </si>
  <si>
    <t>WFTANK_ESS1</t>
  </si>
  <si>
    <t>WOLF TANK STORAGE</t>
  </si>
  <si>
    <t>WCOLLOCL_BSS_U1</t>
  </si>
  <si>
    <t>WEST COLUMBIA (PROSPECT STORAGE) (DGR)</t>
  </si>
  <si>
    <t>WOV_BESS_UNIT1</t>
  </si>
  <si>
    <t>WESTOVER BESS (DGR)</t>
  </si>
  <si>
    <t>TURQBESS_BESS1</t>
  </si>
  <si>
    <t>TURQUOISE STORAGE                                                                                                                                                                                                                                              </t>
  </si>
  <si>
    <t>TOYAH_BESS</t>
  </si>
  <si>
    <t>TOYAH POWER STATION (DGR)</t>
  </si>
  <si>
    <t>TOSBATT_UNIT1</t>
  </si>
  <si>
    <t>WARD</t>
  </si>
  <si>
    <t>SWOOSEII_BESS1</t>
  </si>
  <si>
    <t>SWOOSE II</t>
  </si>
  <si>
    <t>SPTX12B_BES1</t>
  </si>
  <si>
    <t>SP TX-12B BESS</t>
  </si>
  <si>
    <t>NOLAN</t>
  </si>
  <si>
    <t>SWTWR_UNIT1</t>
  </si>
  <si>
    <t>SWEETWATER BESS (DGR)</t>
  </si>
  <si>
    <t>SNYDER (DGR)</t>
  </si>
  <si>
    <t>SLCNHLS_ESS2</t>
  </si>
  <si>
    <t>SILICON HILL STORAGE U2</t>
  </si>
  <si>
    <t>SLCNHLS_ESS1</t>
  </si>
  <si>
    <t>SILICON HILL STORAGE U1</t>
  </si>
  <si>
    <t>SBEAN_BESS</t>
  </si>
  <si>
    <t>SCREWBEAN BESS (DGR)</t>
  </si>
  <si>
    <t>SGSA_BESS1</t>
  </si>
  <si>
    <t>SARAGOSA BESS (DGR)</t>
  </si>
  <si>
    <t>SADLBACK_BESS</t>
  </si>
  <si>
    <t>SADDLEBACK BESS (DGR)</t>
  </si>
  <si>
    <t>ROSELAND_BESS1</t>
  </si>
  <si>
    <t>ROSELAND STORAGE</t>
  </si>
  <si>
    <t>WILLIAMSON</t>
  </si>
  <si>
    <t>RVRVLYS_ESS2</t>
  </si>
  <si>
    <t>RIVER VALLEY STORAGE U2</t>
  </si>
  <si>
    <t>RVRVLYS_ESS1</t>
  </si>
  <si>
    <t>RIVER VALLEY STORAGE U1</t>
  </si>
  <si>
    <t>RPUBRDS_ESS1</t>
  </si>
  <si>
    <t>REPUBLIC ROAD STORAGE</t>
  </si>
  <si>
    <t>RTLSNAKE_BESS</t>
  </si>
  <si>
    <t>RATTLESNAKE BESS (DGR)</t>
  </si>
  <si>
    <t>QUEEN_BA_BESS1</t>
  </si>
  <si>
    <t>QUEEN BESS</t>
  </si>
  <si>
    <t>PYOTE_SWOOSEU1</t>
  </si>
  <si>
    <t>PYOTE TNP (SWOOSE BATTERY) (DGR)</t>
  </si>
  <si>
    <t>PYR_ESS2B</t>
  </si>
  <si>
    <t>PYRON BESS 2B</t>
  </si>
  <si>
    <t>PYR_ESS2A</t>
  </si>
  <si>
    <t>PYRON BESS 2A</t>
  </si>
  <si>
    <t>PYR_ESS</t>
  </si>
  <si>
    <t>PYRON ESS</t>
  </si>
  <si>
    <t>CALHOUN</t>
  </si>
  <si>
    <t>PRTLAVS_BESS1</t>
  </si>
  <si>
    <t>PORT LAVACA BATTERY (DGR)</t>
  </si>
  <si>
    <t>YOUNG</t>
  </si>
  <si>
    <t>OLNEYTN_BESS</t>
  </si>
  <si>
    <t>OLNEY BESS (DGR)</t>
  </si>
  <si>
    <t>NF_BRP_BES1</t>
  </si>
  <si>
    <t>NORTH FORK</t>
  </si>
  <si>
    <t>NCO_ESS1</t>
  </si>
  <si>
    <t>NORTH COLUMBIA (ROUGHNECK STORAGE)</t>
  </si>
  <si>
    <t>WINKLER</t>
  </si>
  <si>
    <t>NWF_NBS</t>
  </si>
  <si>
    <t>NOTREES BATTERY FACILITY</t>
  </si>
  <si>
    <t>NOBLESLR_BESS2</t>
  </si>
  <si>
    <t>NOBLE STORAGE U2</t>
  </si>
  <si>
    <t>NOBLESLR_BESS1</t>
  </si>
  <si>
    <t>NOBLE STORAGE U1</t>
  </si>
  <si>
    <t>DG_MU_ESS_MU_ESS</t>
  </si>
  <si>
    <t>MU ENERGY STORAGE SYSTEM</t>
  </si>
  <si>
    <t>MADERO_UNIT2</t>
  </si>
  <si>
    <t>MADERO GRID U2 (IGNACIO GRID)</t>
  </si>
  <si>
    <t>MADERO_UNIT1</t>
  </si>
  <si>
    <t>MADERO GRID U1</t>
  </si>
  <si>
    <t>LONESTAR_BESS</t>
  </si>
  <si>
    <t>LONESTAR BESS (DGR)</t>
  </si>
  <si>
    <t>LILY_BESS1</t>
  </si>
  <si>
    <t>LILY STORAGE</t>
  </si>
  <si>
    <t>DG_KB_ESS_KB_ESS</t>
  </si>
  <si>
    <t>KINGSBERY ENERGY STORAGE SYSTEM</t>
  </si>
  <si>
    <t>BLANCO</t>
  </si>
  <si>
    <t>JOHNSON CITY BESS (DGR)</t>
  </si>
  <si>
    <t>INDL_ESS</t>
  </si>
  <si>
    <t>INADALE ESS</t>
  </si>
  <si>
    <t>HOLCOMB_BESS</t>
  </si>
  <si>
    <t>HOLCOMB BESS (DGR)</t>
  </si>
  <si>
    <t>HRBESS_BESS</t>
  </si>
  <si>
    <t>HOEFSROAD BESS (DGR)</t>
  </si>
  <si>
    <t>HI_LONEB_BESS1</t>
  </si>
  <si>
    <t>HIGH LONESOME BESS</t>
  </si>
  <si>
    <t>GOMZ_BESS</t>
  </si>
  <si>
    <t>GOMEZ BESS (DGR)</t>
  </si>
  <si>
    <t>GEORSO_ESS_1</t>
  </si>
  <si>
    <t>GEORGETOWN SOUTH (RABBIT HILL ESS) (DGR)</t>
  </si>
  <si>
    <t>GAMBIT_BESS1</t>
  </si>
  <si>
    <t>GAMBIT BATTERY</t>
  </si>
  <si>
    <t>FLOWERII_BESS1</t>
  </si>
  <si>
    <t>FLOWER VALLEY II BATT</t>
  </si>
  <si>
    <t>FLAT TOP BATTERY (DGR)</t>
  </si>
  <si>
    <t>FAULKNER_BESS</t>
  </si>
  <si>
    <t>FAULKNER BESS (DGR)</t>
  </si>
  <si>
    <t>EUNICE_BES1</t>
  </si>
  <si>
    <t>EUNICE STORAGE</t>
  </si>
  <si>
    <t>ENDPARKS_ESS1</t>
  </si>
  <si>
    <t>ENDURANCE PARK STORAGE</t>
  </si>
  <si>
    <t>HOOD</t>
  </si>
  <si>
    <t>DCSES_BES4</t>
  </si>
  <si>
    <t>DECORDOVA BESS U4</t>
  </si>
  <si>
    <t>DCSES_BES3</t>
  </si>
  <si>
    <t>DECORDOVA BESS U3</t>
  </si>
  <si>
    <t>DCSES_BES2</t>
  </si>
  <si>
    <t>DECORDOVA BESS U2</t>
  </si>
  <si>
    <t>DCSES_BES1</t>
  </si>
  <si>
    <t>DECORDOVA BESS U1</t>
  </si>
  <si>
    <t>CROSSETT_BES2</t>
  </si>
  <si>
    <t>CROSSETT POWER U2</t>
  </si>
  <si>
    <t>CROSSETT_BES1</t>
  </si>
  <si>
    <t>CROSSETT POWER U1</t>
  </si>
  <si>
    <t>COYOTSPR_BESS</t>
  </si>
  <si>
    <t>COYOTE SPRINGS BESS (DGR)</t>
  </si>
  <si>
    <t>X4_SWRI</t>
  </si>
  <si>
    <t>COMMERCE ST ESS (DGR)</t>
  </si>
  <si>
    <t>CHISMGRD_BES1</t>
  </si>
  <si>
    <t>CHISHOLM GRID</t>
  </si>
  <si>
    <t>CEDRVALE_BESS</t>
  </si>
  <si>
    <t>CEDARVALE BESS (DGR)</t>
  </si>
  <si>
    <t>DIMMIT</t>
  </si>
  <si>
    <t>CATARINA_BESS</t>
  </si>
  <si>
    <t>CATARINA BESS (DGR)</t>
  </si>
  <si>
    <t>CASL_GAP_BATTERY1</t>
  </si>
  <si>
    <t>CASTLE GAP BATTERY</t>
  </si>
  <si>
    <t>BYRDR_ES_BESS1</t>
  </si>
  <si>
    <t>BYRD RANCH STORAGE</t>
  </si>
  <si>
    <t>BRP_ZPT2_UNIT1</t>
  </si>
  <si>
    <t>BRP ZAPATA II (DGR)</t>
  </si>
  <si>
    <t>BRP_ZPT1_UNIT1</t>
  </si>
  <si>
    <t>BRP ZAPATA I (DGR)</t>
  </si>
  <si>
    <t>SWEENY_UNIT1</t>
  </si>
  <si>
    <t>BRP SWEENY (DGR)</t>
  </si>
  <si>
    <t>BRP RANCHTOWN (DGR)</t>
  </si>
  <si>
    <t>BRP_PBL2_UNIT1</t>
  </si>
  <si>
    <t>BRP PUEBLO II (DGR)</t>
  </si>
  <si>
    <t>BRP_PBL1_UNIT1</t>
  </si>
  <si>
    <t>BRP PUEBLO I (DGR)</t>
  </si>
  <si>
    <t>ODESW_UNIT1</t>
  </si>
  <si>
    <t>BRP ODESSA SW (DGR)</t>
  </si>
  <si>
    <t>MAGNO_TN_UNIT1</t>
  </si>
  <si>
    <t>BRP MAGNOLIA (DGR)</t>
  </si>
  <si>
    <t>BRP LOPENO (DGR)</t>
  </si>
  <si>
    <t>L_463S_UNIT1</t>
  </si>
  <si>
    <t>BRP LOOP 463 (DGR)</t>
  </si>
  <si>
    <t>HEIGHTTN_UNIT1</t>
  </si>
  <si>
    <t>BRP HEIGHTS (DGR)</t>
  </si>
  <si>
    <t>DICKNSON_UNIT1</t>
  </si>
  <si>
    <t>BRP DICKINSON (DGR)</t>
  </si>
  <si>
    <t>BRAZORIA_UNIT1</t>
  </si>
  <si>
    <t>BRP BRAZORIA</t>
  </si>
  <si>
    <t>ANGLETON_UNIT1</t>
  </si>
  <si>
    <t>BRP ANGELTON (DGR)</t>
  </si>
  <si>
    <t>ALVIN_UNIT1</t>
  </si>
  <si>
    <t>BRP ALVIN (DGR)</t>
  </si>
  <si>
    <t>BLUEJAY_BESS1</t>
  </si>
  <si>
    <t>BLUE JAY BESS</t>
  </si>
  <si>
    <t>BELD_BELU1</t>
  </si>
  <si>
    <t>BELDING TNP (TRIPLE BUTTE BATTERY) (DGR)</t>
  </si>
  <si>
    <t>BLSUMMIT_BATTERY</t>
  </si>
  <si>
    <t>BLUE SUMMIT BATTERY</t>
  </si>
  <si>
    <t>MASON</t>
  </si>
  <si>
    <t>BATCAVE_BES1</t>
  </si>
  <si>
    <t>BAT CAVE</t>
  </si>
  <si>
    <t>AZURE_BESS1</t>
  </si>
  <si>
    <t>AZURE SKY BESS</t>
  </si>
  <si>
    <t>Operational Resources (Storage)</t>
  </si>
  <si>
    <t>Operational Capacity - Synchronized but not Approved for Commercial Operations Total (Solar)</t>
  </si>
  <si>
    <t>SUNVASLR_UNIT2</t>
  </si>
  <si>
    <t>SUN VALLEY U2</t>
  </si>
  <si>
    <t>SUNVASLR_UNIT1</t>
  </si>
  <si>
    <t>SUN VALLEY U1</t>
  </si>
  <si>
    <t>SAMSON_3_G2</t>
  </si>
  <si>
    <t>SAMSON SOLAR 3 U2</t>
  </si>
  <si>
    <t>SAMSON_3_G1</t>
  </si>
  <si>
    <t>SAMSON SOLAR 3 U1</t>
  </si>
  <si>
    <t>SAMSON_1_G2</t>
  </si>
  <si>
    <t>SAMSON SOLAR 1 U2</t>
  </si>
  <si>
    <t>SAMSON_1_G1</t>
  </si>
  <si>
    <t>SAMSON SOLAR 1 U1</t>
  </si>
  <si>
    <t>TREB_SLR_SOLAR1</t>
  </si>
  <si>
    <t>TRES BAHIAS SOLAR</t>
  </si>
  <si>
    <t>NOVA1SLR_UNIT2</t>
  </si>
  <si>
    <t>TEXAS SOLAR NOVA U2</t>
  </si>
  <si>
    <t>NOVA1SLR_UNIT1</t>
  </si>
  <si>
    <t>TEXAS SOLAR NOVA U1</t>
  </si>
  <si>
    <t>TAV_UNIT2</t>
  </si>
  <si>
    <t>TAVENER U2 (FORT BEND SOLAR)                                                                                                                                                                                                                                   </t>
  </si>
  <si>
    <t>TAV_UNIT1</t>
  </si>
  <si>
    <t>TAVENER U1 (FORT BEND SOLAR)                                                                                                                                                                                                                                   </t>
  </si>
  <si>
    <t>ROSELAND_SOLAR3</t>
  </si>
  <si>
    <t>ROSELAND SOLAR U3</t>
  </si>
  <si>
    <t>ROSELAND_SOLAR2</t>
  </si>
  <si>
    <t>ROSELAND SOLAR U2</t>
  </si>
  <si>
    <t>ROSELAND_SOLAR1</t>
  </si>
  <si>
    <t>ROSELAND SOLAR U1</t>
  </si>
  <si>
    <t>PLN_UNIT2</t>
  </si>
  <si>
    <t>PLAINVIEW SOLAR (RAMSEY SOLAR) U2</t>
  </si>
  <si>
    <t>PLN_UNIT1</t>
  </si>
  <si>
    <t>PLAINVIEW SOLAR (RAMSEY SOLAR) U1</t>
  </si>
  <si>
    <t>PITTSDDK_UNIT1</t>
  </si>
  <si>
    <t>PITTS DUDIK SOLAR U1</t>
  </si>
  <si>
    <t>PISGAH_SOLAR2</t>
  </si>
  <si>
    <t>PISGAH RIDGE SOLAR U2</t>
  </si>
  <si>
    <t>PISGAH_SOLAR1</t>
  </si>
  <si>
    <t>PISGAH RIDGE SOLAR U1</t>
  </si>
  <si>
    <t>MYR_UNIT2</t>
  </si>
  <si>
    <t>MYRTLE SOLAR U2</t>
  </si>
  <si>
    <t>MYR_UNIT1</t>
  </si>
  <si>
    <t>MYRTLE SOLAR U1</t>
  </si>
  <si>
    <t>MUSTNGCK_SOLAR2</t>
  </si>
  <si>
    <t>MUSTANG CREEK SOLAR U2</t>
  </si>
  <si>
    <t>MUSTNGCK_SOLAR1</t>
  </si>
  <si>
    <t>MUSTANG CREEK SOLAR U1</t>
  </si>
  <si>
    <t>JADE_SLR_UNIT2</t>
  </si>
  <si>
    <t>JADE SOLAR U2</t>
  </si>
  <si>
    <t>JADE_SLR_UNIT1</t>
  </si>
  <si>
    <t>JADE SOLAR U1</t>
  </si>
  <si>
    <t>HOVEY_UNIT2</t>
  </si>
  <si>
    <t>HOVEY (BARILLA SOLAR 1B)</t>
  </si>
  <si>
    <t>HRZN_SLR_UNIT1</t>
  </si>
  <si>
    <t>HORIZON SOLAR</t>
  </si>
  <si>
    <t>GRIZZLY_SOLAR1</t>
  </si>
  <si>
    <t>GRIZZLY RIDGE SOLAR</t>
  </si>
  <si>
    <t>GOLINDA_UNIT1</t>
  </si>
  <si>
    <t>GOLINDA SOLAR</t>
  </si>
  <si>
    <t>CONCHO</t>
  </si>
  <si>
    <t>GALLOWAY_SOLAR2</t>
  </si>
  <si>
    <t>GALLOWAY 2 SOLAR</t>
  </si>
  <si>
    <t>FRYE_SLR_UNIT2</t>
  </si>
  <si>
    <t>FRYE SOLAR U2</t>
  </si>
  <si>
    <t>FRYE_SLR_UNIT1</t>
  </si>
  <si>
    <t>FRYE SOLAR U1</t>
  </si>
  <si>
    <t>JAY_UNIT2</t>
  </si>
  <si>
    <t>FIGHTING JAYS SOLAR U2</t>
  </si>
  <si>
    <t>JAY_UNIT1</t>
  </si>
  <si>
    <t>FIGHTING JAYS SOLAR U1</t>
  </si>
  <si>
    <t>ELLISSLR_UNIT1</t>
  </si>
  <si>
    <t>ELLIS SOLAR</t>
  </si>
  <si>
    <t>EIFSLR_UNIT1</t>
  </si>
  <si>
    <t>EIFFEL SOLAR</t>
  </si>
  <si>
    <t>DILEOSLR_UNIT1</t>
  </si>
  <si>
    <t>DILEO SOLAR</t>
  </si>
  <si>
    <t>DAN_UNIT3</t>
  </si>
  <si>
    <t>DANISH FIELDS SOLAR U3</t>
  </si>
  <si>
    <t>DAN_UNIT2</t>
  </si>
  <si>
    <t>DANISH FIELDS SOLAR U2</t>
  </si>
  <si>
    <t>DAN_UNIT1</t>
  </si>
  <si>
    <t>DANISH FIELDS SOLAR U1</t>
  </si>
  <si>
    <t>CRWN_SLR_UNIT1</t>
  </si>
  <si>
    <t>CROWN SOLAR</t>
  </si>
  <si>
    <t>BCK_UNIT2</t>
  </si>
  <si>
    <t>BUFFALO CREEK (OLD 300 SOLAR CENTER) U2</t>
  </si>
  <si>
    <t>BCK_UNIT1</t>
  </si>
  <si>
    <t>BUFFALO CREEK (OLD 300 SOLAR CENTER) U1</t>
  </si>
  <si>
    <t>BLUEJAY_UNIT2</t>
  </si>
  <si>
    <t>BLUE JAY SOLAR II</t>
  </si>
  <si>
    <t>BLUEJAY_UNIT1</t>
  </si>
  <si>
    <t>BLUE JAY SOLAR I</t>
  </si>
  <si>
    <t>BIG_STAR_UNIT2</t>
  </si>
  <si>
    <t>BIG STAR SOLAR U2</t>
  </si>
  <si>
    <t>BIG_STAR_UNIT1</t>
  </si>
  <si>
    <t>BIG STAR SOLAR U1</t>
  </si>
  <si>
    <t>ANDMDSLR_UNIT2</t>
  </si>
  <si>
    <t>ANDROMEDA SOLAR U2</t>
  </si>
  <si>
    <t>ANDMDSLR_UNIT1</t>
  </si>
  <si>
    <t>ANDROMEDA SOLAR U1</t>
  </si>
  <si>
    <t>Operational Resources (Solar) - Synchronized but not Approved for Commercial Operations</t>
  </si>
  <si>
    <t>Operational Capacity Total (Solar)</t>
  </si>
  <si>
    <t>DG_YLWJACKET_YLWJACKET</t>
  </si>
  <si>
    <t>YELLOW JACKET SOLAR</t>
  </si>
  <si>
    <t>DG_WHITNEY_SOLAR1</t>
  </si>
  <si>
    <t>WHITNEY SOLAR</t>
  </si>
  <si>
    <t>DG_WHTRT_WHTRGHT</t>
  </si>
  <si>
    <t>WHITEWRIGHT</t>
  </si>
  <si>
    <t>DG_WBOROII_WHBOROII</t>
  </si>
  <si>
    <t>WHITESBORO II</t>
  </si>
  <si>
    <t>DG_WBORO_WHTSBORO</t>
  </si>
  <si>
    <t>WHITESBORO</t>
  </si>
  <si>
    <t>WES_UNIT2</t>
  </si>
  <si>
    <t>WESTORIA SOLAR U2</t>
  </si>
  <si>
    <t>WES_UNIT1</t>
  </si>
  <si>
    <t>WESTORIA SOLAR U1</t>
  </si>
  <si>
    <t>W_PECOS_UNIT1</t>
  </si>
  <si>
    <t>WEST OF PECOS SOLAR</t>
  </si>
  <si>
    <t>DG_WMOOREII_WMOOREII</t>
  </si>
  <si>
    <t>WEST MOORE II</t>
  </si>
  <si>
    <t>WEBBER_S_WSP1</t>
  </si>
  <si>
    <t>WEBBERVILLE SOLAR</t>
  </si>
  <si>
    <t>WAYMARK_UNIT1</t>
  </si>
  <si>
    <t>WAYMARK SOLAR</t>
  </si>
  <si>
    <t>DG_WLNTSPRG_1UNIT</t>
  </si>
  <si>
    <t>WALNUT SPRINGS</t>
  </si>
  <si>
    <t>WGU_UNIT1</t>
  </si>
  <si>
    <t>WAGYU SOLAR</t>
  </si>
  <si>
    <t>VISION_UNIT1</t>
  </si>
  <si>
    <t>VISION SOLAR 1</t>
  </si>
  <si>
    <t>VANCOURT_UNIT1</t>
  </si>
  <si>
    <t>VANCOURT SOLAR</t>
  </si>
  <si>
    <t>DG_ERATH_ERATH21</t>
  </si>
  <si>
    <t>TPE ERATH SOLAR</t>
  </si>
  <si>
    <t>TI_SOLAR_UNIT2</t>
  </si>
  <si>
    <t>TITAN SOLAR (IP TITAN) U2</t>
  </si>
  <si>
    <t>TI_SOLAR_UNIT1</t>
  </si>
  <si>
    <t>TITAN SOLAR (IP TITAN) U1</t>
  </si>
  <si>
    <t>TAYGETE2_UNIT2</t>
  </si>
  <si>
    <t>TAYGETE SOLAR 2 U2</t>
  </si>
  <si>
    <t>TAYGETE2_UNIT1</t>
  </si>
  <si>
    <t>TAYGETE SOLAR 2 U1</t>
  </si>
  <si>
    <t>TAYGETE_UNIT2</t>
  </si>
  <si>
    <t>TAYGETE SOLAR 1 U2</t>
  </si>
  <si>
    <t>TAYGETE_UNIT1</t>
  </si>
  <si>
    <t>TAYGETE SOLAR 1 U1</t>
  </si>
  <si>
    <t>DG_SOME2_1UNIT</t>
  </si>
  <si>
    <t>SUNEDISON SOMERSET 2 SOLAR</t>
  </si>
  <si>
    <t>DG_SOME1_1UNIT</t>
  </si>
  <si>
    <t>SUNEDISON CPS3 SOMERSET 1 SOLAR</t>
  </si>
  <si>
    <t>DG_VALL2_1UNIT</t>
  </si>
  <si>
    <t>SUNEDISON VALLEY ROAD SOLAR</t>
  </si>
  <si>
    <t>DG_VALL1_1UNIT</t>
  </si>
  <si>
    <t>SUNEDISON RABEL ROAD SOLAR</t>
  </si>
  <si>
    <t>STRATEGC_UNIT1</t>
  </si>
  <si>
    <t>STRATEGIC SOLAR 1</t>
  </si>
  <si>
    <t>DG_STRLING_STRLING</t>
  </si>
  <si>
    <t>STERLING</t>
  </si>
  <si>
    <t>SPTX12B_UNIT1</t>
  </si>
  <si>
    <t>SP-TX-12-PHASE B</t>
  </si>
  <si>
    <t>LASSO_UNIT1</t>
  </si>
  <si>
    <t>SOLAIREHOLMAN 1</t>
  </si>
  <si>
    <t>ROW_UNIT1</t>
  </si>
  <si>
    <t>ROWLAND SOLAR I</t>
  </si>
  <si>
    <t>RIPPEY_UNIT1</t>
  </si>
  <si>
    <t>RIPPEY SOLAR</t>
  </si>
  <si>
    <t>RIGGINS_UNIT1</t>
  </si>
  <si>
    <t>RIGGINS (SE BUCKTHORN WESTEX SOLAR)</t>
  </si>
  <si>
    <t>DG_COSERVSS_CSS1</t>
  </si>
  <si>
    <t>RENEWABLE ENERGY ALTERNATIVES-CCS1</t>
  </si>
  <si>
    <t>REDBARN_UNIT_2</t>
  </si>
  <si>
    <t>REDBARN SOLAR 2 (RE MAPLEWOOD 2B SOLAR)</t>
  </si>
  <si>
    <t>REDBARN_UNIT_1</t>
  </si>
  <si>
    <t>REDBARN SOLAR 1 (RE MAPLEWOOD 2A SOLAR)</t>
  </si>
  <si>
    <t>REROCK_UNIT2</t>
  </si>
  <si>
    <t>RE ROSEROCK SOLAR 2</t>
  </si>
  <si>
    <t>REROCK_UNIT1</t>
  </si>
  <si>
    <t>RE ROSEROCK SOLAR 1</t>
  </si>
  <si>
    <t>RATLIFF_SOLAR1</t>
  </si>
  <si>
    <t>RATLIFF SOLAR (CONCHO VALLEY SOLAR)</t>
  </si>
  <si>
    <t>RAMBLER_UNIT1</t>
  </si>
  <si>
    <t>RAMBLER SOLAR</t>
  </si>
  <si>
    <t>BROWN</t>
  </si>
  <si>
    <t>RADN_SLR_UNIT2</t>
  </si>
  <si>
    <t>RADIAN SOLAR U2</t>
  </si>
  <si>
    <t>RADN_SLR_UNIT1</t>
  </si>
  <si>
    <t>RADIAN SOLAR U1</t>
  </si>
  <si>
    <t>QUEEN_SL_SOLAR4</t>
  </si>
  <si>
    <t>QUEEN_SL_SOLAR3</t>
  </si>
  <si>
    <t>QUEEN_SL_SOLAR2</t>
  </si>
  <si>
    <t>QUEEN_SL_SOLAR1</t>
  </si>
  <si>
    <t>PRSPERO2_UNIT2</t>
  </si>
  <si>
    <t>PROSPERO SOLAR 2 U2</t>
  </si>
  <si>
    <t>PRSPERO2_UNIT1</t>
  </si>
  <si>
    <t>PROSPERO SOLAR 2 U1</t>
  </si>
  <si>
    <t>PROSPERO_UNIT2</t>
  </si>
  <si>
    <t>PROSPERO SOLAR 1 U2</t>
  </si>
  <si>
    <t>PROSPERO_UNIT1</t>
  </si>
  <si>
    <t>PROSPERO SOLAR 1 U1</t>
  </si>
  <si>
    <t>DG_PFK_PFKPV</t>
  </si>
  <si>
    <t>POWERFIN KINGSBERY</t>
  </si>
  <si>
    <t>PHOENIX_UNIT1</t>
  </si>
  <si>
    <t>PHOENIX SOLAR</t>
  </si>
  <si>
    <t>PHOEBE_UNIT2</t>
  </si>
  <si>
    <t>PHOEBE SOLAR 2</t>
  </si>
  <si>
    <t>PHOEBE_UNIT1</t>
  </si>
  <si>
    <t>PHOEBE SOLAR 1</t>
  </si>
  <si>
    <t>SOLARA_UNIT1</t>
  </si>
  <si>
    <t>OCI ALAMO 7 (PAINT CREEK)</t>
  </si>
  <si>
    <t>SIRIUS_UNIT1</t>
  </si>
  <si>
    <t>OCI ALAMO 6 (SIRIUS/WEST TEXAS)</t>
  </si>
  <si>
    <t>HELIOS_UNIT1</t>
  </si>
  <si>
    <t>OCI ALAMO 5 (DOWNIE RANCH)</t>
  </si>
  <si>
    <t>ECLIPSE_UNIT1</t>
  </si>
  <si>
    <t>OCI ALAMO 4 SOLAR-BRACKETVILLE</t>
  </si>
  <si>
    <t>DG_WALZM_UNIT1</t>
  </si>
  <si>
    <t>OCI ALAMO 3-WALZEM SOLAR</t>
  </si>
  <si>
    <t>DG_STHWG_UNIT1</t>
  </si>
  <si>
    <t>OCI ALAMO 2 SOLAR-ST. HEDWIG</t>
  </si>
  <si>
    <t>OCI_ALM1_UNIT1</t>
  </si>
  <si>
    <t>OCI ALAMO 1 SOLAR</t>
  </si>
  <si>
    <t>OBERON_UNIT_1</t>
  </si>
  <si>
    <t>OBERON SOLAR</t>
  </si>
  <si>
    <t>DG_NGNSVL_NGAINESV</t>
  </si>
  <si>
    <t>NORTH GAINESVILLE</t>
  </si>
  <si>
    <t>NOBLESLR_SOLAR2</t>
  </si>
  <si>
    <t>NOBLE SOLAR U2</t>
  </si>
  <si>
    <t>NOBLESLR_SOLAR1</t>
  </si>
  <si>
    <t>NOBLE SOLAR U1</t>
  </si>
  <si>
    <t>NEBULA_UNIT1</t>
  </si>
  <si>
    <t>NEBULA SOLAR (RAYOS DEL SOL) U1</t>
  </si>
  <si>
    <t>MISAE_UNIT2</t>
  </si>
  <si>
    <t>MISAE SOLAR U2</t>
  </si>
  <si>
    <t>MISAE_UNIT1</t>
  </si>
  <si>
    <t>MISAE SOLAR U1</t>
  </si>
  <si>
    <t>MCLNSLR_UNIT1</t>
  </si>
  <si>
    <t>MCLEAN (SHAKES) SOLAR</t>
  </si>
  <si>
    <t>DG_MARS_MARS</t>
  </si>
  <si>
    <t>MARS SOLAR (DG)</t>
  </si>
  <si>
    <t>DG_MARLIN_MARLIN</t>
  </si>
  <si>
    <t>MARLIN</t>
  </si>
  <si>
    <t>LGDRAW_S_UNIT1_2</t>
  </si>
  <si>
    <t>LONG DRAW SOLAR U2</t>
  </si>
  <si>
    <t>LGDRAW_S_UNIT1_1</t>
  </si>
  <si>
    <t>LONG DRAW SOLAR U1</t>
  </si>
  <si>
    <t>LON_SOLAR1</t>
  </si>
  <si>
    <t>LONGBOW SOLAR</t>
  </si>
  <si>
    <t>LILY_SOLAR1</t>
  </si>
  <si>
    <t>LILY SOLAR</t>
  </si>
  <si>
    <t>DG_LEON_LEON</t>
  </si>
  <si>
    <t>LAPETUS_UNIT_1</t>
  </si>
  <si>
    <t>LAPETUS SOLAR</t>
  </si>
  <si>
    <t>MENARD</t>
  </si>
  <si>
    <t>DG_LAMPWICK_LAMPWICK</t>
  </si>
  <si>
    <t>LAMPWICK SOLAR</t>
  </si>
  <si>
    <t>KELAM_SL_UNIT1</t>
  </si>
  <si>
    <t>KELLAM SOLAR</t>
  </si>
  <si>
    <t>JUNO_UNIT2</t>
  </si>
  <si>
    <t>JUNO SOLAR PHASE II</t>
  </si>
  <si>
    <t>JUNO_UNIT1</t>
  </si>
  <si>
    <t>JUNO SOLAR PHASE I</t>
  </si>
  <si>
    <t>IMPACT_UNIT1</t>
  </si>
  <si>
    <t>IMPACT SOLAR</t>
  </si>
  <si>
    <t>HOLSTEIN_SOLAR2</t>
  </si>
  <si>
    <t>HOLSTEIN SOLAR 2</t>
  </si>
  <si>
    <t>HOLSTEIN_SOLAR1</t>
  </si>
  <si>
    <t>HOLSTEIN SOLAR 1</t>
  </si>
  <si>
    <t>DG_SEALY_1UNIT</t>
  </si>
  <si>
    <t>HM SEALY SOLAR 1</t>
  </si>
  <si>
    <t>DG_HWY56_HWY56</t>
  </si>
  <si>
    <t>HIGHWAY 56</t>
  </si>
  <si>
    <t>DG_GRIFFIN_GRIFFIN</t>
  </si>
  <si>
    <t>GRIFFIN SOLAR</t>
  </si>
  <si>
    <t>GREASWOD_UNIT2</t>
  </si>
  <si>
    <t>GREASEWOOD SOLAR 2</t>
  </si>
  <si>
    <t>GREASWOD_UNIT1</t>
  </si>
  <si>
    <t>GREASEWOOD SOLAR 1</t>
  </si>
  <si>
    <t>GALLOWAY_SOLAR1</t>
  </si>
  <si>
    <t>GALLOWAY 1 SOLAR</t>
  </si>
  <si>
    <t>BOOTLEG_UNIT1</t>
  </si>
  <si>
    <t>FS EAST PECOS SOLAR</t>
  </si>
  <si>
    <t>HOVEY_UNIT1</t>
  </si>
  <si>
    <t>FS BARILLA SOLAR-PECOS</t>
  </si>
  <si>
    <t>FWLR_SLR_UNIT1</t>
  </si>
  <si>
    <t>FOWLER RANCH</t>
  </si>
  <si>
    <t>DG_FIFTHGS1_FGSOLAR1</t>
  </si>
  <si>
    <t>FIFTH GENERATION SOLAR 1</t>
  </si>
  <si>
    <t>EUNICE_PV2</t>
  </si>
  <si>
    <t>EUNICE SOLAR U2</t>
  </si>
  <si>
    <t>EUNICE_PV1</t>
  </si>
  <si>
    <t>EUNICE SOLAR U1</t>
  </si>
  <si>
    <t>EGROVESL_UNIT1</t>
  </si>
  <si>
    <t>EMERALD GROVE SOLAR (PECOS SOLAR POWER I)</t>
  </si>
  <si>
    <t>ELARA_SL_UNIT1</t>
  </si>
  <si>
    <t>ELARA SOLAR</t>
  </si>
  <si>
    <t>DG_EDDYII_EDDYII</t>
  </si>
  <si>
    <t>EDDY SOLAR II</t>
  </si>
  <si>
    <t>E_BLACK_UNIT_1</t>
  </si>
  <si>
    <t>EAST BLACKLAND SOLAR (PFLUGERVILLE SOLAR)</t>
  </si>
  <si>
    <t>DAG_UNIT2</t>
  </si>
  <si>
    <t>DANCIGER SOLAR U2</t>
  </si>
  <si>
    <t>DAG_UNIT1</t>
  </si>
  <si>
    <t>DANCIGER SOLAR U1</t>
  </si>
  <si>
    <t>CORAZON_UNIT1</t>
  </si>
  <si>
    <t>CORAZON SOLAR PHASE I</t>
  </si>
  <si>
    <t>CONIGLIO_UNIT1</t>
  </si>
  <si>
    <t>CONIGLIO SOLAR</t>
  </si>
  <si>
    <t>DG_ X443PV1_SWRI_PV1</t>
  </si>
  <si>
    <t>COMMERCE_SOLAR</t>
  </si>
  <si>
    <t>DG_CHISUM_CHISUM</t>
  </si>
  <si>
    <t>CHISUM SOLAR</t>
  </si>
  <si>
    <t>KARNES</t>
  </si>
  <si>
    <t>DG_CS10_CATAN</t>
  </si>
  <si>
    <t>CATAN SOLAR</t>
  </si>
  <si>
    <t>CASL_GAP_UNIT1</t>
  </si>
  <si>
    <t>CASTLE GAP SOLAR</t>
  </si>
  <si>
    <t>DG_CASCADE2_CASCADE2</t>
  </si>
  <si>
    <t>CASCADE SOLAR II</t>
  </si>
  <si>
    <t>DG_CASCADE_CASCADE</t>
  </si>
  <si>
    <t>CASCADE SOLAR I</t>
  </si>
  <si>
    <t>DG_BRNSN2_BRNSN2</t>
  </si>
  <si>
    <t>BRONSON SOLAR II</t>
  </si>
  <si>
    <t>DG_BRNSN_BRNSN</t>
  </si>
  <si>
    <t>BRONSON SOLAR I</t>
  </si>
  <si>
    <t>BRIGHTSD_UNIT1</t>
  </si>
  <si>
    <t>BRIGHTSIDE SOLAR</t>
  </si>
  <si>
    <t>FILESSLR_PV1</t>
  </si>
  <si>
    <t>BPL FILES SOLAR</t>
  </si>
  <si>
    <t>DG_BOVINE2_BOVINE2</t>
  </si>
  <si>
    <t>BOVINE SOLAR LLC</t>
  </si>
  <si>
    <t>DG_BOVINE_BOVINE</t>
  </si>
  <si>
    <t>LMESASLR_IVORY</t>
  </si>
  <si>
    <t>BNB LAMESA SOLAR (PHASE II)</t>
  </si>
  <si>
    <t>LMESASLR_UNIT1</t>
  </si>
  <si>
    <t>BNB LAMESA SOLAR (PHASE I)</t>
  </si>
  <si>
    <t>CAPRIDG4_BB2_PV2</t>
  </si>
  <si>
    <t>BLUEBELL SOLAR II 2 (CAPRICORN RIDGE 4)</t>
  </si>
  <si>
    <t>CAPRIDG4_BB2_PV1</t>
  </si>
  <si>
    <t>BLUEBELL SOLAR II 1 (CAPRICORN RIDGE 4)</t>
  </si>
  <si>
    <t>CAPRIDG4_BB_PV</t>
  </si>
  <si>
    <t>BLUEBELL SOLAR (CAPRICORN RIDGE SOLAR)</t>
  </si>
  <si>
    <t>DG_ELMEN_1UNIT</t>
  </si>
  <si>
    <t>BLUE WING 2 SOLAR</t>
  </si>
  <si>
    <t>DG_BROOK_1UNIT</t>
  </si>
  <si>
    <t>BLUE WING 1 SOLAR</t>
  </si>
  <si>
    <t>SIRIUS_UNIT2</t>
  </si>
  <si>
    <t>BHE SOLAR PEARL PROJECT (SIRIUS 2)</t>
  </si>
  <si>
    <t>DG_CECSOLAR_DG_BECK1</t>
  </si>
  <si>
    <t>BECK 1</t>
  </si>
  <si>
    <t>AZURE_SOLAR2</t>
  </si>
  <si>
    <t>AZURE SKY SOLAR U2</t>
  </si>
  <si>
    <t>AZURE_SOLAR1</t>
  </si>
  <si>
    <t>AZURE SKY SOLAR U1</t>
  </si>
  <si>
    <t>ARAGORN_UNIT1</t>
  </si>
  <si>
    <t>ARAGORN SOLAR</t>
  </si>
  <si>
    <t>ANSON1_UNIT2</t>
  </si>
  <si>
    <t>ANSON SOLAR U2</t>
  </si>
  <si>
    <t>ANSON1_UNIT1</t>
  </si>
  <si>
    <t>ANSON SOLAR U1</t>
  </si>
  <si>
    <t>DG_ALEXIS_ALEXIS</t>
  </si>
  <si>
    <t>ALEXIS SOLAR</t>
  </si>
  <si>
    <t>PRESIDIO</t>
  </si>
  <si>
    <t>ACACIA_UNIT_1</t>
  </si>
  <si>
    <t>ACACIA SOLAR</t>
  </si>
  <si>
    <t>Operational Resources (Solar)</t>
  </si>
  <si>
    <t>Operational Capacity - Synchronized but not Approved for Commercial Operations Total (Wind)</t>
  </si>
  <si>
    <t>YNG_WND_UNIT3</t>
  </si>
  <si>
    <t>YOUNG WIND U3</t>
  </si>
  <si>
    <t>YNG_WND_UNIT2</t>
  </si>
  <si>
    <t>YOUNG WIND U2</t>
  </si>
  <si>
    <t>YNG_WND_UNIT1</t>
  </si>
  <si>
    <t>YOUNG WIND U1</t>
  </si>
  <si>
    <t>WILDWIND_UNIT5</t>
  </si>
  <si>
    <t>WILDWIND U5</t>
  </si>
  <si>
    <t>WILDWIND_UNIT4</t>
  </si>
  <si>
    <t>WILDWIND U4</t>
  </si>
  <si>
    <t>WILDWIND_UNIT3</t>
  </si>
  <si>
    <t>WILDWIND U3</t>
  </si>
  <si>
    <t>WILDWIND_UNIT2</t>
  </si>
  <si>
    <t>WILDWIND U2</t>
  </si>
  <si>
    <t>WILDWIND_UNIT1</t>
  </si>
  <si>
    <t>WILDWIND U1</t>
  </si>
  <si>
    <t>WH_WIND_UNIT2</t>
  </si>
  <si>
    <t>WHITEHORSE WIND U2</t>
  </si>
  <si>
    <t>WH_WIND_UNIT1</t>
  </si>
  <si>
    <t>WHITEHORSE WIND U1</t>
  </si>
  <si>
    <t>VORTEX_WIND4</t>
  </si>
  <si>
    <t>VORTEX WIND U4</t>
  </si>
  <si>
    <t>VORTEX_WIND3</t>
  </si>
  <si>
    <t>VORTEX WIND U3</t>
  </si>
  <si>
    <t>VORTEX_WIND2</t>
  </si>
  <si>
    <t>VORTEX WIND U2</t>
  </si>
  <si>
    <t>VORTEX_WIND1</t>
  </si>
  <si>
    <t>VORTEX WIND U1</t>
  </si>
  <si>
    <t>MILLS</t>
  </si>
  <si>
    <t>PRIDDY_UNIT2</t>
  </si>
  <si>
    <t>PRIDDY WIND U2</t>
  </si>
  <si>
    <t>PRIDDY_UNIT1</t>
  </si>
  <si>
    <t>PRIDDY WIND U1</t>
  </si>
  <si>
    <t>PHILLWND_UNIT2</t>
  </si>
  <si>
    <t>PRAIRIE HILL WIND U2</t>
  </si>
  <si>
    <t>PHILLWND_UNIT1</t>
  </si>
  <si>
    <t>PRAIRIE HILL WIND U1</t>
  </si>
  <si>
    <t>MESTENO_UNIT_1</t>
  </si>
  <si>
    <t>MESTENO WIND</t>
  </si>
  <si>
    <t>MARYNEAL_UNIT1</t>
  </si>
  <si>
    <t>MARYNEAL WINDPOWER</t>
  </si>
  <si>
    <t>LACY_CRK_UNIT4</t>
  </si>
  <si>
    <t>LACY CREEK WIND U4</t>
  </si>
  <si>
    <t>LACY_CRK_UNIT3</t>
  </si>
  <si>
    <t>LACY CREEK WIND U3</t>
  </si>
  <si>
    <t>LACY_CRK_UNIT2</t>
  </si>
  <si>
    <t>LACY CREEK WIND U2</t>
  </si>
  <si>
    <t>LACY_CRK_UNIT1</t>
  </si>
  <si>
    <t>LACY CREEK WIND U1</t>
  </si>
  <si>
    <t>INRT_W_UNIT3</t>
  </si>
  <si>
    <t>INERTIA WIND U3</t>
  </si>
  <si>
    <t>INRT_W_UNIT2</t>
  </si>
  <si>
    <t>INERTIA WIND U2</t>
  </si>
  <si>
    <t>INRT_W_UNIT1</t>
  </si>
  <si>
    <t>INERTIA WIND U1</t>
  </si>
  <si>
    <t>HARALD_UNIT1</t>
  </si>
  <si>
    <t>HARALD (BEARKAT WIND B)</t>
  </si>
  <si>
    <t>FOXTROT_UNIT3</t>
  </si>
  <si>
    <t>FOXTROT WIND U3</t>
  </si>
  <si>
    <t>FOXTROT_UNIT2</t>
  </si>
  <si>
    <t>FOXTROT WIND U2</t>
  </si>
  <si>
    <t>FOXTROT_UNIT1</t>
  </si>
  <si>
    <t>FOXTROT WIND U1</t>
  </si>
  <si>
    <t>ELSAUZ_UNIT2</t>
  </si>
  <si>
    <t>EL SUAZ RANCH U2</t>
  </si>
  <si>
    <t>ELSAUZ_UNIT1</t>
  </si>
  <si>
    <t>EL SUAZ RANCH U1</t>
  </si>
  <si>
    <t>COYOTE_W_UNIT3</t>
  </si>
  <si>
    <t>COYOTE WIND U3</t>
  </si>
  <si>
    <t>COYOTE_W_UNIT2</t>
  </si>
  <si>
    <t>COYOTE WIND U2</t>
  </si>
  <si>
    <t>COYOTE_W_UNIT1</t>
  </si>
  <si>
    <t>COYOTE WIND U1</t>
  </si>
  <si>
    <t>BOARDCRK_UNIT2</t>
  </si>
  <si>
    <t>BOARD CREEK WP U2</t>
  </si>
  <si>
    <t>BOARDCRK_UNIT1</t>
  </si>
  <si>
    <t>BOARD CREEK WP U1</t>
  </si>
  <si>
    <t>BAIRDWND_UNIT2</t>
  </si>
  <si>
    <t>BAIRD NORTH WIND U2</t>
  </si>
  <si>
    <t>BAIRDWND_UNIT1</t>
  </si>
  <si>
    <t>BAIRD NORTH WIND U1</t>
  </si>
  <si>
    <t>APOGEE_UNIT7</t>
  </si>
  <si>
    <t>APOGEE WIND U7</t>
  </si>
  <si>
    <t>APOGEE_UNIT6</t>
  </si>
  <si>
    <t>APOGEE WIND U6</t>
  </si>
  <si>
    <t>APOGEE_UNIT5</t>
  </si>
  <si>
    <t>APOGEE WIND U5</t>
  </si>
  <si>
    <t>APOGEE_UNIT4</t>
  </si>
  <si>
    <t>APOGEE WIND U4</t>
  </si>
  <si>
    <t>APOGEE_UNIT3</t>
  </si>
  <si>
    <t>APOGEE WIND U3</t>
  </si>
  <si>
    <t>APOGEE_UNIT2</t>
  </si>
  <si>
    <t>APOGEE WIND U2</t>
  </si>
  <si>
    <t>APOGEE_UNIT1</t>
  </si>
  <si>
    <t>APOGEE WIND U1</t>
  </si>
  <si>
    <t>APPALOSA_UNIT2</t>
  </si>
  <si>
    <t>APPALOOSA RUN WIND U2</t>
  </si>
  <si>
    <t>APPALOSA_UNIT1</t>
  </si>
  <si>
    <t>APPALOOSA RUN WIND U1</t>
  </si>
  <si>
    <t>ANCHOR_WIND5</t>
  </si>
  <si>
    <t>ANCHOR WIND U5</t>
  </si>
  <si>
    <t>ANCHOR_WIND4</t>
  </si>
  <si>
    <t>ANCHOR WIND U4</t>
  </si>
  <si>
    <t>ANCHOR_WIND3</t>
  </si>
  <si>
    <t>ANCHOR WIND U3</t>
  </si>
  <si>
    <t>ANCHOR_WIND2</t>
  </si>
  <si>
    <t>ANCHOR WIND U2</t>
  </si>
  <si>
    <t>ANCHOR_WIND1</t>
  </si>
  <si>
    <t>ANCHOR WIND U1</t>
  </si>
  <si>
    <t>AGUAYO_UNIT1</t>
  </si>
  <si>
    <t>AGUAYO WIND U1</t>
  </si>
  <si>
    <t>Operational Resources (Wind) - Synchronized but not Approved for Commercial Operations</t>
  </si>
  <si>
    <t>Operational Capacity Total (Wind)</t>
  </si>
  <si>
    <t>WHTTAIL_WR1</t>
  </si>
  <si>
    <t>WOLF RIDGE WIND</t>
  </si>
  <si>
    <t>MOZART_WIND_1</t>
  </si>
  <si>
    <t>WKN MOZART WIND</t>
  </si>
  <si>
    <t>ARCHER</t>
  </si>
  <si>
    <t>WNDTHST2_UNIT1</t>
  </si>
  <si>
    <t>WINDTHORST 2 WIND</t>
  </si>
  <si>
    <t>SCHLEICHER</t>
  </si>
  <si>
    <t>WL_RANCH_UNIT1</t>
  </si>
  <si>
    <t>WILSON RANCH (INFINITY LIVE OAK WIND)</t>
  </si>
  <si>
    <t>SALVTION_UNIT2</t>
  </si>
  <si>
    <t>WILLOW SPRINGS WIND B</t>
  </si>
  <si>
    <t>SALVTION_UNIT1</t>
  </si>
  <si>
    <t>WILLOW SPRINGS WIND A</t>
  </si>
  <si>
    <t>WHMESA_UNIT3_28</t>
  </si>
  <si>
    <t>WHITE MESA 2 WIND U4</t>
  </si>
  <si>
    <t>WHMESA_UNIT3_23</t>
  </si>
  <si>
    <t>WHITE MESA 2 WIND U3</t>
  </si>
  <si>
    <t>WHMESA_UNIT2_28</t>
  </si>
  <si>
    <t>WHITE MESA 2 WIND U2</t>
  </si>
  <si>
    <t>WHMESA_UNIT2_23</t>
  </si>
  <si>
    <t>WHITE MESA 2 WIND U1</t>
  </si>
  <si>
    <t>WHMESA_UNIT1</t>
  </si>
  <si>
    <t>WHITE MESA WIND U1</t>
  </si>
  <si>
    <t>EXGNWTL_WIND_1</t>
  </si>
  <si>
    <t>WHITETAIL WIND</t>
  </si>
  <si>
    <t>FLOYD</t>
  </si>
  <si>
    <t>WEC_WECG1</t>
  </si>
  <si>
    <t>WHIRLWIND ENERGY</t>
  </si>
  <si>
    <t>TRUENO_UNIT2</t>
  </si>
  <si>
    <t>WEST RAYMOND (EL TRUENO) WIND U2</t>
  </si>
  <si>
    <t>TRUENO_UNIT1</t>
  </si>
  <si>
    <t>WEST RAYMOND (EL TRUENO) WIND U1</t>
  </si>
  <si>
    <t>WAKEWE_G2</t>
  </si>
  <si>
    <t>WAKE WIND 2</t>
  </si>
  <si>
    <t>WAKEWE_G1</t>
  </si>
  <si>
    <t>WAKE WIND 1</t>
  </si>
  <si>
    <t>BAYLOR</t>
  </si>
  <si>
    <t>VERTIGO_WIND_I</t>
  </si>
  <si>
    <t>VERTIGO WIND (FORMERLY GREEN PASTURES WIND 2)</t>
  </si>
  <si>
    <t>KNOX</t>
  </si>
  <si>
    <t>VERAWIND_UNIT5</t>
  </si>
  <si>
    <t>VERA WIND 5</t>
  </si>
  <si>
    <t>VERAWIND_UNIT4</t>
  </si>
  <si>
    <t>VERA WIND 4</t>
  </si>
  <si>
    <t>VERAWIND_UNIT3</t>
  </si>
  <si>
    <t>VERA WIND 3</t>
  </si>
  <si>
    <t>VERAWIND_UNIT2</t>
  </si>
  <si>
    <t>VERA WIND 2</t>
  </si>
  <si>
    <t>VERAWIND_UNIT1</t>
  </si>
  <si>
    <t>VERA WIND 1</t>
  </si>
  <si>
    <t>VENADO_UNIT2</t>
  </si>
  <si>
    <t>VENADO WIND U2</t>
  </si>
  <si>
    <t>VENADO_UNIT1</t>
  </si>
  <si>
    <t>VENADO WIND U1</t>
  </si>
  <si>
    <t>TYLRWIND_UNIT1</t>
  </si>
  <si>
    <t>TYLER BLUFF WIND</t>
  </si>
  <si>
    <t>TTWEC_G1</t>
  </si>
  <si>
    <t>TURKEY TRACK WIND</t>
  </si>
  <si>
    <t>DG_ROSC2_1UNIT</t>
  </si>
  <si>
    <t>TSTC WEST TEXAS WIND</t>
  </si>
  <si>
    <t>TRINITY_TH1_BUS2</t>
  </si>
  <si>
    <t>TRINITY HILLS WIND 2</t>
  </si>
  <si>
    <t>TRINITY_TH1_BUS1</t>
  </si>
  <si>
    <t>TRINITY HILLS WIND 1</t>
  </si>
  <si>
    <t>TRENT_UNIT_3B</t>
  </si>
  <si>
    <t>TRENT WIND 3 B</t>
  </si>
  <si>
    <t>TRENT_UNIT_3A</t>
  </si>
  <si>
    <t>TRENT WIND 3 A</t>
  </si>
  <si>
    <t>TRENT_UNIT_2</t>
  </si>
  <si>
    <t>TRENT WIND 2</t>
  </si>
  <si>
    <t>TRENT_UNIT_1B</t>
  </si>
  <si>
    <t>TRENT WIND 1 B</t>
  </si>
  <si>
    <t>TRENT_TRENT</t>
  </si>
  <si>
    <t>TRENT WIND 1 A</t>
  </si>
  <si>
    <t>TORR_UNIT2_25</t>
  </si>
  <si>
    <t>TORRECILLAS WIND 3</t>
  </si>
  <si>
    <t>TORR_UNIT2_23</t>
  </si>
  <si>
    <t>TORRECILLAS WIND 2</t>
  </si>
  <si>
    <t>TORR_UNIT1_25</t>
  </si>
  <si>
    <t>TORRECILLAS WIND 1</t>
  </si>
  <si>
    <t>TRUSGILL_UNIT4</t>
  </si>
  <si>
    <t>TG EAST WIND U4</t>
  </si>
  <si>
    <t>TRUSGILL_UNIT3</t>
  </si>
  <si>
    <t>TG EAST WIND U3</t>
  </si>
  <si>
    <t>TRUSGILL_UNIT2</t>
  </si>
  <si>
    <t>TG EAST WIND U2</t>
  </si>
  <si>
    <t>TRUSGILL_UNIT1</t>
  </si>
  <si>
    <t>TG EAST WIND U1</t>
  </si>
  <si>
    <t>SGMTN_SIGNALM2</t>
  </si>
  <si>
    <t>SGMTN_SIGNALMT</t>
  </si>
  <si>
    <t>TEXAS BIG SPRING WIND A</t>
  </si>
  <si>
    <t>LYNN</t>
  </si>
  <si>
    <t>TAHOKA_UNIT_2</t>
  </si>
  <si>
    <t>TAHOKA WIND 2</t>
  </si>
  <si>
    <t>TAHOKA_UNIT_1</t>
  </si>
  <si>
    <t>TAHOKA WIND 1</t>
  </si>
  <si>
    <t>SWEETWN5_WND5</t>
  </si>
  <si>
    <t>SWEETWATER WIND 4-5</t>
  </si>
  <si>
    <t>SWEETWN4_WND4B</t>
  </si>
  <si>
    <t>SWEETWATER WIND 4-4B</t>
  </si>
  <si>
    <t>SWEETWN4_WND4A</t>
  </si>
  <si>
    <t>SWEETWATER WIND 4-4A</t>
  </si>
  <si>
    <t>SWEETWN3_WND3B</t>
  </si>
  <si>
    <t>SWEETWATER WIND 3B</t>
  </si>
  <si>
    <t>SWEETWN3_WND3A</t>
  </si>
  <si>
    <t>SWEETWATER WIND 3A</t>
  </si>
  <si>
    <t>SWEETWN2_WND2</t>
  </si>
  <si>
    <t>SWEETWATER WIND 2B</t>
  </si>
  <si>
    <t>SWEETWN2_WND24</t>
  </si>
  <si>
    <t>SWEETWATER WIND 2A</t>
  </si>
  <si>
    <t>SWEETWND_WND1</t>
  </si>
  <si>
    <t>SWEETWATER WIND 1</t>
  </si>
  <si>
    <t>SRWE1_SRWE2</t>
  </si>
  <si>
    <t>STEPHENS RANCH WIND 2</t>
  </si>
  <si>
    <t>SRWE1_UNIT1</t>
  </si>
  <si>
    <t>STEPHENS RANCH WIND 1</t>
  </si>
  <si>
    <t>KENEDY</t>
  </si>
  <si>
    <t>STELLA_UNIT1</t>
  </si>
  <si>
    <t>STELLA WIND</t>
  </si>
  <si>
    <t>MARTIN</t>
  </si>
  <si>
    <t>SWEC_G1</t>
  </si>
  <si>
    <t>STANTON WIND ENERGY</t>
  </si>
  <si>
    <t>OLDHAM</t>
  </si>
  <si>
    <t>SSPURTWO_SS3WIND1</t>
  </si>
  <si>
    <t>SPINNING SPUR WIND TWO C</t>
  </si>
  <si>
    <t>SSPURTWO_SS3WIND2</t>
  </si>
  <si>
    <t>SPINNING SPUR WIND TWO B</t>
  </si>
  <si>
    <t>SSPURTWO_WIND_1</t>
  </si>
  <si>
    <t>SPINNING SPUR WIND TWO A</t>
  </si>
  <si>
    <t>STWF_T1</t>
  </si>
  <si>
    <t>SOUTH TRENT WIND</t>
  </si>
  <si>
    <t>SPLAIN2_WIND22</t>
  </si>
  <si>
    <t>SOUTH PLAINS WIND 2 U2</t>
  </si>
  <si>
    <t>SPLAIN2_WIND21</t>
  </si>
  <si>
    <t>SOUTH PLAINS WIND 2 U1</t>
  </si>
  <si>
    <t>SPLAIN1_WIND2</t>
  </si>
  <si>
    <t>SOUTH PLAINS WIND 1 U2</t>
  </si>
  <si>
    <t>SPLAIN1_WIND1</t>
  </si>
  <si>
    <t>SOUTH PLAINS WIND 1 U1</t>
  </si>
  <si>
    <t>FLTCK_SSI</t>
  </si>
  <si>
    <t>SILVER STAR WIND</t>
  </si>
  <si>
    <t>KEO_SHRBINO2</t>
  </si>
  <si>
    <t>SHERBINO 2 WIND</t>
  </si>
  <si>
    <t>CLAY</t>
  </si>
  <si>
    <t>SHANNONW_UNIT_1</t>
  </si>
  <si>
    <t>SHANNON WIND</t>
  </si>
  <si>
    <t>SHAFFER_UNIT1</t>
  </si>
  <si>
    <t>SHAFFER (PATRIOT WIND/PETRONILLA)</t>
  </si>
  <si>
    <t>S_HILLS_UNIT1</t>
  </si>
  <si>
    <t>SEYMOUR HILLS WIND (S_HILLS WIND)</t>
  </si>
  <si>
    <t>JIM HOGG</t>
  </si>
  <si>
    <t>EXGNSND_WIND_1</t>
  </si>
  <si>
    <t>SENDERO WIND ENERGY</t>
  </si>
  <si>
    <t>JACK</t>
  </si>
  <si>
    <t>SENATEWD_UNIT1</t>
  </si>
  <si>
    <t>SENATE WIND</t>
  </si>
  <si>
    <t>MCDLD_SB4_G87</t>
  </si>
  <si>
    <t>SAND BLUFF WIND U3</t>
  </si>
  <si>
    <t>MCDLD_SB3_282</t>
  </si>
  <si>
    <t>SAND BLUFF WIND U2</t>
  </si>
  <si>
    <t>MCDLD_SB1_2</t>
  </si>
  <si>
    <t>SAND BLUFF WIND U1</t>
  </si>
  <si>
    <t>SANROMAN_WIND_1</t>
  </si>
  <si>
    <t>SAN ROMAN WIND</t>
  </si>
  <si>
    <t>DONLEY</t>
  </si>
  <si>
    <t>SALTFORK_UNIT2</t>
  </si>
  <si>
    <t>SALT FORK 1 WIND U2</t>
  </si>
  <si>
    <t>SALTFORK_UNIT1</t>
  </si>
  <si>
    <t>SALT FORK 1 WIND U1</t>
  </si>
  <si>
    <t>SAGEDRAW_UNIT2</t>
  </si>
  <si>
    <t>SAGE DRAW WIND U2</t>
  </si>
  <si>
    <t>SAGEDRAW_UNIT1</t>
  </si>
  <si>
    <t>SAGE DRAW WIND U1</t>
  </si>
  <si>
    <t>MCCULLOCH</t>
  </si>
  <si>
    <t>RTS_U1</t>
  </si>
  <si>
    <t>RTS WIND</t>
  </si>
  <si>
    <t>RTS2_U2</t>
  </si>
  <si>
    <t>RTS 2 WIND (HEART OF TEXAS WIND) U2</t>
  </si>
  <si>
    <t>RTS2_U1</t>
  </si>
  <si>
    <t>RTS 2 WIND (HEART OF TEXAS WIND) U1</t>
  </si>
  <si>
    <t>CARSON</t>
  </si>
  <si>
    <t>ROUTE_66_WIND1</t>
  </si>
  <si>
    <t>ROUTE 66 WIND</t>
  </si>
  <si>
    <t>TKWSW1_ROSCOE2A</t>
  </si>
  <si>
    <t>ROSCOE WIND 2A</t>
  </si>
  <si>
    <t>TKWSW1_ROSCOE</t>
  </si>
  <si>
    <t>ROSCOE WIND</t>
  </si>
  <si>
    <t>FERMI_WIND2</t>
  </si>
  <si>
    <t>ROCK SPRINGS VAL VERDE WIND (FERMI) 2</t>
  </si>
  <si>
    <t>FERMI_WIND1</t>
  </si>
  <si>
    <t>ROCK SPRINGS VAL VERDE WIND (FERMI) 1</t>
  </si>
  <si>
    <t>RELOJ_UNIT4</t>
  </si>
  <si>
    <t>RELOJ DEL SOL WIND U4</t>
  </si>
  <si>
    <t>RELOJ_UNIT3</t>
  </si>
  <si>
    <t>RELOJ DEL SOL WIND U3</t>
  </si>
  <si>
    <t>RELOJ_UNIT2</t>
  </si>
  <si>
    <t>RELOJ DEL SOL WIND U2</t>
  </si>
  <si>
    <t>RELOJ_UNIT1</t>
  </si>
  <si>
    <t>RELOJ DEL SOL WIND U1</t>
  </si>
  <si>
    <t>RDCANYON_RDCNY1</t>
  </si>
  <si>
    <t>RED CANYON WIND</t>
  </si>
  <si>
    <t>RSNAKE_G2</t>
  </si>
  <si>
    <t>RATTLESNAKE I WIND ENERGY CENTER G2</t>
  </si>
  <si>
    <t>RSNAKE_G1</t>
  </si>
  <si>
    <t>RATTLESNAKE I WIND ENERGY CENTER G1</t>
  </si>
  <si>
    <t>RANCHERO_UNIT2</t>
  </si>
  <si>
    <t>RANCHERO_UNIT1</t>
  </si>
  <si>
    <t>PYR_PYRON2</t>
  </si>
  <si>
    <t>PYRON WIND 2</t>
  </si>
  <si>
    <t>PYR_PYRON1</t>
  </si>
  <si>
    <t>PYRON WIND 1</t>
  </si>
  <si>
    <t>PEY_UNIT1</t>
  </si>
  <si>
    <t>PEYTON CREEK WIND</t>
  </si>
  <si>
    <t>PENA3_UNIT3</t>
  </si>
  <si>
    <t>PENASCAL WIND 3</t>
  </si>
  <si>
    <t>PENA_UNIT2</t>
  </si>
  <si>
    <t>PENASCAL WIND 2</t>
  </si>
  <si>
    <t>PENA_UNIT1</t>
  </si>
  <si>
    <t>PENASCAL WIND 1</t>
  </si>
  <si>
    <t>WOODWRD2_WOODWRD2</t>
  </si>
  <si>
    <t>PECOS WIND 2 (WOODWARD)</t>
  </si>
  <si>
    <t>WOODWRD1_WOODWRD1</t>
  </si>
  <si>
    <t>PECOS WIND 1 (WOODWARD)</t>
  </si>
  <si>
    <t>COTTON_PAP2</t>
  </si>
  <si>
    <t>PAPALOTE CREEK WIND II</t>
  </si>
  <si>
    <t>PAP1_PAP1</t>
  </si>
  <si>
    <t>PAPALOTE CREEK WIND</t>
  </si>
  <si>
    <t>PC_SOUTH_PANTH32</t>
  </si>
  <si>
    <t>PANTHER CREEK WIND 3 B</t>
  </si>
  <si>
    <t>PC_SOUTH_PANTH31</t>
  </si>
  <si>
    <t>PANTHER CREEK WIND 3 A</t>
  </si>
  <si>
    <t>PC_SOUTH_PANTHER2</t>
  </si>
  <si>
    <t>PANTHER CREEK WIND 2</t>
  </si>
  <si>
    <t>PC_NORTH_PANTHER1</t>
  </si>
  <si>
    <t>PANTHER CREEK WIND 1</t>
  </si>
  <si>
    <t>PH2_UNIT2</t>
  </si>
  <si>
    <t>PANHANDLE WIND 2 U2</t>
  </si>
  <si>
    <t>PH2_UNIT1</t>
  </si>
  <si>
    <t>PANHANDLE WIND 2 U1</t>
  </si>
  <si>
    <t>PH1_UNIT2</t>
  </si>
  <si>
    <t>PANHANDLE WIND 1 U2</t>
  </si>
  <si>
    <t>PH1_UNIT1</t>
  </si>
  <si>
    <t>PANHANDLE WIND 1 U1</t>
  </si>
  <si>
    <t>PALMWIND_UNIT1</t>
  </si>
  <si>
    <t>PALMAS ALTAS WIND</t>
  </si>
  <si>
    <t>IRION</t>
  </si>
  <si>
    <t>OVEJA_G2</t>
  </si>
  <si>
    <t>OVEJA WIND U2</t>
  </si>
  <si>
    <t>OVEJA_G1</t>
  </si>
  <si>
    <t>OVEJA WIND U1</t>
  </si>
  <si>
    <t>COTPLNS_OLDSETLR</t>
  </si>
  <si>
    <t>OLD SETTLER WIND</t>
  </si>
  <si>
    <t>OWF_OWF</t>
  </si>
  <si>
    <t>OCOTILLO WIND</t>
  </si>
  <si>
    <t>NWF_NWF2</t>
  </si>
  <si>
    <t>NOTREES WIND 2</t>
  </si>
  <si>
    <t>NWF_NWF1</t>
  </si>
  <si>
    <t>NOTREES WIND 1</t>
  </si>
  <si>
    <t>NBOHR_UNIT1</t>
  </si>
  <si>
    <t>NIELS BOHR WIND A (BEARKAT WIND A)</t>
  </si>
  <si>
    <t>MIDWIND_UNIT1</t>
  </si>
  <si>
    <t>MIDWAY WIND</t>
  </si>
  <si>
    <t>ROBERTS</t>
  </si>
  <si>
    <t>MIAM1_G2</t>
  </si>
  <si>
    <t>MIAMI WIND G2</t>
  </si>
  <si>
    <t>MIAM1_G1</t>
  </si>
  <si>
    <t>MIAMI WIND G1</t>
  </si>
  <si>
    <t>MESQCRK_WND2</t>
  </si>
  <si>
    <t>MESQUITE CREEK WIND 2</t>
  </si>
  <si>
    <t>MESQCRK_WND1</t>
  </si>
  <si>
    <t>MESQUITE CREEK WIND 1</t>
  </si>
  <si>
    <t>MWEC_G1</t>
  </si>
  <si>
    <t>MCADOO WIND</t>
  </si>
  <si>
    <t>MAVCRK_E_UNIT9</t>
  </si>
  <si>
    <t>MAVERICK CREEK WIND EAST U5</t>
  </si>
  <si>
    <t>MAVCRK_E_UNIT8</t>
  </si>
  <si>
    <t>MAVERICK CREEK WIND EAST U4</t>
  </si>
  <si>
    <t>MAVCRK_E_UNIT7</t>
  </si>
  <si>
    <t>MAVERICK CREEK WIND EAST U3</t>
  </si>
  <si>
    <t>MAVCRK_E_UNIT6</t>
  </si>
  <si>
    <t>MAVERICK CREEK WIND EAST U2</t>
  </si>
  <si>
    <t>MAVCRK_E_UNIT5</t>
  </si>
  <si>
    <t>MAVERICK CREEK WIND EAST U1</t>
  </si>
  <si>
    <t>MAVCRK_W_UNIT4</t>
  </si>
  <si>
    <t>MAVERICK CREEK WIND WEST U4</t>
  </si>
  <si>
    <t>MAVCRK_W_UNIT3</t>
  </si>
  <si>
    <t>MAVERICK CREEK WIND WEST U3</t>
  </si>
  <si>
    <t>MAVCRK_W_UNIT2</t>
  </si>
  <si>
    <t>MAVERICK CREEK WIND WEST U2</t>
  </si>
  <si>
    <t>MAVCRK_W_UNIT1</t>
  </si>
  <si>
    <t>MAVERICK CREEK WIND WEST U1</t>
  </si>
  <si>
    <t>MARIAH_NORTE2</t>
  </si>
  <si>
    <t>MARIAH DEL NORTE 2</t>
  </si>
  <si>
    <t>MARIAH_NORTE1</t>
  </si>
  <si>
    <t>MARIAH DEL NORTE 1</t>
  </si>
  <si>
    <t>REDFISH_MV1B</t>
  </si>
  <si>
    <t>MAGIC VALLEY WIND (REDFISH) 1B</t>
  </si>
  <si>
    <t>REDFISH_MV1A</t>
  </si>
  <si>
    <t>MAGIC VALLEY WIND (REDFISH) 1A</t>
  </si>
  <si>
    <t>LV2_LV2</t>
  </si>
  <si>
    <t>LOS VIENTOS WIND II</t>
  </si>
  <si>
    <t>LV1_LV1A</t>
  </si>
  <si>
    <t>LOS VIENTOS WIND I</t>
  </si>
  <si>
    <t>LV5_UNIT_1</t>
  </si>
  <si>
    <t>LOS VIENTOS V WIND</t>
  </si>
  <si>
    <t>LV4_UNIT_1</t>
  </si>
  <si>
    <t>LOS VIENTOS IV WIND</t>
  </si>
  <si>
    <t>LV3_UNIT_1</t>
  </si>
  <si>
    <t>LOS VIENTOS III WIND</t>
  </si>
  <si>
    <t>MITCHELL</t>
  </si>
  <si>
    <t>LONEWOLF_G4</t>
  </si>
  <si>
    <t>LORAINE WINDPARK IV</t>
  </si>
  <si>
    <t>LONEWOLF_G3</t>
  </si>
  <si>
    <t>LORAINE WINDPARK III</t>
  </si>
  <si>
    <t>LONEWOLF_G2</t>
  </si>
  <si>
    <t>LORAINE WINDPARK II</t>
  </si>
  <si>
    <t>LONEWOLF_G1</t>
  </si>
  <si>
    <t>LORAINE WINDPARK I</t>
  </si>
  <si>
    <t>LHORN_N_UNIT2</t>
  </si>
  <si>
    <t>LONGHORN WIND NORTH U2</t>
  </si>
  <si>
    <t>LHORN_N_UNIT1</t>
  </si>
  <si>
    <t>LONGHORN WIND NORTH U1</t>
  </si>
  <si>
    <t>SHACKELFORD</t>
  </si>
  <si>
    <t>LNCRK2_G872</t>
  </si>
  <si>
    <t>LONE STAR WIND 2 (POST OAK) U2</t>
  </si>
  <si>
    <t>LNCRK2_G871</t>
  </si>
  <si>
    <t>LONE STAR WIND 2 (POST OAK) U1</t>
  </si>
  <si>
    <t>LNCRK_G83</t>
  </si>
  <si>
    <t>LONE STAR WIND 1 (MESQUITE)</t>
  </si>
  <si>
    <t>COMANCHE</t>
  </si>
  <si>
    <t>LGW_UNIT2</t>
  </si>
  <si>
    <t>LOGANS GAP WIND I U2</t>
  </si>
  <si>
    <t>LGW_UNIT1</t>
  </si>
  <si>
    <t>LOGANS GAP WIND I U1</t>
  </si>
  <si>
    <t>LOCKETT_UNIT1</t>
  </si>
  <si>
    <t>LOCKETT WIND FARM</t>
  </si>
  <si>
    <t>LMAJADAS_UNIT3</t>
  </si>
  <si>
    <t>LAS MAJADAS WIND U3</t>
  </si>
  <si>
    <t>LMAJADAS_UNIT2</t>
  </si>
  <si>
    <t>LAS MAJADAS WIND U2</t>
  </si>
  <si>
    <t>LMAJADAS_UNIT1</t>
  </si>
  <si>
    <t>LAS MAJADAS WIND U1</t>
  </si>
  <si>
    <t>LGD_LANGFORD</t>
  </si>
  <si>
    <t>LANGFORD WIND POWER</t>
  </si>
  <si>
    <t>KING_SW_KINGSW</t>
  </si>
  <si>
    <t>KING MOUNTAIN WIND (SW)</t>
  </si>
  <si>
    <t>KING_SE_KINGSE</t>
  </si>
  <si>
    <t>KING MOUNTAIN WIND (SE)</t>
  </si>
  <si>
    <t>KING_NW_KINGNW</t>
  </si>
  <si>
    <t>KING MOUNTAIN WIND (NW)</t>
  </si>
  <si>
    <t>KING_NE_KINGNE</t>
  </si>
  <si>
    <t>KING MOUNTAIN WIND (NE)</t>
  </si>
  <si>
    <t>KEECHI_U1</t>
  </si>
  <si>
    <t>KEECHI WIND</t>
  </si>
  <si>
    <t>KARAKAW2_UNIT3</t>
  </si>
  <si>
    <t>KARANKAWA WIND 2</t>
  </si>
  <si>
    <t>KARAKAW1_UNIT2</t>
  </si>
  <si>
    <t>KARANKAWA WIND 1B</t>
  </si>
  <si>
    <t>KARAKAW1_UNIT1</t>
  </si>
  <si>
    <t>KARANKAWA WIND 1A</t>
  </si>
  <si>
    <t>HRFDWIND_JRDWIND2</t>
  </si>
  <si>
    <t>JUMBO ROAD WIND 2</t>
  </si>
  <si>
    <t>HRFDWIND_JRDWIND1</t>
  </si>
  <si>
    <t>JUMBO ROAD WIND 1</t>
  </si>
  <si>
    <t>BORDAS2_JAVEL2_C</t>
  </si>
  <si>
    <t>JAVELINA II WIND 3</t>
  </si>
  <si>
    <t>BORDAS2_JAVEL2_B</t>
  </si>
  <si>
    <t>JAVELINA II WIND 2</t>
  </si>
  <si>
    <t>BORDAS2_JAVEL2_A</t>
  </si>
  <si>
    <t>JAVELINA II WIND 1</t>
  </si>
  <si>
    <t>BORDAS_JAVEL20</t>
  </si>
  <si>
    <t>JAVELINA I WIND 20</t>
  </si>
  <si>
    <t>BORDAS_JAVEL18</t>
  </si>
  <si>
    <t>JAVELINA I WIND 18</t>
  </si>
  <si>
    <t>INDNNWP_INDNNWP2</t>
  </si>
  <si>
    <t>INDIAN MESA WIND</t>
  </si>
  <si>
    <t>INDL_INADALE2</t>
  </si>
  <si>
    <t>INADALE WIND 2</t>
  </si>
  <si>
    <t>INDL_INADALE1</t>
  </si>
  <si>
    <t>INADALE WIND 1</t>
  </si>
  <si>
    <t>TAYLOR</t>
  </si>
  <si>
    <t>HHOLLOW4_WND1</t>
  </si>
  <si>
    <t>HORSE HOLLOW WIND 4</t>
  </si>
  <si>
    <t>HHOLLOW3_WND_1</t>
  </si>
  <si>
    <t>HORSE HOLLOW WIND 3</t>
  </si>
  <si>
    <t>HHOLLOW2_WIND1</t>
  </si>
  <si>
    <t>HORSE HOLLOW WIND 2</t>
  </si>
  <si>
    <t>H_HOLLOW_WND1</t>
  </si>
  <si>
    <t>HORSE HOLLOW WIND 1</t>
  </si>
  <si>
    <t>HORSECRK_UNIT2</t>
  </si>
  <si>
    <t>HORSE CREEK WIND 2</t>
  </si>
  <si>
    <t>HORSECRK_UNIT1</t>
  </si>
  <si>
    <t>HORSE CREEK WIND 1</t>
  </si>
  <si>
    <t>HI_LONE_WGR4</t>
  </si>
  <si>
    <t>HIGH LONESOME W 4</t>
  </si>
  <si>
    <t>HI_LONE_WGR3</t>
  </si>
  <si>
    <t>HIGH LONESOME W 3</t>
  </si>
  <si>
    <t>HI_LONE_WGR2A</t>
  </si>
  <si>
    <t>HIGH LONESOME W 2A</t>
  </si>
  <si>
    <t>HI_LONE_WGR2</t>
  </si>
  <si>
    <t>HIGH LONESOME W 2</t>
  </si>
  <si>
    <t>HI_LONE_WGR1C</t>
  </si>
  <si>
    <t>HIGH LONESOME W 1C</t>
  </si>
  <si>
    <t>HI_LONE_WGR1B</t>
  </si>
  <si>
    <t>HIGH LONESOME W 1B</t>
  </si>
  <si>
    <t>HI_LONE_WGR1A</t>
  </si>
  <si>
    <t>HIGH LONESOME W 1A</t>
  </si>
  <si>
    <t>MIRASOLE_MIR13</t>
  </si>
  <si>
    <t>HIDALGO II WIND</t>
  </si>
  <si>
    <t>MIRASOLE_MIR21</t>
  </si>
  <si>
    <t>HIDALGO &amp; STARR WIND 21</t>
  </si>
  <si>
    <t>MIRASOLE_MIR12</t>
  </si>
  <si>
    <t>HIDALGO &amp; STARR WIND 12</t>
  </si>
  <si>
    <t>MIRASOLE_MIR11</t>
  </si>
  <si>
    <t>HIDALGO &amp; STARR WIND 11</t>
  </si>
  <si>
    <t>REAGAN</t>
  </si>
  <si>
    <t>HICKMAN_G2</t>
  </si>
  <si>
    <t>HICKMAN (SANTA RITA WIND) 2</t>
  </si>
  <si>
    <t>HICKMAN_G1</t>
  </si>
  <si>
    <t>HICKMAN (SANTA RITA WIND) 1</t>
  </si>
  <si>
    <t>HRFDWIND_WIND_V</t>
  </si>
  <si>
    <t>HEREFORD WIND V</t>
  </si>
  <si>
    <t>HRFDWIND_WIND_G</t>
  </si>
  <si>
    <t>HEREFORD WIND G</t>
  </si>
  <si>
    <t>HWF_HWFG1</t>
  </si>
  <si>
    <t>HACKBERRY WIND</t>
  </si>
  <si>
    <t>GUNMTN_G1</t>
  </si>
  <si>
    <t>GUNSIGHT MOUNTAIN WIND</t>
  </si>
  <si>
    <t>TGW_T2</t>
  </si>
  <si>
    <t>GULF WIND II</t>
  </si>
  <si>
    <t>TGW_T1</t>
  </si>
  <si>
    <t>GULF WIND I</t>
  </si>
  <si>
    <t>GRIF_TRL_UNIT2</t>
  </si>
  <si>
    <t>GRIFFIN TRAIL WIND U2</t>
  </si>
  <si>
    <t>GRIF_TRL_UNIT1</t>
  </si>
  <si>
    <t>GRIFFIN TRAIL WIND U1</t>
  </si>
  <si>
    <t>GPASTURE_WIND_I</t>
  </si>
  <si>
    <t>GREEN PASTURES WIND I</t>
  </si>
  <si>
    <t>BRAZ_WND_BRAZ_WND2</t>
  </si>
  <si>
    <t>GREEN MOUNTAIN WIND (BRAZOS) U2</t>
  </si>
  <si>
    <t>BRAZ_WND_BRAZ_WND1</t>
  </si>
  <si>
    <t>GREEN MOUNTAIN WIND (BRAZOS) U1</t>
  </si>
  <si>
    <t>GRANDVW1_GV1B</t>
  </si>
  <si>
    <t>GRANDVIEW WIND 1 (CONWAY) GV1B</t>
  </si>
  <si>
    <t>GRANDVW1_GV1A</t>
  </si>
  <si>
    <t>GRANDVIEW WIND 1 (CONWAY) GV1A</t>
  </si>
  <si>
    <t>GOPHER_UNIT2</t>
  </si>
  <si>
    <t>GOPHER CREEK WIND 2</t>
  </si>
  <si>
    <t>GOPHER_UNIT1</t>
  </si>
  <si>
    <t>GOPHER CREEK WIND 1</t>
  </si>
  <si>
    <t>GWEC_GWEC_G1</t>
  </si>
  <si>
    <t>GOLDTHWAITE WIND 1</t>
  </si>
  <si>
    <t>GOAT_GOATWIN2</t>
  </si>
  <si>
    <t>GOAT WIND 2</t>
  </si>
  <si>
    <t>GOAT_GOATWIND</t>
  </si>
  <si>
    <t>GOAT WIND</t>
  </si>
  <si>
    <t>MCDLD_FCW1</t>
  </si>
  <si>
    <t>FOREST CREEK WIND</t>
  </si>
  <si>
    <t>FOARDCTY_UNIT2</t>
  </si>
  <si>
    <t>FOARD CITY WIND 1 B</t>
  </si>
  <si>
    <t>FOARDCTY_UNIT1</t>
  </si>
  <si>
    <t>FOARD CITY WIND 1 A</t>
  </si>
  <si>
    <t>FLUVANNA_UNIT2</t>
  </si>
  <si>
    <t>FLUVANNA RENEWABLE 1 B</t>
  </si>
  <si>
    <t>FLUVANNA_UNIT1</t>
  </si>
  <si>
    <t>FLUVANNA RENEWABLE 1 A</t>
  </si>
  <si>
    <t>FTWIND_UNIT_1</t>
  </si>
  <si>
    <t>FLAT TOP WIND I</t>
  </si>
  <si>
    <t>ASTRA_UNIT1</t>
  </si>
  <si>
    <t>FALVEZ ASTRA WIND</t>
  </si>
  <si>
    <t>CHALUPA_UNIT2</t>
  </si>
  <si>
    <t>ESPIRITU WIND</t>
  </si>
  <si>
    <t>ALGODON_UNIT2</t>
  </si>
  <si>
    <t>EL ALGODON ALTO W U2</t>
  </si>
  <si>
    <t>ALGODON_UNIT1</t>
  </si>
  <si>
    <t>EL ALGODON ALTO W U1</t>
  </si>
  <si>
    <t>DIGBY_UNIT2</t>
  </si>
  <si>
    <t>ELECTRA WIND 2</t>
  </si>
  <si>
    <t>DIGBY_UNIT1</t>
  </si>
  <si>
    <t>ELECTRA WIND 1</t>
  </si>
  <si>
    <t>ELB_ELBCREEK</t>
  </si>
  <si>
    <t>ELBOW CREEK WIND</t>
  </si>
  <si>
    <t>EL_RAYO_UNIT2</t>
  </si>
  <si>
    <t>EAST RAYMOND WIND (EL RAYO) U2</t>
  </si>
  <si>
    <t>EL_RAYO_UNIT1</t>
  </si>
  <si>
    <t>EAST RAYMOND WIND (EL RAYO) U1</t>
  </si>
  <si>
    <t>GRANDVW1_COLB</t>
  </si>
  <si>
    <t>DOUG COLBECK'S CORNER (CONWAY) B</t>
  </si>
  <si>
    <t>GRANDVW1_COLA</t>
  </si>
  <si>
    <t>DOUG COLBECK'S CORNER (CONWAY) A</t>
  </si>
  <si>
    <t>DSKYWND2_UNIT_2B</t>
  </si>
  <si>
    <t>DESERT SKY WIND 2 B</t>
  </si>
  <si>
    <t>DSKYWND1_UNIT_1B</t>
  </si>
  <si>
    <t>DESERT SKY WIND 2 A</t>
  </si>
  <si>
    <t>DSKYWND2_UNIT_2A</t>
  </si>
  <si>
    <t>DESERT SKY WIND 1 B</t>
  </si>
  <si>
    <t>DSKYWND1_UNIT_1A</t>
  </si>
  <si>
    <t>DESERT SKY WIND 1 A</t>
  </si>
  <si>
    <t>DERMOTT_UNIT2</t>
  </si>
  <si>
    <t>DERMOTT WIND 1_2</t>
  </si>
  <si>
    <t>DERMOTT_UNIT1</t>
  </si>
  <si>
    <t>DERMOTT WIND 1_1</t>
  </si>
  <si>
    <t>CRANELL_UNIT1</t>
  </si>
  <si>
    <t>CRANELL WIND</t>
  </si>
  <si>
    <t>COTPLNS_COTTONPL</t>
  </si>
  <si>
    <t>COTTON PLAINS WIND</t>
  </si>
  <si>
    <t>SANTACRU_UNIT2</t>
  </si>
  <si>
    <t>CHAPMAN RANCH WIND IB (SANTA CRUZ)</t>
  </si>
  <si>
    <t>SANTACRU_UNIT1</t>
  </si>
  <si>
    <t>CHAPMAN RANCH WIND IA (SANTA CRUZ)</t>
  </si>
  <si>
    <t>CHAMPION_UNIT1</t>
  </si>
  <si>
    <t>CHAMPION WIND</t>
  </si>
  <si>
    <t>CHALUPA_UNIT1</t>
  </si>
  <si>
    <t>CHALUPA WIND</t>
  </si>
  <si>
    <t>CEDROHIL_CHW2</t>
  </si>
  <si>
    <t>CEDRO HILL WIND 2</t>
  </si>
  <si>
    <t>CEDROHIL_CHW1</t>
  </si>
  <si>
    <t>CEDRO HILL WIND 1</t>
  </si>
  <si>
    <t>CAPRIDG4_CR4</t>
  </si>
  <si>
    <t>CAPRICORN RIDGE WIND 4</t>
  </si>
  <si>
    <t>CAPRIDGE_CR3</t>
  </si>
  <si>
    <t>CAPRICORN RIDGE WIND 3</t>
  </si>
  <si>
    <t>CAPRIDGE_CR2</t>
  </si>
  <si>
    <t>CAPRICORN RIDGE WIND 2</t>
  </si>
  <si>
    <t>CAPRIDGE_CR1</t>
  </si>
  <si>
    <t>CAPRICORN RIDGE WIND 1</t>
  </si>
  <si>
    <t>CSEC_CSECG2</t>
  </si>
  <si>
    <t>CAMP SPRINGS WIND 2</t>
  </si>
  <si>
    <t>CSEC_CSECG1</t>
  </si>
  <si>
    <t>CAMP SPRINGS WIND 1</t>
  </si>
  <si>
    <t>CAMWIND_UNIT1</t>
  </si>
  <si>
    <t>CAMERON COUNTY WIND</t>
  </si>
  <si>
    <t>CALLAHAN_WND1</t>
  </si>
  <si>
    <t>CALLAHAN WIND</t>
  </si>
  <si>
    <t>CFLATS_U1</t>
  </si>
  <si>
    <t>CACTUS FLATS WIND U1</t>
  </si>
  <si>
    <t>CABEZON_WIND2</t>
  </si>
  <si>
    <t>CABEZON WIND (RIO BRAVO I WIND) 1 B</t>
  </si>
  <si>
    <t>CABEZON_WIND1</t>
  </si>
  <si>
    <t>CABEZON WIND (RIO BRAVO I WIND) 1 A</t>
  </si>
  <si>
    <t>BULLCRK_WND2</t>
  </si>
  <si>
    <t>BULL CREEK WIND U2</t>
  </si>
  <si>
    <t>BULLCRK_WND1</t>
  </si>
  <si>
    <t>BULL CREEK WIND U1</t>
  </si>
  <si>
    <t>BUFF_GAP_UNIT3</t>
  </si>
  <si>
    <t>BUFFALO GAP WIND 3</t>
  </si>
  <si>
    <t>BUFF_GAP_UNIT2_2</t>
  </si>
  <si>
    <t>BUFFALO GAP WIND 2_2</t>
  </si>
  <si>
    <t>BUFF_GAP_UNIT2_1</t>
  </si>
  <si>
    <t>BUFFALO GAP WIND 2_1</t>
  </si>
  <si>
    <t>BUFF_GAP_UNIT1</t>
  </si>
  <si>
    <t>BUFFALO GAP WIND 1</t>
  </si>
  <si>
    <t>BUCKTHRN_UNIT2</t>
  </si>
  <si>
    <t>BUCKTHORN WIND 1 B</t>
  </si>
  <si>
    <t>BUCKTHRN_UNIT1</t>
  </si>
  <si>
    <t>BUCKTHORN WIND 1 A</t>
  </si>
  <si>
    <t>BBREEZE_UNIT2</t>
  </si>
  <si>
    <t>BRUENNING'S BREEZE B</t>
  </si>
  <si>
    <t>BBREEZE_UNIT1</t>
  </si>
  <si>
    <t>BRUENNING'S BREEZE A</t>
  </si>
  <si>
    <t>BRISCOE</t>
  </si>
  <si>
    <t>BRISCOE_WIND</t>
  </si>
  <si>
    <t>BRISCOE WIND</t>
  </si>
  <si>
    <t>BCATWIND_WIND_1</t>
  </si>
  <si>
    <t>BOBCAT BLUFF WIND</t>
  </si>
  <si>
    <t>BLSUMIT3_UNIT_25</t>
  </si>
  <si>
    <t>BLUE SUMMIT WIND 3 B</t>
  </si>
  <si>
    <t>BLSUMIT3_UNIT_17</t>
  </si>
  <si>
    <t>BLUE SUMMIT WIND 3 A</t>
  </si>
  <si>
    <t>BLSUMMIT_UNIT2_17</t>
  </si>
  <si>
    <t>BLUE SUMMIT WIND 2 B</t>
  </si>
  <si>
    <t>BLSUMMIT_UNIT2_25</t>
  </si>
  <si>
    <t>BLUE SUMMIT WIND 2 A</t>
  </si>
  <si>
    <t>BLSUMMIT_BLSMT1_6</t>
  </si>
  <si>
    <t>BLUE SUMMIT WIND 1 B</t>
  </si>
  <si>
    <t>BLSUMMIT_BLSMT1_5</t>
  </si>
  <si>
    <t>BLUE SUMMIT WIND 1 A</t>
  </si>
  <si>
    <t>BRTSW_BCW1</t>
  </si>
  <si>
    <t>BARTON CHAPEL WIND</t>
  </si>
  <si>
    <t>BARROW_UNIT2</t>
  </si>
  <si>
    <t>BARROW RANCH (JUMBO HILL WIND) 2</t>
  </si>
  <si>
    <t>BARROW_UNIT1</t>
  </si>
  <si>
    <t>BARROW RANCH (JUMBO HILL WIND) 1</t>
  </si>
  <si>
    <t>BAFFIN_UNIT2</t>
  </si>
  <si>
    <t>BAFFIN WIND UNIT2</t>
  </si>
  <si>
    <t>BAFFIN_UNIT1</t>
  </si>
  <si>
    <t>BAFFIN WIND UNIT1</t>
  </si>
  <si>
    <t>BLACKJAK_UNIT2</t>
  </si>
  <si>
    <t>BLACKJACK CREEK WIND U2</t>
  </si>
  <si>
    <t>BLACKJAK_UNIT1</t>
  </si>
  <si>
    <t>BLACKJACK CREEK WIND U1</t>
  </si>
  <si>
    <t>DEWOLF_UNIT1</t>
  </si>
  <si>
    <t>AVIATOR WIND U3</t>
  </si>
  <si>
    <t>AVIATOR_UNIT2</t>
  </si>
  <si>
    <t>AVIATOR WIND U2</t>
  </si>
  <si>
    <t>AVIATOR_UNIT1</t>
  </si>
  <si>
    <t>AVIATOR WIND U1</t>
  </si>
  <si>
    <t>HILL &amp; LIMESTONE</t>
  </si>
  <si>
    <t>AQUILLA_U2_28</t>
  </si>
  <si>
    <t>AQUILLA LAKE 2 WIND U2</t>
  </si>
  <si>
    <t>AQUILLA_U2_23</t>
  </si>
  <si>
    <t>AQUILLA LAKE 2 WIND U1</t>
  </si>
  <si>
    <t>AQUILLA_U1_28</t>
  </si>
  <si>
    <t>AQUILLA LAKE WIND U2</t>
  </si>
  <si>
    <t>AQUILLA_U1_23</t>
  </si>
  <si>
    <t>AQUILLA LAKE WIND U1</t>
  </si>
  <si>
    <t>ANACACHO_ANA</t>
  </si>
  <si>
    <t>ANACACHO WIND</t>
  </si>
  <si>
    <t>AMADEUS2_UNIT3</t>
  </si>
  <si>
    <t>AMADEUS WIND 2 U1</t>
  </si>
  <si>
    <t>AMADEUS1_UNIT2</t>
  </si>
  <si>
    <t>AMADEUS WIND 1 U2</t>
  </si>
  <si>
    <t>AMADEUS1_UNIT1</t>
  </si>
  <si>
    <t>AMADEUS WIND 1 U1</t>
  </si>
  <si>
    <t>AJAXWIND_UNIT2</t>
  </si>
  <si>
    <t>WESTERN TRAIL WIND (AJAX WIND) U2</t>
  </si>
  <si>
    <t>AJAXWIND_UNIT1</t>
  </si>
  <si>
    <t>WESTERN TRAIL WIND (AJAX WIND) U1</t>
  </si>
  <si>
    <t>Operational Resources (Wind)</t>
  </si>
  <si>
    <t>PUN_CAP_ADJUST</t>
  </si>
  <si>
    <t>Private-Use Network Forecast Adjustment (per Protocol 10.3.2.4)</t>
  </si>
  <si>
    <t>PUN_CAP_CONT</t>
  </si>
  <si>
    <t>MOTH_AVAIL</t>
  </si>
  <si>
    <t>Available Mothball Capacity based on Owner's Return Probability</t>
  </si>
  <si>
    <t>Switchable Capacity Unavailable to ERCOT Total</t>
  </si>
  <si>
    <t>KMCHI_2CT101_UNAVAIL</t>
  </si>
  <si>
    <t>TENASKA KIAMICHI STATION 2CT101</t>
  </si>
  <si>
    <t>AEEC_ELK_2_UNAVAIL</t>
  </si>
  <si>
    <t>ELK STATION CTG 2</t>
  </si>
  <si>
    <t>AEEC_ELK_1_UNAVAIL</t>
  </si>
  <si>
    <t>ELK STATION CTG 1</t>
  </si>
  <si>
    <t>AEEC_ANTLP_3_UNAVAIL</t>
  </si>
  <si>
    <t>ANTELOPE IC 3</t>
  </si>
  <si>
    <t>AEEC_ANTLP_2_UNAVAIL</t>
  </si>
  <si>
    <t>ANTELOPE IC 2</t>
  </si>
  <si>
    <t>AEEC_ANTLP_1_UNAVAIL</t>
  </si>
  <si>
    <t>ANTELOPE IC 1</t>
  </si>
  <si>
    <t>Switchable Capacity Unavailable to ERCOT</t>
  </si>
  <si>
    <t>Switchable Capacity Total</t>
  </si>
  <si>
    <t>KMCHI_2ST</t>
  </si>
  <si>
    <t>TENASKA KIAMICHI STATION 2ST</t>
  </si>
  <si>
    <t>KMCHI_2CT201</t>
  </si>
  <si>
    <t>TENASKA KIAMICHI STATION 2CT201</t>
  </si>
  <si>
    <t>KMCHI_2CT101</t>
  </si>
  <si>
    <t>KMCHI_1ST</t>
  </si>
  <si>
    <t>TENASKA KIAMICHI STATION 1ST</t>
  </si>
  <si>
    <t>KMCHI_1CT201</t>
  </si>
  <si>
    <t>TENASKA KIAMICHI STATION 1CT201</t>
  </si>
  <si>
    <t>KMCHI_1CT101</t>
  </si>
  <si>
    <t>TENASKA KIAMICHI STATION 1CT101</t>
  </si>
  <si>
    <t>RUSK</t>
  </si>
  <si>
    <t>TGCCS_UNIT4</t>
  </si>
  <si>
    <t>TENASKA GATEWAY STATION STG 4</t>
  </si>
  <si>
    <t>TGCCS_CT3</t>
  </si>
  <si>
    <t>TENASKA GATEWAY STATION CTG 3</t>
  </si>
  <si>
    <t>TGCCS_CT2</t>
  </si>
  <si>
    <t>TENASKA GATEWAY STATION CTG 2</t>
  </si>
  <si>
    <t>TGCCS_CT1</t>
  </si>
  <si>
    <t>TENASKA GATEWAY STATION CTG 1</t>
  </si>
  <si>
    <t>FTR_FTR_G4</t>
  </si>
  <si>
    <t>TENASKA FRONTIER STATION STG 4</t>
  </si>
  <si>
    <t>FTR_FTR_G3</t>
  </si>
  <si>
    <t>TENASKA FRONTIER STATION CTG 3</t>
  </si>
  <si>
    <t>FTR_FTR_G2</t>
  </si>
  <si>
    <t>TENASKA FRONTIER STATION CTG 2</t>
  </si>
  <si>
    <t>FTR_FTR_G1</t>
  </si>
  <si>
    <t>TENASKA FRONTIER STATION CTG 1</t>
  </si>
  <si>
    <t>AEEC_ELK_2</t>
  </si>
  <si>
    <t>AEEC_ELK_1</t>
  </si>
  <si>
    <t>AEEC_ANTLP_3</t>
  </si>
  <si>
    <t>AEEC_ANTLP_2</t>
  </si>
  <si>
    <t>AEEC_ANTLP_1</t>
  </si>
  <si>
    <t>Operational Resources (Switchable)</t>
  </si>
  <si>
    <t>HYDRO_OPERATIONAL</t>
  </si>
  <si>
    <t>Operational Capacity Hydroelectric Total</t>
  </si>
  <si>
    <t>HYDRO_UNAVAIL</t>
  </si>
  <si>
    <t>Operational Capacity Hydroelectric Unavailable due to Extended Outage or Derate</t>
  </si>
  <si>
    <t>DG_HYDRO_CAP_CONT</t>
  </si>
  <si>
    <t>Hydro SODG Capacity Contribution (Highest 20 Peak Load Hours)</t>
  </si>
  <si>
    <t>Operational Hydro Resources Total, Settlement Only Distributed Generators (SODGs)</t>
  </si>
  <si>
    <t>HYDRO</t>
  </si>
  <si>
    <t>DG_LWSVL_1UNIT</t>
  </si>
  <si>
    <t>LEWISVILLE HYDRO-CITY OF GARLAND</t>
  </si>
  <si>
    <t>DG_SCHUM_2UNITS</t>
  </si>
  <si>
    <t>GUADALUPE BLANCO RIVER AUTH-SCHUMANSVILLE</t>
  </si>
  <si>
    <t>DG_MCQUE_5UNITS</t>
  </si>
  <si>
    <t>GUADALUPE BLANCO RIVER AUTH-MCQUEENEY</t>
  </si>
  <si>
    <t>DG_OAKHL_1UNIT</t>
  </si>
  <si>
    <t>ARLINGTON OUTLET HYDROELECTRIC FACILITY</t>
  </si>
  <si>
    <t>Operational Hydro Resources, Settlement Only Distributed Generators (SODGs)</t>
  </si>
  <si>
    <t>HYDRO_CAP_CONT</t>
  </si>
  <si>
    <t>Hydro Capacity Contribution (Top 20 Hours)</t>
  </si>
  <si>
    <t>Operational Capacity Total (Hydro)</t>
  </si>
  <si>
    <t>WND_WHITNEY2</t>
  </si>
  <si>
    <t>WHITNEY DAM HYDRO 2</t>
  </si>
  <si>
    <t>WND_WHITNEY1</t>
  </si>
  <si>
    <t>WHITNEY DAM HYDRO</t>
  </si>
  <si>
    <t>MARSFO_MARSFOG3</t>
  </si>
  <si>
    <t>MARSHALL FORD HYDRO 3</t>
  </si>
  <si>
    <t>MARSFO_MARSFOG2</t>
  </si>
  <si>
    <t>MARSHALL FORD HYDRO 2</t>
  </si>
  <si>
    <t>MARSFO_MARSFOG1</t>
  </si>
  <si>
    <t>MARSHALL FORD HYDRO 1</t>
  </si>
  <si>
    <t>BURNET</t>
  </si>
  <si>
    <t>MARBFA_MARBFAG2</t>
  </si>
  <si>
    <t>MARBLE FALLS HYDRO 2</t>
  </si>
  <si>
    <t>MARBFA_MARBFAG1</t>
  </si>
  <si>
    <t>MARBLE FALLS HYDRO 1</t>
  </si>
  <si>
    <t>LLANO</t>
  </si>
  <si>
    <t>INKSDA_INKS_G1</t>
  </si>
  <si>
    <t>INKS HYDRO 1</t>
  </si>
  <si>
    <t>CANYHY_CANYHYG1</t>
  </si>
  <si>
    <t>GUADALUPE BLANCO RIVER AUTH-CANYON</t>
  </si>
  <si>
    <t>WIRTZ_WIRTZ_G2</t>
  </si>
  <si>
    <t>GRANITE SHOALS HYDRO 2</t>
  </si>
  <si>
    <t>WIRTZ_WIRTZ_G1</t>
  </si>
  <si>
    <t>GRANITE SHOALS HYDRO 1</t>
  </si>
  <si>
    <t>FALCON_FALCONG3</t>
  </si>
  <si>
    <t>FALCON HYDRO 3</t>
  </si>
  <si>
    <t>FALCON_FALCONG2</t>
  </si>
  <si>
    <t>FALCON HYDRO 2</t>
  </si>
  <si>
    <t>FALCON_FALCONG1</t>
  </si>
  <si>
    <t>FALCON HYDRO 1</t>
  </si>
  <si>
    <t>EAGLE_HY_EAGLE_HY1</t>
  </si>
  <si>
    <t>EAGLE PASS HYDRO</t>
  </si>
  <si>
    <t>DNDAM_DENISOG2</t>
  </si>
  <si>
    <t>DENISON DAM 2</t>
  </si>
  <si>
    <t>DNDAM_DENISOG1</t>
  </si>
  <si>
    <t>DENISON DAM 1</t>
  </si>
  <si>
    <t>BUCHAN_BUCHANG3</t>
  </si>
  <si>
    <t>BUCHANAN HYDRO 3</t>
  </si>
  <si>
    <t>BUCHAN_BUCHANG2</t>
  </si>
  <si>
    <t>BUCHANAN HYDRO 2</t>
  </si>
  <si>
    <t>BUCHAN_BUCHANG1</t>
  </si>
  <si>
    <t>BUCHANAN HYDRO 1</t>
  </si>
  <si>
    <t>AUSTPL_AUSTING2</t>
  </si>
  <si>
    <t>AUSTIN HYDRO 2</t>
  </si>
  <si>
    <t>AUSTPL_AUSTING1</t>
  </si>
  <si>
    <t>AUSTIN HYDRO 1</t>
  </si>
  <si>
    <t>AMISTAD_AMISTAG2</t>
  </si>
  <si>
    <t>AMISTAD HYDRO 2</t>
  </si>
  <si>
    <t>AMISTAD_AMISTAG1</t>
  </si>
  <si>
    <t>AMISTAD HYDRO 1</t>
  </si>
  <si>
    <t>Operational Resources (Hydro)</t>
  </si>
  <si>
    <t>THERMAL_OPERATIONAL</t>
  </si>
  <si>
    <t>Operational Capacity Thermal Total</t>
  </si>
  <si>
    <t>THERMAL_UNAVAIL</t>
  </si>
  <si>
    <t>Operational Capacity Thermal Unavailable due to Extended Outage or Derate</t>
  </si>
  <si>
    <t>Operational Capacity - Synchronized but not Approved for Commercial Operations Total (Nuclear, Coal, Gas, Biomass)</t>
  </si>
  <si>
    <t>Operational Resources - Synchronized but not Approved for Commercial Operations (Thermal)</t>
  </si>
  <si>
    <t>Operational Capacity Total (Nuclear, Coal, Gas, Biomass)</t>
  </si>
  <si>
    <t>BIOMASS</t>
  </si>
  <si>
    <t>PARKER</t>
  </si>
  <si>
    <t>DG_WSTHL_3UNITS</t>
  </si>
  <si>
    <t>WM RENEWABLE-WESTSIDE LFG</t>
  </si>
  <si>
    <t>DG_FREIH_2UNITS</t>
  </si>
  <si>
    <t>WM RENEWABLE-MESQUITE CREEK LFG</t>
  </si>
  <si>
    <t>DG_BIO2_4UNITS</t>
  </si>
  <si>
    <t>WM RENEWABLE-DFW GAS RECOVERY LFG</t>
  </si>
  <si>
    <t>DG_BIOE_2UNITS</t>
  </si>
  <si>
    <t>WM RENEWABLE-BIOENERGY PARTNERS LFG</t>
  </si>
  <si>
    <t>DG_SPRIN_4UNITS</t>
  </si>
  <si>
    <t>WM RENEWABLE-AUSTIN LFG</t>
  </si>
  <si>
    <t>DG_78252_4UNITS</t>
  </si>
  <si>
    <t>NELSON GARDENS LFG</t>
  </si>
  <si>
    <t>DG_TRIRA_1UNIT</t>
  </si>
  <si>
    <t>GRAND PRAIRIE LFG</t>
  </si>
  <si>
    <t>DG_HBR_2UNITS</t>
  </si>
  <si>
    <t>FARMERS BRANCH LANDFILL GAS TO ENERGY</t>
  </si>
  <si>
    <t>DG_MEDIN_1UNIT</t>
  </si>
  <si>
    <t>BIOENERGY TEXAS-COVEL GARDENS LFG</t>
  </si>
  <si>
    <t>DG_WALZE_4UNITS</t>
  </si>
  <si>
    <t>BIOENERGY AUSTIN-WALZEM RD LFG</t>
  </si>
  <si>
    <t>NACOGDOCHES</t>
  </si>
  <si>
    <t>NACPW_UNIT1</t>
  </si>
  <si>
    <t>NACOGDOCHES POWER</t>
  </si>
  <si>
    <t>WHCCS2_STG6</t>
  </si>
  <si>
    <t>WOLF HOLLOW 2 STG 6</t>
  </si>
  <si>
    <t>WHCCS2_CT5</t>
  </si>
  <si>
    <t>WOLF HOLLOW 2 CTG 5</t>
  </si>
  <si>
    <t>WHCCS2_CT4</t>
  </si>
  <si>
    <t>WOLF HOLLOW 2 CTG 4</t>
  </si>
  <si>
    <t>WHCCS_STG</t>
  </si>
  <si>
    <t>WOLF HOLLOW POWER STG</t>
  </si>
  <si>
    <t>WHCCS_CT2</t>
  </si>
  <si>
    <t>WOLF HOLLOW POWER CTG 2</t>
  </si>
  <si>
    <t>WHCCS_CT1</t>
  </si>
  <si>
    <t>WOLF HOLLOW POWER CTG 1</t>
  </si>
  <si>
    <t>WCPP_ST1</t>
  </si>
  <si>
    <t>WISE-TRACTEBEL POWER STG 1</t>
  </si>
  <si>
    <t>WCPP_CT2</t>
  </si>
  <si>
    <t>WISE-TRACTEBEL POWER CTG 2</t>
  </si>
  <si>
    <t>WCPP_CT1</t>
  </si>
  <si>
    <t>WISE-TRACTEBEL POWER CTG 1</t>
  </si>
  <si>
    <t>WIPOPA_WPP_G4</t>
  </si>
  <si>
    <t>WINCHESTER POWER PARK CTG 4</t>
  </si>
  <si>
    <t>WIPOPA_WPP_G3</t>
  </si>
  <si>
    <t>WINCHESTER POWER PARK CTG 3</t>
  </si>
  <si>
    <t>WIPOPA_WPP_G2</t>
  </si>
  <si>
    <t>WINCHESTER POWER PARK CTG 2</t>
  </si>
  <si>
    <t>WIPOPA_WPP_G1</t>
  </si>
  <si>
    <t>WINCHESTER POWER PARK CTG 1</t>
  </si>
  <si>
    <t>WFCOGEN_UNIT3</t>
  </si>
  <si>
    <t>WICHITA FALLS CTG 3</t>
  </si>
  <si>
    <t>WFCOGEN_UNIT2</t>
  </si>
  <si>
    <t>WICHITA FALLS CTG 2</t>
  </si>
  <si>
    <t>WFCOGEN_UNIT1</t>
  </si>
  <si>
    <t>WICHITA FALLS CTG 1</t>
  </si>
  <si>
    <t>WAP_WAP_G4</t>
  </si>
  <si>
    <t>W A PARISH STG 4</t>
  </si>
  <si>
    <t>WAP_WAP_G3</t>
  </si>
  <si>
    <t>W A PARISH STG 3</t>
  </si>
  <si>
    <t>WAP_WAP_G2</t>
  </si>
  <si>
    <t>W A PARISH STG 2</t>
  </si>
  <si>
    <t>WAP_WAP_G1</t>
  </si>
  <si>
    <t>W A PARISH STG 1</t>
  </si>
  <si>
    <t>WAP_WAPGT_1</t>
  </si>
  <si>
    <t>W A PARISH CTG 1</t>
  </si>
  <si>
    <t>VICTORIA_VICTORG5</t>
  </si>
  <si>
    <t>VICTORIA POWER STG 5</t>
  </si>
  <si>
    <t>VICTORIA_VICTORG6</t>
  </si>
  <si>
    <t>VICTORIA POWER CTG 6</t>
  </si>
  <si>
    <t>VICTPORT_CTG02</t>
  </si>
  <si>
    <t>VICTORIA PORT (VICTPORT) CTG 2</t>
  </si>
  <si>
    <t>VICTPORT_CTG01</t>
  </si>
  <si>
    <t>VICTORIA PORT (VICTPORT) CTG 1</t>
  </si>
  <si>
    <t>CITYVICT_CTG02</t>
  </si>
  <si>
    <t>VICTORIA CITY (CITYVICT) CTG 2</t>
  </si>
  <si>
    <t>CITYVICT_CTG01</t>
  </si>
  <si>
    <t>VICTORIA CITY (CITYVICT) CTG 1</t>
  </si>
  <si>
    <t>BRAUNIG_VHB3</t>
  </si>
  <si>
    <t>V H BRAUNIG STG 3</t>
  </si>
  <si>
    <t>BRAUNIG_VHB2</t>
  </si>
  <si>
    <t>V H BRAUNIG STG 2</t>
  </si>
  <si>
    <t>BRAUNIG_VHB1</t>
  </si>
  <si>
    <t>V H BRAUNIG STG 1</t>
  </si>
  <si>
    <t>BRAUNIG_VHB6CT8</t>
  </si>
  <si>
    <t>V H BRAUNIG CTG 8</t>
  </si>
  <si>
    <t>BRAUNIG_VHB6CT7</t>
  </si>
  <si>
    <t>V H BRAUNIG CTG 7</t>
  </si>
  <si>
    <t>BRAUNIG_VHB6CT6</t>
  </si>
  <si>
    <t>V H BRAUNIG CTG 6</t>
  </si>
  <si>
    <t>BRAUNIG_VHB6CT5</t>
  </si>
  <si>
    <t>V H BRAUNIG CTG 5</t>
  </si>
  <si>
    <t>TOPAZ_UNIT10</t>
  </si>
  <si>
    <t>TOPAZ POWER PLANT U10</t>
  </si>
  <si>
    <t>TOPAZ_UNIT9</t>
  </si>
  <si>
    <t>TOPAZ POWER PLANT U9</t>
  </si>
  <si>
    <t>TOPAZ_UNIT8</t>
  </si>
  <si>
    <t>TOPAZ POWER PLANT U8</t>
  </si>
  <si>
    <t>TOPAZ_UNIT7</t>
  </si>
  <si>
    <t>TOPAZ POWER PLANT U7</t>
  </si>
  <si>
    <t>TOPAZ_UNIT6</t>
  </si>
  <si>
    <t>TOPAZ POWER PLANT U6</t>
  </si>
  <si>
    <t>TOPAZ_UNIT5</t>
  </si>
  <si>
    <t>TOPAZ POWER PLANT U5</t>
  </si>
  <si>
    <t>TOPAZ_UNIT4</t>
  </si>
  <si>
    <t>TOPAZ POWER PLANT U4</t>
  </si>
  <si>
    <t>TOPAZ_UNIT3</t>
  </si>
  <si>
    <t>TOPAZ POWER PLANT U3</t>
  </si>
  <si>
    <t>TOPAZ_UNIT2</t>
  </si>
  <si>
    <t>TOPAZ POWER PLANT U2</t>
  </si>
  <si>
    <t>TOPAZ_UNIT1</t>
  </si>
  <si>
    <t>TOPAZ POWER PLANT U1</t>
  </si>
  <si>
    <t>TRSES_UNIT6</t>
  </si>
  <si>
    <t>TRINIDAD STG 6</t>
  </si>
  <si>
    <t>TGS_GT01</t>
  </si>
  <si>
    <t>TEXAS GULF SULPHUR CTG 1</t>
  </si>
  <si>
    <t>TXCTY_ST</t>
  </si>
  <si>
    <t>TEXAS CITY POWER STG</t>
  </si>
  <si>
    <t>TXCTY_CTC</t>
  </si>
  <si>
    <t>TEXAS CITY POWER CTG C</t>
  </si>
  <si>
    <t>TXCTY_CTB</t>
  </si>
  <si>
    <t>TEXAS CITY POWER CTG B</t>
  </si>
  <si>
    <t>TXCTY_CTA</t>
  </si>
  <si>
    <t>TEXAS CITY POWER CTG A</t>
  </si>
  <si>
    <t>THW_THWST_4</t>
  </si>
  <si>
    <t>T H WHARTON POWER STG 4</t>
  </si>
  <si>
    <t>THW_THWST_3</t>
  </si>
  <si>
    <t>T H WHARTON POWER STG 3</t>
  </si>
  <si>
    <t>THW_THWGT56</t>
  </si>
  <si>
    <t>T H WHARTON POWER CTG 56</t>
  </si>
  <si>
    <t>THW_THWGT55</t>
  </si>
  <si>
    <t>T H WHARTON POWER CTG 55</t>
  </si>
  <si>
    <t>THW_THWGT54</t>
  </si>
  <si>
    <t>T H WHARTON POWER CTG 54</t>
  </si>
  <si>
    <t>THW_THWGT53</t>
  </si>
  <si>
    <t>T H WHARTON POWER CTG 53</t>
  </si>
  <si>
    <t>THW_THWGT52</t>
  </si>
  <si>
    <t>T H WHARTON POWER CTG 52</t>
  </si>
  <si>
    <t>THW_THWGT51</t>
  </si>
  <si>
    <t>T H WHARTON POWER CTG 51</t>
  </si>
  <si>
    <t>THW_THWGT44</t>
  </si>
  <si>
    <t>T H WHARTON POWER CTG 44</t>
  </si>
  <si>
    <t>THW_THWGT43</t>
  </si>
  <si>
    <t>T H WHARTON POWER CTG 43</t>
  </si>
  <si>
    <t>THW_THWGT42</t>
  </si>
  <si>
    <t>T H WHARTON POWER CTG 42</t>
  </si>
  <si>
    <t>THW_THWGT41</t>
  </si>
  <si>
    <t>T H WHARTON POWER CTG 41</t>
  </si>
  <si>
    <t>THW_THWGT34</t>
  </si>
  <si>
    <t>T H WHARTON POWER CTG 34</t>
  </si>
  <si>
    <t>THW_THWGT33</t>
  </si>
  <si>
    <t>T H WHARTON POWER CTG 33</t>
  </si>
  <si>
    <t>THW_THWGT32</t>
  </si>
  <si>
    <t>T H WHARTON POWER CTG 32</t>
  </si>
  <si>
    <t>THW_THWGT31</t>
  </si>
  <si>
    <t>T H WHARTON POWER CTG 31</t>
  </si>
  <si>
    <t>THW_THWGT_1</t>
  </si>
  <si>
    <t>T H WHARTON CTG 1</t>
  </si>
  <si>
    <t>CHEROKEE</t>
  </si>
  <si>
    <t>SCSES_UNIT2</t>
  </si>
  <si>
    <t>STRYKER CREEK STG 2</t>
  </si>
  <si>
    <t>SCSES_UNIT1A</t>
  </si>
  <si>
    <t>STRYKER CREEK STG 1</t>
  </si>
  <si>
    <t>COLORADO</t>
  </si>
  <si>
    <t>SKY1_SKY1B</t>
  </si>
  <si>
    <t>SKY GLOBAL POWER ONE IC B</t>
  </si>
  <si>
    <t>SKY1_SKY1A</t>
  </si>
  <si>
    <t>SKY GLOBAL POWER ONE IC A</t>
  </si>
  <si>
    <t>GIDEON_GIDEONG3</t>
  </si>
  <si>
    <t>SIM GIDEON STG 3</t>
  </si>
  <si>
    <t>GIDEON_GIDEONG2</t>
  </si>
  <si>
    <t>SIM GIDEON STG 2</t>
  </si>
  <si>
    <t>GIDEON_GIDEONG1</t>
  </si>
  <si>
    <t>SIM GIDEON STG 1</t>
  </si>
  <si>
    <t>SILASRAY_SILAS_6</t>
  </si>
  <si>
    <t>SILAS RAY POWER STG 6</t>
  </si>
  <si>
    <t>SILASRAY_SILAS_9</t>
  </si>
  <si>
    <t>SILAS RAY POWER CTG 9</t>
  </si>
  <si>
    <t>SILASRAY_SILAS_10</t>
  </si>
  <si>
    <t>SILAS RAY CTG 10</t>
  </si>
  <si>
    <t>SANDHSYD_SH_5C</t>
  </si>
  <si>
    <t>SANDHILL ENERGY CENTER STG 5C</t>
  </si>
  <si>
    <t>SANDHSYD_SH7</t>
  </si>
  <si>
    <t>SANDHILL ENERGY CENTER CTG 7</t>
  </si>
  <si>
    <t>SANDHSYD_SH6</t>
  </si>
  <si>
    <t>SANDHILL ENERGY CENTER CTG 6</t>
  </si>
  <si>
    <t>SANDHSYD_SH_5A</t>
  </si>
  <si>
    <t>SANDHILL ENERGY CENTER CTG 5A</t>
  </si>
  <si>
    <t>SANDHSYD_SH4</t>
  </si>
  <si>
    <t>SANDHILL ENERGY CENTER CTG 4</t>
  </si>
  <si>
    <t>SANDHSYD_SH3</t>
  </si>
  <si>
    <t>SANDHILL ENERGY CENTER CTG 3</t>
  </si>
  <si>
    <t>SANDHSYD_SH2</t>
  </si>
  <si>
    <t>SANDHILL ENERGY CENTER CTG 2</t>
  </si>
  <si>
    <t>SANDHSYD_SH1</t>
  </si>
  <si>
    <t>SANDHILL ENERGY CENTER CTG 1</t>
  </si>
  <si>
    <t>SJS_SJS_G2</t>
  </si>
  <si>
    <t>SAN JACINTO SES CTG 2</t>
  </si>
  <si>
    <t>SJS_SJS_G1</t>
  </si>
  <si>
    <t>SAN JACINTO SES CTG 1</t>
  </si>
  <si>
    <t>RAYBURN_RAYBURG10</t>
  </si>
  <si>
    <t>SAM RAYBURN POWER STG 10</t>
  </si>
  <si>
    <t>RAYBURN_RAYBURG9</t>
  </si>
  <si>
    <t>SAM RAYBURN POWER CTG 9</t>
  </si>
  <si>
    <t>RAYBURN_RAYBURG8</t>
  </si>
  <si>
    <t>SAM RAYBURN POWER CTG 8</t>
  </si>
  <si>
    <t>RAYBURN_RAYBURG7</t>
  </si>
  <si>
    <t>SAM RAYBURN POWER CTG 7</t>
  </si>
  <si>
    <t>RIONOG_ST1</t>
  </si>
  <si>
    <t>RIO NOGALES POWER STG 4</t>
  </si>
  <si>
    <t>RIONOG_CT3</t>
  </si>
  <si>
    <t>RIO NOGALES POWER CTG 3</t>
  </si>
  <si>
    <t>RIONOG_CT2</t>
  </si>
  <si>
    <t>RIO NOGALES POWER CTG 2</t>
  </si>
  <si>
    <t>RIONOG_CT1</t>
  </si>
  <si>
    <t>RIO NOGALES POWER CTG 1</t>
  </si>
  <si>
    <t>REDGATE_AGR_D</t>
  </si>
  <si>
    <t>REDGATE IC D</t>
  </si>
  <si>
    <t>REDGATE_AGR_C</t>
  </si>
  <si>
    <t>REDGATE IC C</t>
  </si>
  <si>
    <t>REDGATE_AGR_B</t>
  </si>
  <si>
    <t>REDGATE IC B</t>
  </si>
  <si>
    <t>REDGATE_AGR_A</t>
  </si>
  <si>
    <t>REDGATE IC A</t>
  </si>
  <si>
    <t>RAB_UNIT8</t>
  </si>
  <si>
    <t>RABBS POWER STATION U8</t>
  </si>
  <si>
    <t>RAB_UNIT7</t>
  </si>
  <si>
    <t>RABBS POWER STATION U7</t>
  </si>
  <si>
    <t>RAB_UNIT6</t>
  </si>
  <si>
    <t>RABBS POWER STATION U6</t>
  </si>
  <si>
    <t>RAB_UNIT5</t>
  </si>
  <si>
    <t>RABBS POWER STATION U5</t>
  </si>
  <si>
    <t>RAB_UNIT4</t>
  </si>
  <si>
    <t>RABBS POWER STATION U4</t>
  </si>
  <si>
    <t>RAB_UNIT3</t>
  </si>
  <si>
    <t>RABBS POWER STATION U3</t>
  </si>
  <si>
    <t>RAB_UNIT2</t>
  </si>
  <si>
    <t>RABBS POWER STATION U2</t>
  </si>
  <si>
    <t>RAB_UNIT1</t>
  </si>
  <si>
    <t>RABBS POWER STATION U1</t>
  </si>
  <si>
    <t>OLINGR_OLING_3</t>
  </si>
  <si>
    <t>RAY OLINGER STG 3</t>
  </si>
  <si>
    <t>OLINGR_OLING_2</t>
  </si>
  <si>
    <t>RAY OLINGER STG 2</t>
  </si>
  <si>
    <t>OLINGR_OLING_4</t>
  </si>
  <si>
    <t>RAY OLINGER CTG 4</t>
  </si>
  <si>
    <t>MIL_MILLERG3</t>
  </si>
  <si>
    <t>R W MILLER STG 3</t>
  </si>
  <si>
    <t>MIL_MILLERG2</t>
  </si>
  <si>
    <t>R W MILLER STG 2</t>
  </si>
  <si>
    <t>MIL_MILLERG1</t>
  </si>
  <si>
    <t>R W MILLER STG 1</t>
  </si>
  <si>
    <t>MIL_MILLERG5</t>
  </si>
  <si>
    <t>R W MILLER CTG 5</t>
  </si>
  <si>
    <t>MIL_MILLERG4</t>
  </si>
  <si>
    <t>R W MILLER CTG 4</t>
  </si>
  <si>
    <t>QALSW_STG2</t>
  </si>
  <si>
    <t>QUAIL RUN ENERGY STG 2</t>
  </si>
  <si>
    <t>QALSW_STG1</t>
  </si>
  <si>
    <t>QUAIL RUN ENERGY STG 1</t>
  </si>
  <si>
    <t>QALSW_GT4</t>
  </si>
  <si>
    <t>QUAIL RUN ENERGY CTG 4</t>
  </si>
  <si>
    <t>QALSW_GT3</t>
  </si>
  <si>
    <t>QUAIL RUN ENERGY CTG 3</t>
  </si>
  <si>
    <t>QALSW_GT2</t>
  </si>
  <si>
    <t>QUAIL RUN ENERGY CTG 2</t>
  </si>
  <si>
    <t>QALSW_GT1</t>
  </si>
  <si>
    <t>QUAIL RUN ENERGY CTG 1</t>
  </si>
  <si>
    <t>STEAM_STEAM_3</t>
  </si>
  <si>
    <t>POWERLANE PLANT STG 3</t>
  </si>
  <si>
    <t>STEAM_STEAM_2</t>
  </si>
  <si>
    <t>POWERLANE PLANT STG 2</t>
  </si>
  <si>
    <t>BAC_CTG6</t>
  </si>
  <si>
    <t>PHR PEAKERS (BAC) CTG 6</t>
  </si>
  <si>
    <t>BAC_CTG5</t>
  </si>
  <si>
    <t>PHR PEAKERS (BAC) CTG 5</t>
  </si>
  <si>
    <t>BAC_CTG4</t>
  </si>
  <si>
    <t>PHR PEAKERS (BAC) CTG 4</t>
  </si>
  <si>
    <t>BAC_CTG3</t>
  </si>
  <si>
    <t>PHR PEAKERS (BAC) CTG 3</t>
  </si>
  <si>
    <t>BAC_CTG2</t>
  </si>
  <si>
    <t>PHR PEAKERS (BAC) CTG 2</t>
  </si>
  <si>
    <t>BAC_CTG1</t>
  </si>
  <si>
    <t>PHR PEAKERS (BAC) CTG 1</t>
  </si>
  <si>
    <t>PRO_UNIT8</t>
  </si>
  <si>
    <t>PROENERGY SOUTH 2 (PES2) CTG 8</t>
  </si>
  <si>
    <t>PRO_UNIT7</t>
  </si>
  <si>
    <t>PROENERGY SOUTH 2 (PES2) CTG 7</t>
  </si>
  <si>
    <t>PRO_UNIT6</t>
  </si>
  <si>
    <t>PROENERGY SOUTH 1 (PES1) CTG 6</t>
  </si>
  <si>
    <t>PRO_UNIT5</t>
  </si>
  <si>
    <t>PROENERGY SOUTH 1 (PES1) CTG 5</t>
  </si>
  <si>
    <t>PRO_UNIT4</t>
  </si>
  <si>
    <t>PROENERGY SOUTH 1 (PES1) CTG 4</t>
  </si>
  <si>
    <t>PRO_UNIT3</t>
  </si>
  <si>
    <t>PROENERGY SOUTH 1 (PES1) CTG 3</t>
  </si>
  <si>
    <t>PRO_UNIT2</t>
  </si>
  <si>
    <t>PROENERGY SOUTH 1 (PES1) CTG 2</t>
  </si>
  <si>
    <t>PRO_UNIT1</t>
  </si>
  <si>
    <t>PROENERGY SOUTH 1 (PES1) CTG 1</t>
  </si>
  <si>
    <t>PB2SES_CT5</t>
  </si>
  <si>
    <t>PERMIAN BASIN CTG 5</t>
  </si>
  <si>
    <t>PB2SES_CT4</t>
  </si>
  <si>
    <t>PERMIAN BASIN CTG 4</t>
  </si>
  <si>
    <t>PB2SES_CT3</t>
  </si>
  <si>
    <t>PERMIAN BASIN CTG 3</t>
  </si>
  <si>
    <t>PB2SES_CT2</t>
  </si>
  <si>
    <t>PERMIAN BASIN CTG 2</t>
  </si>
  <si>
    <t>PB2SES_CT1</t>
  </si>
  <si>
    <t>PERMIAN BASIN CTG 1</t>
  </si>
  <si>
    <t>PEARSAL2_AGR_D</t>
  </si>
  <si>
    <t>PEARSALL ENGINE PLANT IC D</t>
  </si>
  <si>
    <t>PEARSAL2_AGR_C</t>
  </si>
  <si>
    <t>PEARSALL ENGINE PLANT IC C</t>
  </si>
  <si>
    <t>PEARSAL2_AGR_B</t>
  </si>
  <si>
    <t>PEARSALL ENGINE PLANT IC B</t>
  </si>
  <si>
    <t>PEARSAL2_AGR_A</t>
  </si>
  <si>
    <t>PEARSALL ENGINE PLANT IC A</t>
  </si>
  <si>
    <t>PSG_PSG_ST2</t>
  </si>
  <si>
    <t>PASADENA COGEN FACILITY STG 2</t>
  </si>
  <si>
    <t>PSG_PSG_GT3</t>
  </si>
  <si>
    <t>PASADENA COGEN FACILITY CTG 3</t>
  </si>
  <si>
    <t>PSG_PSG_GT2</t>
  </si>
  <si>
    <t>PASADENA COGEN FACILITY CTG 2</t>
  </si>
  <si>
    <t>TNSKA_STG</t>
  </si>
  <si>
    <t>PARIS ENERGY CENTER STG 1</t>
  </si>
  <si>
    <t>TNSKA_GT2</t>
  </si>
  <si>
    <t>PARIS ENERGY CENTER CTG 2</t>
  </si>
  <si>
    <t>TNSKA_GT1</t>
  </si>
  <si>
    <t>PARIS ENERGY CENTER CTG 1</t>
  </si>
  <si>
    <t>PANDA_T2_TMPL2ST1</t>
  </si>
  <si>
    <t>PANDA TEMPLE II POWER STG 1</t>
  </si>
  <si>
    <t>PANDA_T2_TMPL2CT2</t>
  </si>
  <si>
    <t>PANDA TEMPLE II POWER CTG 2</t>
  </si>
  <si>
    <t>PANDA_T2_TMPL2CT1</t>
  </si>
  <si>
    <t>PANDA TEMPLE II POWER CTG 1</t>
  </si>
  <si>
    <t>PANDA_T1_TMPL1ST1</t>
  </si>
  <si>
    <t>PANDA TEMPLE I POWER STG 1</t>
  </si>
  <si>
    <t>PANDA_T1_TMPL1CT2</t>
  </si>
  <si>
    <t>PANDA TEMPLE I POWER CTG 2</t>
  </si>
  <si>
    <t>PANDA_T1_TMPL1CT1</t>
  </si>
  <si>
    <t>PANDA TEMPLE I POWER CTG 1</t>
  </si>
  <si>
    <t>PANDA_S_SHER1ST1</t>
  </si>
  <si>
    <t>PANDA SHERMAN POWER STG 1</t>
  </si>
  <si>
    <t>PANDA_S_SHER1CT2</t>
  </si>
  <si>
    <t>PANDA SHERMAN POWER CTG 2</t>
  </si>
  <si>
    <t>PANDA_S_SHER1CT1</t>
  </si>
  <si>
    <t>PANDA SHERMAN POWER CTG 1</t>
  </si>
  <si>
    <t>VICTPRT2_UNIT2</t>
  </si>
  <si>
    <t>OLD BLOOMINGTON ROAD CTG 2 (VICTORIA PORT 2)</t>
  </si>
  <si>
    <t>VICTPRT2_UNIT1</t>
  </si>
  <si>
    <t>OLD BLOOMINGTON ROAD CTG 1 (VICTORIA PORT 2)</t>
  </si>
  <si>
    <t>OECCS_UNIT2</t>
  </si>
  <si>
    <t>ODESSA-ECTOR POWER STG 2</t>
  </si>
  <si>
    <t>OECCS_UNIT1</t>
  </si>
  <si>
    <t>ODESSA-ECTOR POWER STG 1</t>
  </si>
  <si>
    <t>OECCS_CT22</t>
  </si>
  <si>
    <t>ODESSA-ECTOR POWER CTG 22</t>
  </si>
  <si>
    <t>OECCS_CT21</t>
  </si>
  <si>
    <t>ODESSA-ECTOR POWER CTG 21</t>
  </si>
  <si>
    <t>OECCS_CT12</t>
  </si>
  <si>
    <t>ODESSA-ECTOR POWER CTG 12</t>
  </si>
  <si>
    <t>OECCS_CT11</t>
  </si>
  <si>
    <t>ODESSA-ECTOR POWER CTG 11</t>
  </si>
  <si>
    <t>CALAVERS_OWS2</t>
  </si>
  <si>
    <t>O W SOMMERS STG 2</t>
  </si>
  <si>
    <t>CALAVERS_OWS1</t>
  </si>
  <si>
    <t>O W SOMMERS STG 1</t>
  </si>
  <si>
    <t>NUECES_B_NUECESG7</t>
  </si>
  <si>
    <t>NUECES BAY REPOWER STG 7</t>
  </si>
  <si>
    <t>NUECES_B_NUECESG9</t>
  </si>
  <si>
    <t>NUECES BAY REPOWER CTG 9</t>
  </si>
  <si>
    <t>NUECES_B_NUECESG8</t>
  </si>
  <si>
    <t>NUECES BAY REPOWER CTG 8</t>
  </si>
  <si>
    <t>MCSES_UNIT7</t>
  </si>
  <si>
    <t>MOUNTAIN CREEK STG 7</t>
  </si>
  <si>
    <t>MCSES_UNIT6</t>
  </si>
  <si>
    <t>MOUNTAIN CREEK STG 6</t>
  </si>
  <si>
    <t>MGSES_CT6</t>
  </si>
  <si>
    <t>MORGAN CREEK CTG 6</t>
  </si>
  <si>
    <t>MGSES_CT5</t>
  </si>
  <si>
    <t>MORGAN CREEK CTG 5</t>
  </si>
  <si>
    <t>MGSES_CT4</t>
  </si>
  <si>
    <t>MORGAN CREEK CTG 4</t>
  </si>
  <si>
    <t>MGSES_CT3</t>
  </si>
  <si>
    <t>MORGAN CREEK CTG 3</t>
  </si>
  <si>
    <t>MGSES_CT2</t>
  </si>
  <si>
    <t>MORGAN CREEK CTG 2</t>
  </si>
  <si>
    <t>MGSES_CT1</t>
  </si>
  <si>
    <t>MORGAN CREEK CTG 1</t>
  </si>
  <si>
    <t>MDANP_CT6</t>
  </si>
  <si>
    <t>MIDLOTHIAN ENERGY FACILITY CTG 6</t>
  </si>
  <si>
    <t>MDANP_CT5</t>
  </si>
  <si>
    <t>MIDLOTHIAN ENERGY FACILITY CTG 5</t>
  </si>
  <si>
    <t>MDANP_CT4</t>
  </si>
  <si>
    <t>MIDLOTHIAN ENERGY FACILITY CTG 4</t>
  </si>
  <si>
    <t>MDANP_CT3</t>
  </si>
  <si>
    <t>MIDLOTHIAN ENERGY FACILITY CTG 3</t>
  </si>
  <si>
    <t>MDANP_CT2</t>
  </si>
  <si>
    <t>MIDLOTHIAN ENERGY FACILITY CTG 2</t>
  </si>
  <si>
    <t>MDANP_CT1</t>
  </si>
  <si>
    <t>MIDLOTHIAN ENERGY FACILITY CTG 1</t>
  </si>
  <si>
    <t>NEDIN_NEDIN_G3</t>
  </si>
  <si>
    <t>MAGIC VALLEY STATION STG 3</t>
  </si>
  <si>
    <t>NEDIN_NEDIN_G2</t>
  </si>
  <si>
    <t>MAGIC VALLEY STATION CTG 2</t>
  </si>
  <si>
    <t>NEDIN_NEDIN_G1</t>
  </si>
  <si>
    <t>MAGIC VALLEY STATION CTG 1</t>
  </si>
  <si>
    <t>LOSTPI_LOSTPST1</t>
  </si>
  <si>
    <t>LOST PINES POWER STG 1</t>
  </si>
  <si>
    <t>LOSTPI_LOSTPGT2</t>
  </si>
  <si>
    <t>LOST PINES POWER CTG 2</t>
  </si>
  <si>
    <t>LOSTPI_LOSTPGT1</t>
  </si>
  <si>
    <t>LOST PINES POWER CTG 1</t>
  </si>
  <si>
    <t>LIG_UNIT2</t>
  </si>
  <si>
    <t>LIGNIN (CHAMON 2) U2</t>
  </si>
  <si>
    <t>LIG_UNIT1</t>
  </si>
  <si>
    <t>LIGNIN (CHAMON 2) U1</t>
  </si>
  <si>
    <t>LEON_CRK_LCPCT4</t>
  </si>
  <si>
    <t>LEON CREEK PEAKER CTG 4</t>
  </si>
  <si>
    <t>LEON_CRK_LCPCT3</t>
  </si>
  <si>
    <t>LEON CREEK PEAKER CTG 3</t>
  </si>
  <si>
    <t>LEON_CRK_LCPCT2</t>
  </si>
  <si>
    <t>LEON CREEK PEAKER CTG 2</t>
  </si>
  <si>
    <t>LEON_CRK_LCPCT1</t>
  </si>
  <si>
    <t>LEON CREEK PEAKER CTG 1</t>
  </si>
  <si>
    <t>LARDVFTN_G5</t>
  </si>
  <si>
    <t>LAREDO CTG 5</t>
  </si>
  <si>
    <t>LARDVFTN_G4</t>
  </si>
  <si>
    <t>LAREDO CTG 4</t>
  </si>
  <si>
    <t>LPCCS_UNIT2</t>
  </si>
  <si>
    <t>LAMAR ENERGY CENTER STG 2</t>
  </si>
  <si>
    <t>LPCCS_UNIT1</t>
  </si>
  <si>
    <t>LAMAR ENERGY CENTER STG 1</t>
  </si>
  <si>
    <t>LPCCS_CT22</t>
  </si>
  <si>
    <t>LAMAR ENERGY CENTER CTG 22</t>
  </si>
  <si>
    <t>LPCCS_CT21</t>
  </si>
  <si>
    <t>LAMAR ENERGY CENTER CTG 21</t>
  </si>
  <si>
    <t>LPCCS_CT12</t>
  </si>
  <si>
    <t>LAMAR ENERGY CENTER CTG 12</t>
  </si>
  <si>
    <t>LPCCS_CT11</t>
  </si>
  <si>
    <t>LAMAR ENERGY CENTER CTG 11</t>
  </si>
  <si>
    <t>LHSES_UNIT2A</t>
  </si>
  <si>
    <t>LAKE HUBBARD STG 2</t>
  </si>
  <si>
    <t>LHSES_UNIT1</t>
  </si>
  <si>
    <t>LAKE HUBBARD STG 1</t>
  </si>
  <si>
    <t>JOHNSON</t>
  </si>
  <si>
    <t>TEN_STG</t>
  </si>
  <si>
    <t>JOHNSON COUNTY GEN FACILITY STG 1</t>
  </si>
  <si>
    <t>TEN_CT1</t>
  </si>
  <si>
    <t>JOHNSON COUNTY GEN FACILITY CTG 1</t>
  </si>
  <si>
    <t>JCKCNTY2_ST2</t>
  </si>
  <si>
    <t>JACK COUNTY GEN FACILITY STG 2</t>
  </si>
  <si>
    <t>JACKCNTY_STG</t>
  </si>
  <si>
    <t>JACK COUNTY GEN FACILITY STG 1</t>
  </si>
  <si>
    <t>JCKCNTY2_CT4</t>
  </si>
  <si>
    <t>JACK COUNTY GEN FACILITY CTG 4</t>
  </si>
  <si>
    <t>JCKCNTY2_CT3</t>
  </si>
  <si>
    <t>JACK COUNTY GEN FACILITY CTG 3</t>
  </si>
  <si>
    <t>JACKCNTY_CT2</t>
  </si>
  <si>
    <t>JACK COUNTY GEN FACILITY CTG 2</t>
  </si>
  <si>
    <t>JACKCNTY_CT1</t>
  </si>
  <si>
    <t>JACK COUNTY GEN FACILITY CTG 1</t>
  </si>
  <si>
    <t>DUKE_DUKE_ST1</t>
  </si>
  <si>
    <t>HIDALGO ENERGY CENTER STG 1</t>
  </si>
  <si>
    <t>DUKE_DUKE_GT2</t>
  </si>
  <si>
    <t>HIDALGO ENERGY CENTER CTG 2</t>
  </si>
  <si>
    <t>DUKE_DUKE_GT1</t>
  </si>
  <si>
    <t>HIDALGO ENERGY CENTER CTG 1</t>
  </si>
  <si>
    <t>HAYS</t>
  </si>
  <si>
    <t>HAYSEN_HAYSENG4</t>
  </si>
  <si>
    <t>HAYS ENERGY FACILITY CSG 4</t>
  </si>
  <si>
    <t>HAYSEN_HAYSENG3</t>
  </si>
  <si>
    <t>HAYS ENERGY FACILITY CSG 3</t>
  </si>
  <si>
    <t>HAYSEN_HAYSENG2</t>
  </si>
  <si>
    <t>HAYS ENERGY FACILITY CSG 2</t>
  </si>
  <si>
    <t>HAYSEN_HAYSENG1</t>
  </si>
  <si>
    <t>HAYS ENERGY FACILITY CSG 1</t>
  </si>
  <si>
    <t>HLSES_UNIT5</t>
  </si>
  <si>
    <t>HANDLEY STG 5</t>
  </si>
  <si>
    <t>HLSES_UNIT4</t>
  </si>
  <si>
    <t>HANDLEY STG 4</t>
  </si>
  <si>
    <t>HLSES_UNIT3</t>
  </si>
  <si>
    <t>HANDLEY STG 3</t>
  </si>
  <si>
    <t>GUADG_STM6</t>
  </si>
  <si>
    <t>GUADALUPE ENERGY CENTER STG 6</t>
  </si>
  <si>
    <t>GUADG_STM5</t>
  </si>
  <si>
    <t>GUADALUPE ENERGY CENTER STG 5</t>
  </si>
  <si>
    <t>GUADG_GAS4</t>
  </si>
  <si>
    <t>GUADALUPE ENERGY CENTER CTG 4</t>
  </si>
  <si>
    <t>GUADG_GAS3</t>
  </si>
  <si>
    <t>GUADALUPE ENERGY CENTER CTG 3</t>
  </si>
  <si>
    <t>GUADG_GAS2</t>
  </si>
  <si>
    <t>GUADALUPE ENERGY CENTER CTG 2</t>
  </si>
  <si>
    <t>GUADG_GAS1</t>
  </si>
  <si>
    <t>GUADALUPE ENERGY CENTER CTG 1</t>
  </si>
  <si>
    <t>LGE_LGE_STG</t>
  </si>
  <si>
    <t>GREGORY POWER PARTNERS STG</t>
  </si>
  <si>
    <t>LGE_LGE_GT2</t>
  </si>
  <si>
    <t>GREGORY POWER PARTNERS GT2</t>
  </si>
  <si>
    <t>LGE_LGE_GT1</t>
  </si>
  <si>
    <t>GREGORY POWER PARTNERS GT1</t>
  </si>
  <si>
    <t>STEAM_ENGINE_3</t>
  </si>
  <si>
    <t>GREENVILLE IC ENGINE PLANT IC 3</t>
  </si>
  <si>
    <t>STEAM_ENGINE_2</t>
  </si>
  <si>
    <t>GREENVILLE IC ENGINE PLANT IC 2</t>
  </si>
  <si>
    <t>STEAM_ENGINE_1</t>
  </si>
  <si>
    <t>GREENVILLE IC ENGINE PLANT IC 1</t>
  </si>
  <si>
    <t>GBY_GBYGT84</t>
  </si>
  <si>
    <t>GREENS BAYOU CTG 84</t>
  </si>
  <si>
    <t>GBY_GBYGT83</t>
  </si>
  <si>
    <t>GREENS BAYOU CTG 83</t>
  </si>
  <si>
    <t>GBY_GBYGT82</t>
  </si>
  <si>
    <t>GREENS BAYOU CTG 82</t>
  </si>
  <si>
    <t>GBY_GBYGT81</t>
  </si>
  <si>
    <t>GREENS BAYOU CTG 81</t>
  </si>
  <si>
    <t>GBY_GBYGT74</t>
  </si>
  <si>
    <t>GREENS BAYOU CTG 74</t>
  </si>
  <si>
    <t>GBY_GBYGT73</t>
  </si>
  <si>
    <t>GREENS BAYOU CTG 73</t>
  </si>
  <si>
    <t>GRSES_UNIT2</t>
  </si>
  <si>
    <t>GRAHAM STG 2</t>
  </si>
  <si>
    <t>GRSES_UNIT1</t>
  </si>
  <si>
    <t>GRAHAM STG 1</t>
  </si>
  <si>
    <t>FRONT_EC_ST</t>
  </si>
  <si>
    <t>FRONTERA ENERGY CENTER STG</t>
  </si>
  <si>
    <t>FRONT_EC_CT2</t>
  </si>
  <si>
    <t>FRONTERA ENERGY CENTER CTG 2</t>
  </si>
  <si>
    <t>FRONT_EC_CT1</t>
  </si>
  <si>
    <t>FRONTERA ENERGY CENTER CTG 1</t>
  </si>
  <si>
    <t>FEGC_UNIT1</t>
  </si>
  <si>
    <t>FRIENDSWOOD G CTG 1 (FORMERLY TEJAS POWER GENERATION)</t>
  </si>
  <si>
    <t>FREESTONE</t>
  </si>
  <si>
    <t>FREC_ST6</t>
  </si>
  <si>
    <t>FREESTONE ENERGY CENTER STG 6</t>
  </si>
  <si>
    <t>FREC_ST3</t>
  </si>
  <si>
    <t>FREESTONE ENERGY CENTER STG 3</t>
  </si>
  <si>
    <t>FREC_GT5</t>
  </si>
  <si>
    <t>FREESTONE ENERGY CENTER CTG 5</t>
  </si>
  <si>
    <t>FREC_GT4</t>
  </si>
  <si>
    <t>FREESTONE ENERGY CENTER CTG 4</t>
  </si>
  <si>
    <t>FREC_GT2</t>
  </si>
  <si>
    <t>FREESTONE ENERGY CENTER CTG 2</t>
  </si>
  <si>
    <t>FREC_GT1</t>
  </si>
  <si>
    <t>FREESTONE ENERGY CENTER CTG 1</t>
  </si>
  <si>
    <t>FRNYPP_ST20</t>
  </si>
  <si>
    <t>FORNEY ENERGY CENTER STG 20</t>
  </si>
  <si>
    <t>FRNYPP_ST10</t>
  </si>
  <si>
    <t>FORNEY ENERGY CENTER STG 10</t>
  </si>
  <si>
    <t>FRNYPP_GT23</t>
  </si>
  <si>
    <t>FORNEY ENERGY CENTER CTG 23</t>
  </si>
  <si>
    <t>FRNYPP_GT22</t>
  </si>
  <si>
    <t>FORNEY ENERGY CENTER CTG 22</t>
  </si>
  <si>
    <t>FRNYPP_GT21</t>
  </si>
  <si>
    <t>FORNEY ENERGY CENTER CTG 21</t>
  </si>
  <si>
    <t>FRNYPP_GT13</t>
  </si>
  <si>
    <t>FORNEY ENERGY CENTER CTG 13</t>
  </si>
  <si>
    <t>FRNYPP_GT12</t>
  </si>
  <si>
    <t>FORNEY ENERGY CENTER CTG 12</t>
  </si>
  <si>
    <t>FRNYPP_GT11</t>
  </si>
  <si>
    <t>FORNEY ENERGY CENTER CTG 11</t>
  </si>
  <si>
    <t>FERGCC_FERGST1</t>
  </si>
  <si>
    <t>FERGUSON REPLACEMENT STG 1</t>
  </si>
  <si>
    <t>FERGCC_FERGGT2</t>
  </si>
  <si>
    <t>FERGUSON REPLACEMENT CTG 2</t>
  </si>
  <si>
    <t>FERGCC_FERGGT1</t>
  </si>
  <si>
    <t>FERGUSON REPLACEMENT CTG 1</t>
  </si>
  <si>
    <t>AZ_AZ_G4</t>
  </si>
  <si>
    <t>EXTEX LAPORTE GEN STN CTG 4</t>
  </si>
  <si>
    <t>AZ_AZ_G3</t>
  </si>
  <si>
    <t>EXTEX LAPORTE GEN STN CTG 3</t>
  </si>
  <si>
    <t>AZ_AZ_G2</t>
  </si>
  <si>
    <t>EXTEX LAPORTE GEN STN CTG 2</t>
  </si>
  <si>
    <t>AZ_AZ_G1</t>
  </si>
  <si>
    <t>EXTEX LAPORTE GEN STN CTG 1</t>
  </si>
  <si>
    <t>ETCCS_UNIT1</t>
  </si>
  <si>
    <t>ENNIS POWER STATION STG 1</t>
  </si>
  <si>
    <t>ETCCS_CT1</t>
  </si>
  <si>
    <t>ENNIS POWER STATION CTG 2</t>
  </si>
  <si>
    <t>AEEC_ELK_3</t>
  </si>
  <si>
    <t>ECEC_G2</t>
  </si>
  <si>
    <t>ECTOR COUNTY ENERGY CTG 2</t>
  </si>
  <si>
    <t>ECEC_G1</t>
  </si>
  <si>
    <t>ECTOR COUNTY ENERGY CTG 1</t>
  </si>
  <si>
    <t>DEC_AGR_D</t>
  </si>
  <si>
    <t>DENTON ENERGY CENTER IC D</t>
  </si>
  <si>
    <t>DEC_AGR_C</t>
  </si>
  <si>
    <t>DENTON ENERGY CENTER IC C</t>
  </si>
  <si>
    <t>DEC_AGR_B</t>
  </si>
  <si>
    <t>DENTON ENERGY CENTER IC B</t>
  </si>
  <si>
    <t>DEC_AGR_A</t>
  </si>
  <si>
    <t>DENTON ENERGY CENTER IC A</t>
  </si>
  <si>
    <t>DDPEC_ST1</t>
  </si>
  <si>
    <t>DEER PARK ENERGY CENTER STG 1</t>
  </si>
  <si>
    <t>DDPEC_GT6</t>
  </si>
  <si>
    <t>DEER PARK ENERGY CENTER CTG 6</t>
  </si>
  <si>
    <t>DDPEC_GT4</t>
  </si>
  <si>
    <t>DEER PARK ENERGY CENTER CTG 4</t>
  </si>
  <si>
    <t>DDPEC_GT3</t>
  </si>
  <si>
    <t>DEER PARK ENERGY CENTER CTG 3</t>
  </si>
  <si>
    <t>DDPEC_GT2</t>
  </si>
  <si>
    <t>DEER PARK ENERGY CENTER CTG 2</t>
  </si>
  <si>
    <t>DDPEC_GT1</t>
  </si>
  <si>
    <t>DEER PARK ENERGY CENTER CTG 1</t>
  </si>
  <si>
    <t>DCSES_CT40</t>
  </si>
  <si>
    <t>DECORDOVA CTG 4</t>
  </si>
  <si>
    <t>DCSES_CT30</t>
  </si>
  <si>
    <t>DECORDOVA CTG 3</t>
  </si>
  <si>
    <t>DCSES_CT20</t>
  </si>
  <si>
    <t>DECORDOVA CTG 2</t>
  </si>
  <si>
    <t>DCSES_CT10</t>
  </si>
  <si>
    <t>DECORDOVA CTG 1</t>
  </si>
  <si>
    <t>DECKER_DPGT_4</t>
  </si>
  <si>
    <t>DECKER CREEK CTG 4</t>
  </si>
  <si>
    <t>DECKER_DPGT_3</t>
  </si>
  <si>
    <t>DECKER CREEK CTG 3</t>
  </si>
  <si>
    <t>DECKER_DPGT_2</t>
  </si>
  <si>
    <t>DECKER CREEK CTG 2</t>
  </si>
  <si>
    <t>DECKER_DPGT_1</t>
  </si>
  <si>
    <t>DECKER CREEK CTG 1</t>
  </si>
  <si>
    <t>BRAZOS</t>
  </si>
  <si>
    <t>DANSBY_DANSBYG1</t>
  </si>
  <si>
    <t>DANSBY STG 1</t>
  </si>
  <si>
    <t>DANSBY_DANSBYG3</t>
  </si>
  <si>
    <t>DANSBY CTG 3</t>
  </si>
  <si>
    <t>DANSBY_DANSBYG2</t>
  </si>
  <si>
    <t>DANSBY CTG 2</t>
  </si>
  <si>
    <t>CVC_CVC_G5</t>
  </si>
  <si>
    <t>CVC CHANNELVIEW STG 5</t>
  </si>
  <si>
    <t>CVC_CVC_G3</t>
  </si>
  <si>
    <t>CVC CHANNELVIEW CTG 3</t>
  </si>
  <si>
    <t>CVC_CVC_G2</t>
  </si>
  <si>
    <t>CVC CHANNELVIEW CTG 2</t>
  </si>
  <si>
    <t>CVC_CVC_G1</t>
  </si>
  <si>
    <t>CVC CHANNELVIEW CTG 1</t>
  </si>
  <si>
    <t>CBEC_GT12</t>
  </si>
  <si>
    <t>COLORADO BEND ENERGY CENTER CTG 12</t>
  </si>
  <si>
    <t>CBEC_GT11</t>
  </si>
  <si>
    <t>COLORADO BEND ENERGY CENTER CTG 11</t>
  </si>
  <si>
    <t>CBECII_STG9</t>
  </si>
  <si>
    <t>COLORADO BEND II STG 9</t>
  </si>
  <si>
    <t>CBECII_CT8</t>
  </si>
  <si>
    <t>COLORADO BEND II CTG 8</t>
  </si>
  <si>
    <t>CBECII_CT7</t>
  </si>
  <si>
    <t>COLORADO BEND II CTG 7</t>
  </si>
  <si>
    <t>CBEC_STG2</t>
  </si>
  <si>
    <t>COLORADO BEND ENERGY CENTER STG 2</t>
  </si>
  <si>
    <t>CBEC_STG1</t>
  </si>
  <si>
    <t>COLORADO BEND ENERGY CENTER STG 1</t>
  </si>
  <si>
    <t>CBEC_GT4</t>
  </si>
  <si>
    <t>COLORADO BEND ENERGY CENTER CTG 4</t>
  </si>
  <si>
    <t>CBEC_GT3</t>
  </si>
  <si>
    <t>COLORADO BEND ENERGY CENTER CTG 3</t>
  </si>
  <si>
    <t>CBEC_GT2</t>
  </si>
  <si>
    <t>COLORADO BEND ENERGY CENTER CTG 2</t>
  </si>
  <si>
    <t>CBEC_GT1</t>
  </si>
  <si>
    <t>COLORADO BEND ENERGY CENTER CTG 1</t>
  </si>
  <si>
    <t>CHAMBERS</t>
  </si>
  <si>
    <t>CBY_CBY_G2</t>
  </si>
  <si>
    <t>CEDAR BAYOU STG 2</t>
  </si>
  <si>
    <t>CBY_CBY_G1</t>
  </si>
  <si>
    <t>CEDAR BAYOU STG 1</t>
  </si>
  <si>
    <t>CBY4_ST04</t>
  </si>
  <si>
    <t>CEDAR BAYOU 4 STG</t>
  </si>
  <si>
    <t>CBY4_CT42</t>
  </si>
  <si>
    <t>CEDAR BAYOU 4 CTG 2</t>
  </si>
  <si>
    <t>CBY4_CT41</t>
  </si>
  <si>
    <t>CEDAR BAYOU 4 CTG 1</t>
  </si>
  <si>
    <t>CHAMON_CTG_0301</t>
  </si>
  <si>
    <t>CASTLEMAN CHAMON CTG 2</t>
  </si>
  <si>
    <t>CHAMON_CTG_0101</t>
  </si>
  <si>
    <t>CASTLEMAN CHAMON CTG 1</t>
  </si>
  <si>
    <t>CALHOUN_UNIT2</t>
  </si>
  <si>
    <t>CALHOUN (PORT COMFORT) CTG 2</t>
  </si>
  <si>
    <t>CALHOUN_UNIT1</t>
  </si>
  <si>
    <t>CALHOUN (PORT COMFORT) CTG 1</t>
  </si>
  <si>
    <t>FLCNS_UNIT2</t>
  </si>
  <si>
    <t>CALENERGY-FALCON SEABOARD CTG 2</t>
  </si>
  <si>
    <t>FLCNS_UNIT1</t>
  </si>
  <si>
    <t>CALENERGY-FALCON SEABOARD CTG 1</t>
  </si>
  <si>
    <t>BTM_UNIT8</t>
  </si>
  <si>
    <t>BROTMAN POWER STATION U8</t>
  </si>
  <si>
    <t>BTM_UNIT7</t>
  </si>
  <si>
    <t>BROTMAN POWER STATION U7</t>
  </si>
  <si>
    <t>BTM_UNIT6</t>
  </si>
  <si>
    <t>BROTMAN POWER STATION U6</t>
  </si>
  <si>
    <t>BTM_UNIT5</t>
  </si>
  <si>
    <t>BROTMAN POWER STATION U5</t>
  </si>
  <si>
    <t>BTM_UNIT4</t>
  </si>
  <si>
    <t>BROTMAN POWER STATION U4</t>
  </si>
  <si>
    <t>BTM_UNIT3</t>
  </si>
  <si>
    <t>BROTMAN POWER STATION U3</t>
  </si>
  <si>
    <t>BTM_UNIT2</t>
  </si>
  <si>
    <t>BROTMAN POWER STATION U2</t>
  </si>
  <si>
    <t>BTM_UNIT1</t>
  </si>
  <si>
    <t>BROTMAN POWER STATION U1</t>
  </si>
  <si>
    <t>BVE_UNIT3</t>
  </si>
  <si>
    <t>BRAZOS VALLEY STG 3</t>
  </si>
  <si>
    <t>BVE_UNIT2</t>
  </si>
  <si>
    <t>BRAZOS VALLEY CTG 2</t>
  </si>
  <si>
    <t>BVE_UNIT1</t>
  </si>
  <si>
    <t>BRAZOS VALLEY CTG 1</t>
  </si>
  <si>
    <t>BOSQUESW_BSQSU_5</t>
  </si>
  <si>
    <t>BOSQUE ENERGY CENTER STG 5</t>
  </si>
  <si>
    <t>BOSQUESW_BSQSU_4</t>
  </si>
  <si>
    <t>BOSQUE ENERGY CENTER STG 4</t>
  </si>
  <si>
    <t>BOSQUESW_BSQSU_3</t>
  </si>
  <si>
    <t>BOSQUE ENERGY CENTER CTG 3</t>
  </si>
  <si>
    <t>BOSQUESW_BSQSU_2</t>
  </si>
  <si>
    <t>BOSQUE ENERGY CENTER CTG 2</t>
  </si>
  <si>
    <t>BOSQUESW_BSQSU_1</t>
  </si>
  <si>
    <t>BOSQUE ENERGY CENTER CTG 1</t>
  </si>
  <si>
    <t>BCH_UNIT6</t>
  </si>
  <si>
    <t>BEACHWOOD POWER STATION U6</t>
  </si>
  <si>
    <t>BCH_UNIT5</t>
  </si>
  <si>
    <t>BEACHWOOD POWER STATION U5</t>
  </si>
  <si>
    <t>BCH_UNIT4</t>
  </si>
  <si>
    <t>BEACHWOOD POWER STATION U4</t>
  </si>
  <si>
    <t>BCH_UNIT3</t>
  </si>
  <si>
    <t>BEACHWOOD POWER STATION U3</t>
  </si>
  <si>
    <t>BCH_UNIT2</t>
  </si>
  <si>
    <t>BEACHWOOD POWER STATION U2</t>
  </si>
  <si>
    <t>BCH_UNIT1</t>
  </si>
  <si>
    <t>BEACHWOOD POWER STATION U1</t>
  </si>
  <si>
    <t>BASTEN_ST0100</t>
  </si>
  <si>
    <t>BASTROP ENERGY CENTER STG</t>
  </si>
  <si>
    <t>BASTEN_GTG2100</t>
  </si>
  <si>
    <t>BASTROP ENERGY CENTER CTG 2</t>
  </si>
  <si>
    <t>BASTEN_GTG1100</t>
  </si>
  <si>
    <t>BASTROP ENERGY CENTER CTG 1</t>
  </si>
  <si>
    <t>B_DAVIS_B_DAVIG2</t>
  </si>
  <si>
    <t>BARNEY M DAVIS STG 2</t>
  </si>
  <si>
    <t>B_DAVIS_B_DAVIG4</t>
  </si>
  <si>
    <t>BARNEY M DAVIS CTG 4</t>
  </si>
  <si>
    <t>B_DAVIS_B_DAVIG3</t>
  </si>
  <si>
    <t>BARNEY M DAVIS CTG 3</t>
  </si>
  <si>
    <t>ATKINS_ATKINSG7</t>
  </si>
  <si>
    <t>ATKINS CTG 7</t>
  </si>
  <si>
    <t>BRAUNIG_AVR1_ST</t>
  </si>
  <si>
    <t>ARTHUR VON ROSENBERG 1 STG</t>
  </si>
  <si>
    <t>BRAUNIG_AVR1_CT2</t>
  </si>
  <si>
    <t>ARTHUR VON ROSENBERG 1 CTG 2</t>
  </si>
  <si>
    <t>BRAUNIG_AVR1_CT1</t>
  </si>
  <si>
    <t>ARTHUR VON ROSENBERG 1 CTG 1</t>
  </si>
  <si>
    <t>COAL</t>
  </si>
  <si>
    <t>WAP_WAP_G8</t>
  </si>
  <si>
    <t>W A PARISH U8</t>
  </si>
  <si>
    <t>WAP_WAP_G7</t>
  </si>
  <si>
    <t>W A PARISH U7</t>
  </si>
  <si>
    <t>WAP_WAP_G6</t>
  </si>
  <si>
    <t>W A PARISH U6</t>
  </si>
  <si>
    <t>WAP_WAP_G5</t>
  </si>
  <si>
    <t>W A PARISH U5</t>
  </si>
  <si>
    <t>TNP_ONE_TNP_O_2</t>
  </si>
  <si>
    <t>TWIN OAKS U2</t>
  </si>
  <si>
    <t>TNP_ONE_TNP_O_1</t>
  </si>
  <si>
    <t>TWIN OAKS U1</t>
  </si>
  <si>
    <t>SCES_UNIT1</t>
  </si>
  <si>
    <t>SANDY CREEK U1</t>
  </si>
  <si>
    <t>SANMIGL_G1</t>
  </si>
  <si>
    <t>SAN MIGUEL U1</t>
  </si>
  <si>
    <t>OGSES_UNIT2</t>
  </si>
  <si>
    <t>OAK GROVE SES U2</t>
  </si>
  <si>
    <t>OGSES_UNIT1A</t>
  </si>
  <si>
    <t>OAK GROVE SES U1</t>
  </si>
  <si>
    <t>MLSES_UNIT3</t>
  </si>
  <si>
    <t>MARTIN LAKE U3</t>
  </si>
  <si>
    <t>MLSES_UNIT2</t>
  </si>
  <si>
    <t>MARTIN LAKE U2</t>
  </si>
  <si>
    <t>MLSES_UNIT1</t>
  </si>
  <si>
    <t>MARTIN LAKE U1</t>
  </si>
  <si>
    <t>LEG_LEG_G2</t>
  </si>
  <si>
    <t>LIMESTONE U2</t>
  </si>
  <si>
    <t>LEG_LEG_G1</t>
  </si>
  <si>
    <t>LIMESTONE U1</t>
  </si>
  <si>
    <t>CALAVERS_JKS2</t>
  </si>
  <si>
    <t>J K SPRUCE U2</t>
  </si>
  <si>
    <t>CALAVERS_JKS1</t>
  </si>
  <si>
    <t>J K SPRUCE U1</t>
  </si>
  <si>
    <t>FPPYD2_FPP_G3</t>
  </si>
  <si>
    <t>FAYETTE POWER U2</t>
  </si>
  <si>
    <t>FPPYD1_FPP_G2</t>
  </si>
  <si>
    <t>FPPYD1_FPP_G1</t>
  </si>
  <si>
    <t>FAYETTE POWER U1</t>
  </si>
  <si>
    <t>COLETO_COLETOG1</t>
  </si>
  <si>
    <t>COLETO CREEK</t>
  </si>
  <si>
    <t>NUCLEAR</t>
  </si>
  <si>
    <t>STP_STP_G2</t>
  </si>
  <si>
    <t>SOUTH TEXAS U2</t>
  </si>
  <si>
    <t>STP_STP_G1</t>
  </si>
  <si>
    <t>SOUTH TEXAS U1</t>
  </si>
  <si>
    <t>SOMERVELL</t>
  </si>
  <si>
    <t>CPSES_UNIT2</t>
  </si>
  <si>
    <t>COMANCHE PEAK U2</t>
  </si>
  <si>
    <t>CPSES_UNIT1</t>
  </si>
  <si>
    <t>COMANCHE PEAK U1</t>
  </si>
  <si>
    <t>Operational Resources (Thermal)</t>
  </si>
  <si>
    <t>INSTALLED CAPACITY RATING
(MW)</t>
  </si>
  <si>
    <t>IN SERVICE</t>
  </si>
  <si>
    <t>ZONE</t>
  </si>
  <si>
    <t>FUEL</t>
  </si>
  <si>
    <t>COUNTY</t>
  </si>
  <si>
    <t>UNIT CODE</t>
  </si>
  <si>
    <t>INR</t>
  </si>
  <si>
    <t>UNIT NAME</t>
  </si>
  <si>
    <t>Panhandle</t>
  </si>
  <si>
    <t>W_HARLIN_BESS</t>
  </si>
  <si>
    <t>S_SNROSA_BESS</t>
  </si>
  <si>
    <t>N_ALAMO_BESS</t>
  </si>
  <si>
    <t>Loads and Resources (MW)</t>
  </si>
  <si>
    <t>Generation Resource Stack</t>
  </si>
  <si>
    <t xml:space="preserve">          Thermal</t>
  </si>
  <si>
    <t xml:space="preserve">          Hydro</t>
  </si>
  <si>
    <t xml:space="preserve">                Planned    </t>
  </si>
  <si>
    <t xml:space="preserve">     Total Available Dispatchable</t>
  </si>
  <si>
    <t xml:space="preserve">          Wind</t>
  </si>
  <si>
    <t xml:space="preserve">          Solar</t>
  </si>
  <si>
    <t xml:space="preserve">     Total Available Non-Dispatchable</t>
  </si>
  <si>
    <t xml:space="preserve">     Non-Synchronous Ties, Net Imports</t>
  </si>
  <si>
    <t>Total Available Resources (Normal Conditions)</t>
  </si>
  <si>
    <t>Total Emergency Resources</t>
  </si>
  <si>
    <t xml:space="preserve">  Less than 2,500 MW indicates risk of EEA Level 1</t>
  </si>
  <si>
    <t xml:space="preserve">  Less than 1,500 MW indicates risk of EEA Level 3 Load Shed</t>
  </si>
  <si>
    <t>MORA Release Schedule</t>
  </si>
  <si>
    <t>Summary table of generation resources by resource category</t>
  </si>
  <si>
    <t xml:space="preserve"> (Reserve Margin formula: ((Total Resources / (Peak Demand - Emergency Resources)) - 1) * 100)</t>
  </si>
  <si>
    <t>Capacity Available for Operating Reserves, Normal Conditions</t>
  </si>
  <si>
    <t>Capacity Available for Operating Reserves, Emergency Conditions</t>
  </si>
  <si>
    <t>Renewable, Other</t>
  </si>
  <si>
    <t>INTRODUCTION</t>
  </si>
  <si>
    <t>The MORA report adopts two approaches to evaluate resource adequacy for the upcoming assessment month:</t>
  </si>
  <si>
    <t>Risk Outlook Highlights and Resource Adequacy Measures</t>
  </si>
  <si>
    <t>Monthly Outlook</t>
  </si>
  <si>
    <t>Resource Details</t>
  </si>
  <si>
    <t>Probabilistic Modeling</t>
  </si>
  <si>
    <t>The risk variables comprise the following:</t>
  </si>
  <si>
    <r>
      <rPr>
        <i/>
        <sz val="12"/>
        <color theme="1"/>
        <rFont val="Calibri"/>
        <family val="2"/>
        <scheme val="minor"/>
      </rPr>
      <t>Remaining Non-Synchronous Tie Transfers</t>
    </r>
    <r>
      <rPr>
        <sz val="12"/>
        <color theme="1"/>
        <rFont val="Calibri"/>
        <family val="2"/>
        <scheme val="minor"/>
      </rPr>
      <t xml:space="preserve"> - The model uses the DC Tie capacity contribution amounts cited in recent Capacity, Demand and Reserves (CDR) reports as the base amounts. A probability distribution represents the remaining transfer capability that may be available during an ERCOT Energy Emergency. This variable is treated is an available Pre-EEA resource in the model.</t>
    </r>
  </si>
  <si>
    <t>For MORA development, ERCOT uses an in-house-developed model called the Probabilistic Reserve Risk Model (PRRM). The model uses Monte Carlo simulation techniques to generate 10,000 outcomes for Capacity Available for Operating Reserves (CAFOR). The model incorporates hourly risk variables, which are the load and resource-specific capacity amounts expressed as hourly or daily probability distributions based on historical data and forecast assumptions.</t>
  </si>
  <si>
    <t>The model also includes several resource variables that are not associated with probability distributions, but are dynamic in that their capacity values are dependent on other variable values calculated by the model. These include the following:</t>
  </si>
  <si>
    <t>Capacity Available for Operating Reserves (CAFOR)</t>
  </si>
  <si>
    <t>The MORA uses CAFOR reserve thresholds of 2,500 and 1,500 MW to indicate, respectively, the risk that an Energy Emergency Alert and controlled outages may be triggered during the time of the forecasted monthly peak load day. These threshold levels are intended to be proxies to the 2,500 and 1,500 MW Physical Responsive Capability (PRC) thresholds. While PRC is a real-time capability measure for Resources that can quickly respond to system disturbance, ERCOT believes that the 2,500 and 1,500 MW CAFOR thresholds are appropriate indicators for the risk of Emergency Conditions given the uncertainties in predicting system conditions months in advance.</t>
  </si>
  <si>
    <t>Solar Generation by Hour, MW</t>
  </si>
  <si>
    <t>Wind Generation by Hour, MW</t>
  </si>
  <si>
    <t>Percentiles</t>
  </si>
  <si>
    <t xml:space="preserve">                Unplanned</t>
  </si>
  <si>
    <t>PRRM Percentile Results</t>
  </si>
  <si>
    <t>Covers certain MORA methodology topics in detail</t>
  </si>
  <si>
    <t xml:space="preserve">     Available prior to an Energy Emergency Alert</t>
  </si>
  <si>
    <t xml:space="preserve">     Available during an Energy Emergency Alert</t>
  </si>
  <si>
    <r>
      <rPr>
        <i/>
        <sz val="12"/>
        <color theme="1"/>
        <rFont val="Calibri"/>
        <family val="2"/>
        <scheme val="minor"/>
      </rPr>
      <t>Incremental Demand Response</t>
    </r>
    <r>
      <rPr>
        <sz val="12"/>
        <color theme="1"/>
        <rFont val="Calibri"/>
        <family val="2"/>
        <scheme val="minor"/>
      </rPr>
      <t xml:space="preserve"> - The ERCOT load forecast model accounts for historical demand response impacts. An amount reflecting additional response during high load conditions is selected by the model. Once the hourly loads exceed a given high percentile value, the model selects a fixed amount. The amounts are based on analysis conducted by ERCOT's Market Analysis &amp; Validation Department staff.</t>
    </r>
  </si>
  <si>
    <r>
      <rPr>
        <i/>
        <sz val="12"/>
        <color theme="1"/>
        <rFont val="Calibri"/>
        <family val="2"/>
        <scheme val="minor"/>
      </rPr>
      <t>Typical Unplanned Thermal Outages based on Normal Weather</t>
    </r>
    <r>
      <rPr>
        <sz val="12"/>
        <color theme="1"/>
        <rFont val="Calibri"/>
        <family val="2"/>
        <scheme val="minor"/>
      </rPr>
      <t xml:space="preserve"> - A range of daily unplanned outage amounts based on assessment month history for the past three years. For the winter months, outages during major winter storms are excluded from the probability distributions.</t>
    </r>
  </si>
  <si>
    <t>[3] Dispatchable resources comprise nuclear, coal, gas, biomass and energy storage. Non-dispatchable resources comprise wind and solar. Dispatchable in this context means that the resource can both increase or decrease output based on ERCOT dispatch instructions.</t>
  </si>
  <si>
    <t xml:space="preserve">     Dispatchable [3]</t>
  </si>
  <si>
    <t>Total Load</t>
  </si>
  <si>
    <t>Deterministic scenarios allow one to gauge how individual grid conditions influence a range of fixed outcomes while probabilistic simulation quantifies the uncertainty around the outcomes and produces likelihood estimates for them. These approaches complement each other to provide a richer perspective on reserve shortage risks for the ERCOT region.</t>
  </si>
  <si>
    <t xml:space="preserve">          Expected Thermal Outages</t>
  </si>
  <si>
    <t>Wind and Solar Capacity Values</t>
  </si>
  <si>
    <t>Operational Resources, MW [1]</t>
  </si>
  <si>
    <t>Installed Capacity Rating [2]</t>
  </si>
  <si>
    <t>Hydroelectric [4]</t>
  </si>
  <si>
    <t>Planned Resources [5]</t>
  </si>
  <si>
    <t>[1] Operational resources are those for which ERCOT has approved grid synchronization or full commercial operations. Unit level details for each resource category can be found in the Resource Details tab.</t>
  </si>
  <si>
    <t>MOUNTAIN CREEK STG 8</t>
  </si>
  <si>
    <t>Load Based on Average Weather [1]</t>
  </si>
  <si>
    <t>Probabilistic Reserve Risk Model (PRRM) Percentile Results</t>
  </si>
  <si>
    <t>Retiring Resources Unavailable to ERCOT (since last CDR/MORA)</t>
  </si>
  <si>
    <t>24INR0169</t>
  </si>
  <si>
    <t>YAUPON STORAGE SLF</t>
  </si>
  <si>
    <t>25INR0300</t>
  </si>
  <si>
    <t>WIZARD BESS</t>
  </si>
  <si>
    <t>24INR0614</t>
  </si>
  <si>
    <t>RUSSEK STREET BESS (DGR)</t>
  </si>
  <si>
    <t>24INR0615</t>
  </si>
  <si>
    <t>PAVLOV BESS (DGR)</t>
  </si>
  <si>
    <t>23INR0619</t>
  </si>
  <si>
    <t>23INR0552</t>
  </si>
  <si>
    <t>MILTON BESS (DGR)</t>
  </si>
  <si>
    <t>MAINLAND BESS (DGR)</t>
  </si>
  <si>
    <t>23INR0499</t>
  </si>
  <si>
    <t>LAURELES BESS (DGR)</t>
  </si>
  <si>
    <t>24INR0491</t>
  </si>
  <si>
    <t>GUNNAR BESS</t>
  </si>
  <si>
    <t>24INR0460</t>
  </si>
  <si>
    <t>EVELYN BATTERY ENERGY STORAGE SYSTEM</t>
  </si>
  <si>
    <t>24INR0397</t>
  </si>
  <si>
    <t>DESTINY STORAGE</t>
  </si>
  <si>
    <t>24INR0294</t>
  </si>
  <si>
    <t>CITRUS FLATTS BESS</t>
  </si>
  <si>
    <t>24INR0128</t>
  </si>
  <si>
    <t>BRP DESNA BESS</t>
  </si>
  <si>
    <t>23INR0358</t>
  </si>
  <si>
    <t>BRP CASTOR BESS</t>
  </si>
  <si>
    <t>24INR0042</t>
  </si>
  <si>
    <t>YAUPON SOLAR SLF</t>
  </si>
  <si>
    <t>19INR0110</t>
  </si>
  <si>
    <t>AZALEA SPRINGS SOLAR</t>
  </si>
  <si>
    <t>STEPHENS</t>
  </si>
  <si>
    <t>21INR0240</t>
  </si>
  <si>
    <t>LA CASA WIND</t>
  </si>
  <si>
    <t>RIO_GRAN_BESS</t>
  </si>
  <si>
    <t>MAYBERRY_BESS</t>
  </si>
  <si>
    <t>L_FRESNO_BESS</t>
  </si>
  <si>
    <t>GARCENO_BESS</t>
  </si>
  <si>
    <t>ELSA_BESS</t>
  </si>
  <si>
    <t>HOUSEMTN_BESS1</t>
  </si>
  <si>
    <t>CAMWIND_BESS1</t>
  </si>
  <si>
    <t>CAMERON STORAGE (SABAL STORAGE)</t>
  </si>
  <si>
    <t>JOHNCI_UNIT_1</t>
  </si>
  <si>
    <t>LOPENO_UNIT1</t>
  </si>
  <si>
    <t>Private-Use Network Capacity Contribution (Top 20 Hours)</t>
  </si>
  <si>
    <t>Emergency Response Service</t>
  </si>
  <si>
    <t>Distribution Voltage Reduction</t>
  </si>
  <si>
    <t xml:space="preserve">     Total Available prior to an Energy Emergency Alert</t>
  </si>
  <si>
    <t>LRs providing Responsive Reserves</t>
  </si>
  <si>
    <t>LRs providing Non-spin</t>
  </si>
  <si>
    <t>LRs providing ECRS</t>
  </si>
  <si>
    <t xml:space="preserve">     Total Available during an Energy Emergency Alert</t>
  </si>
  <si>
    <t>Emergency Resources</t>
  </si>
  <si>
    <r>
      <rPr>
        <i/>
        <sz val="12"/>
        <color theme="1"/>
        <rFont val="Calibri"/>
        <family val="2"/>
        <scheme val="minor"/>
      </rPr>
      <t>Extreme-Weather-Related Thermal Outages</t>
    </r>
    <r>
      <rPr>
        <sz val="12"/>
        <color theme="1"/>
        <rFont val="Calibri"/>
        <family val="2"/>
        <scheme val="minor"/>
      </rPr>
      <t xml:space="preserve"> - For the winter months, the probability distribution reflects a range of daily unplanned weather-related outage amounts scaled from zero MW to the maximum amount observed during Winter Storm Uri. The probability distribution is correlated with the Low Ambient Temperature curve.</t>
    </r>
  </si>
  <si>
    <t>Unplanned Thermal Outages-Daily, MW</t>
  </si>
  <si>
    <t>Probabilistic model results: deciles for (1) hourly gross demand, (2) hourly solar and wind generation, and (3) daily unplanned thermal unit outages</t>
  </si>
  <si>
    <t>BARNEY M DAVIS STG 1</t>
  </si>
  <si>
    <t>EBELLSLR_UNIT1</t>
  </si>
  <si>
    <t>FIVE WELLS SOLAR U1</t>
  </si>
  <si>
    <t>FIVEWSLR_UNIT1</t>
  </si>
  <si>
    <t>FIVE WELLS SOLAR U2</t>
  </si>
  <si>
    <t>FIVEWSLR_UNIT2</t>
  </si>
  <si>
    <t>HOPKNSLR_UNIT1</t>
  </si>
  <si>
    <t>HOPKINS SOLAR U2</t>
  </si>
  <si>
    <t>HOPKNSLR_UNIT2</t>
  </si>
  <si>
    <t>MERCURY_PV1</t>
  </si>
  <si>
    <t>MERCURY_PV2</t>
  </si>
  <si>
    <t>SPARTA SOLAR U1</t>
  </si>
  <si>
    <t>SPARTA_UNIT1</t>
  </si>
  <si>
    <t>SPARTA SOLAR U2</t>
  </si>
  <si>
    <t>SPARTA_UNIT2</t>
  </si>
  <si>
    <t>FLAT_TOP_FLATU1</t>
  </si>
  <si>
    <t>HART  WIND 2</t>
  </si>
  <si>
    <t>24INR0116</t>
  </si>
  <si>
    <t>BARRETT SOLAR</t>
  </si>
  <si>
    <t>24INR0477</t>
  </si>
  <si>
    <t>RAINS</t>
  </si>
  <si>
    <t>CALICHE MOUND SOLAR</t>
  </si>
  <si>
    <t>23INR0056</t>
  </si>
  <si>
    <t>DOVE RUN SOLAR</t>
  </si>
  <si>
    <t>21INR0326</t>
  </si>
  <si>
    <t>DUVAL</t>
  </si>
  <si>
    <t>EASTBELL MILAM SOLAR II</t>
  </si>
  <si>
    <t>24INR0208</t>
  </si>
  <si>
    <t>ERIKA SOLAR</t>
  </si>
  <si>
    <t>24INR0303</t>
  </si>
  <si>
    <t>HANSON SOLAR</t>
  </si>
  <si>
    <t>23INR0086</t>
  </si>
  <si>
    <t>COLEMAN</t>
  </si>
  <si>
    <t>ISAAC SOLAR</t>
  </si>
  <si>
    <t>25INR0232</t>
  </si>
  <si>
    <t>MIDPOINT SOLAR</t>
  </si>
  <si>
    <t>24INR0139</t>
  </si>
  <si>
    <t>NIGHTFALL SOLAR</t>
  </si>
  <si>
    <t>21INR0334</t>
  </si>
  <si>
    <t>QUANTUM SOLAR</t>
  </si>
  <si>
    <t>21INR0207</t>
  </si>
  <si>
    <t>SANPAT SOLAR</t>
  </si>
  <si>
    <t>25INR0052</t>
  </si>
  <si>
    <t>SANPAT SOLAR II</t>
  </si>
  <si>
    <t>25INR0081</t>
  </si>
  <si>
    <t>SUN CACTUS SOLAR</t>
  </si>
  <si>
    <t>25INR0109</t>
  </si>
  <si>
    <t>SYPERT BRANCH SOLAR PROJECT</t>
  </si>
  <si>
    <t>24INR0070</t>
  </si>
  <si>
    <t>AMADOR STORAGE</t>
  </si>
  <si>
    <t>24INR0472</t>
  </si>
  <si>
    <t>HANSON STORAGE</t>
  </si>
  <si>
    <t>24INR0057</t>
  </si>
  <si>
    <t>IEP DAMON BESS (DGR)</t>
  </si>
  <si>
    <t>23INR0603</t>
  </si>
  <si>
    <t>MIDPOINT STORAGE</t>
  </si>
  <si>
    <t>24INR0138</t>
  </si>
  <si>
    <t>SHEEP CREEK STORAGE</t>
  </si>
  <si>
    <t>24INR0100</t>
  </si>
  <si>
    <t>WIGEON WHISTLE BESS</t>
  </si>
  <si>
    <t>24INR0312</t>
  </si>
  <si>
    <t>Capacity changes due to planned repower/upgrade projects are reflected in the operational units' ratings upon receipt and ERCOT approval of updated resource registration system information. Interconnection requests for existing resources that involve MW capacity changes are indicated with a code in the “Generation Interconnection Project Code” column.</t>
  </si>
  <si>
    <t>For battery storage ("Energy Storage Resources"), the contribution expected for the peak load hours of the month is based on the amount of battery storage energy assumed to be available for dispatch, accounting for hourly average High Sustained Limits and State of Charge for the ESR fleet.</t>
  </si>
  <si>
    <t>The capacities of planned projects that have been approved for Initial Synchronization at the time of report creation are assumed to be available for the season regardless of their projected Commercial Operations Dates.</t>
  </si>
  <si>
    <t>Planned projects for which maximum seasonal sustained capacity ratings have been provided are used in lieu of capacities entered into the online Resource Integration and Ongoing Operations - Interconnection Services (RIOO-IS) system.</t>
  </si>
  <si>
    <t>Installed capacity ratings are based on the maximum power that a generating unit can produce during normal sustained operating conditions as specified by the equipment manufacturer. These ratings reflect the latest information in the Resource Integration and Ongoing Operations - Reources Services (RIOO-RS) system.</t>
  </si>
  <si>
    <t>RIVER BEND (BRAZOS BEND BESS)</t>
  </si>
  <si>
    <t>CARAMBOLA BESS (SMT MCALLEN II)</t>
  </si>
  <si>
    <r>
      <rPr>
        <i/>
        <sz val="12"/>
        <color theme="1"/>
        <rFont val="Calibri"/>
        <family val="2"/>
        <scheme val="minor"/>
      </rPr>
      <t xml:space="preserve">Weather-related Outage Reduction Success Rate due to Weatherization </t>
    </r>
    <r>
      <rPr>
        <sz val="12"/>
        <color theme="1"/>
        <rFont val="Calibri"/>
        <family val="2"/>
        <scheme val="minor"/>
      </rPr>
      <t>- The model uses a triangular probability distribution to reflect a percentage range of outage reduction amounts, currently set to a likeliest value of 85% and minimum and maximum values of 80% and 90%, respectively. The probability distribution will be modified as actual success rate data is accumulated over time.</t>
    </r>
  </si>
  <si>
    <t xml:space="preserve">          Energy Storage [4]</t>
  </si>
  <si>
    <t xml:space="preserve">     Non-Dispatchable [5]</t>
  </si>
  <si>
    <r>
      <rPr>
        <b/>
        <sz val="11"/>
        <color theme="1"/>
        <rFont val="Calibri"/>
        <family val="2"/>
        <scheme val="minor"/>
      </rPr>
      <t>MORA releases are targeted for the first Friday of each month.</t>
    </r>
    <r>
      <rPr>
        <sz val="11"/>
        <color theme="1"/>
        <rFont val="Calibri"/>
        <family val="2"/>
        <scheme val="minor"/>
      </rPr>
      <t xml:space="preserve"> A MORA is released two months prior to the reporting month; for example, the planned release of the MORA report for August would be the first Friday in June.
ERCOT may post one or more revised versions of a MORA report if material data errors are discovered. ERCOT recommends that readers check for postings of a revised report around mid-month. Information about one or more data corrections for a revised report will be summarized in the box below.</t>
    </r>
  </si>
  <si>
    <t>CANADIAN BREAKS WIND</t>
  </si>
  <si>
    <t>CN_BRKS_UNIT_1</t>
  </si>
  <si>
    <t>CANYON WIND U1</t>
  </si>
  <si>
    <t>CANYONWD_UNIT1</t>
  </si>
  <si>
    <t>CANYON WIND U2</t>
  </si>
  <si>
    <t>CANYONWD_UNIT2</t>
  </si>
  <si>
    <t>CANYON WIND U3</t>
  </si>
  <si>
    <t>CANYONWD_UNIT3</t>
  </si>
  <si>
    <t>CANYON WIND U4</t>
  </si>
  <si>
    <t>CANYONWD_UNIT4</t>
  </si>
  <si>
    <t>CANYON WIND U5</t>
  </si>
  <si>
    <t>CANYONWD_UNIT5</t>
  </si>
  <si>
    <t>CANYON WIND U6</t>
  </si>
  <si>
    <t>CANYONWD_UNIT6</t>
  </si>
  <si>
    <t>GOODNIGHT WIND U1</t>
  </si>
  <si>
    <t>GOODNIT1_UNIT1</t>
  </si>
  <si>
    <t>GOODNIGHT WIND U2</t>
  </si>
  <si>
    <t>GOODNIT1_UNIT2</t>
  </si>
  <si>
    <t>SHEEPCRK_UNIT1</t>
  </si>
  <si>
    <t>BRIGHT ARROW SOLAR U1</t>
  </si>
  <si>
    <t>BR_ARROW_UNIT1</t>
  </si>
  <si>
    <t>BRIGHT ARROW SOLAR U2</t>
  </si>
  <si>
    <t>BR_ARROW_UNIT2</t>
  </si>
  <si>
    <t>CORAL SOLAR U1</t>
  </si>
  <si>
    <t>CORALSLR_SOLAR1</t>
  </si>
  <si>
    <t>CORAL SOLAR U2</t>
  </si>
  <si>
    <t>CORALSLR_SOLAR2</t>
  </si>
  <si>
    <t>FENCE POST SOLAR U1</t>
  </si>
  <si>
    <t>FENCESLR_SOLAR1</t>
  </si>
  <si>
    <t>FENCE POST SOLAR U2</t>
  </si>
  <si>
    <t>FENCESLR_SOLAR2</t>
  </si>
  <si>
    <t>HOLLYWOOD SOLAR U1</t>
  </si>
  <si>
    <t>HOL_UNIT1</t>
  </si>
  <si>
    <t>HOLLYWOOD SOLAR U2</t>
  </si>
  <si>
    <t>HOL_UNIT2</t>
  </si>
  <si>
    <t>SBE_UNIT1</t>
  </si>
  <si>
    <t>TEXAS SOLAR NOVA 2 U1</t>
  </si>
  <si>
    <t>NOVA2SLR_UNIT1</t>
  </si>
  <si>
    <t>ZIER_SLR_PV1</t>
  </si>
  <si>
    <t>BIG_STAR_BESS</t>
  </si>
  <si>
    <t>BRIGHT ARROW STORAGE U1</t>
  </si>
  <si>
    <t>BR_ARROW_BESS1</t>
  </si>
  <si>
    <t>BRIGHT ARROW STORAGE U2</t>
  </si>
  <si>
    <t>BR_ARROW_BESS2</t>
  </si>
  <si>
    <t>LBRA_ESS_BES1</t>
  </si>
  <si>
    <t>FENCESLR_BESS1</t>
  </si>
  <si>
    <t>HOUSE MOUNTAIN BESS</t>
  </si>
  <si>
    <t>MYRTLE STORAGE U1</t>
  </si>
  <si>
    <t>MYR_BES1</t>
  </si>
  <si>
    <t>MYRTLE STORAGE U2</t>
  </si>
  <si>
    <t>MYR_BES2</t>
  </si>
  <si>
    <t>VAL VERDE BESS (DGR)</t>
  </si>
  <si>
    <t>MV_VALV4_BESS</t>
  </si>
  <si>
    <t>BOTTOM GRASS SOLAR</t>
  </si>
  <si>
    <t>23INR0082</t>
  </si>
  <si>
    <t>BUZIOS SOLAR</t>
  </si>
  <si>
    <t>24INR0399</t>
  </si>
  <si>
    <t>MOTLEY</t>
  </si>
  <si>
    <t>DIVER SOLAR</t>
  </si>
  <si>
    <t>25INR0105</t>
  </si>
  <si>
    <t>DRY CREEK SOLAR I</t>
  </si>
  <si>
    <t>23INR0286</t>
  </si>
  <si>
    <t>ELDORA SOLAR</t>
  </si>
  <si>
    <t>24INR0337</t>
  </si>
  <si>
    <t>GAIA SOLAR</t>
  </si>
  <si>
    <t>24INR0141</t>
  </si>
  <si>
    <t>GLASGOW SOLAR</t>
  </si>
  <si>
    <t>24INR0206</t>
  </si>
  <si>
    <t>MALDIVES SOLAR (ALTERNATE POI)</t>
  </si>
  <si>
    <t>25INR0400</t>
  </si>
  <si>
    <t>MRG GOODY SOLAR</t>
  </si>
  <si>
    <t>23INR0225</t>
  </si>
  <si>
    <t>PINNINGTON SOLAR</t>
  </si>
  <si>
    <t>24INR0010</t>
  </si>
  <si>
    <t>TOKIO SOLAR</t>
  </si>
  <si>
    <t>23INR0349</t>
  </si>
  <si>
    <t>XE HERMES SOLAR</t>
  </si>
  <si>
    <t>23INR0344</t>
  </si>
  <si>
    <t>BOCANOVA BESS</t>
  </si>
  <si>
    <t>25INR0467</t>
  </si>
  <si>
    <t>BOTTOM GRASS BESS</t>
  </si>
  <si>
    <t>23INR0083</t>
  </si>
  <si>
    <t>CARTWHEEL BESS 1</t>
  </si>
  <si>
    <t>23INR0494</t>
  </si>
  <si>
    <t>CENTURY BESS</t>
  </si>
  <si>
    <t>24INR0610</t>
  </si>
  <si>
    <t>ELDORA BESS</t>
  </si>
  <si>
    <t>24INR0338</t>
  </si>
  <si>
    <t>GAIA STORAGE</t>
  </si>
  <si>
    <t>24INR0140</t>
  </si>
  <si>
    <t>GLASGOW STORAGE</t>
  </si>
  <si>
    <t>24INR0207</t>
  </si>
  <si>
    <t>GUEVARA STORAGE</t>
  </si>
  <si>
    <t>22INR0555</t>
  </si>
  <si>
    <t>ROCKWALL</t>
  </si>
  <si>
    <t>HIDDEN LAKES BESS</t>
  </si>
  <si>
    <t>23INR0617</t>
  </si>
  <si>
    <t>24INR0295</t>
  </si>
  <si>
    <t>REGIS PALACIOS BESS</t>
  </si>
  <si>
    <t>22INR0602</t>
  </si>
  <si>
    <t>SOSA STORAGE</t>
  </si>
  <si>
    <t>25INR0131</t>
  </si>
  <si>
    <t>MADISON</t>
  </si>
  <si>
    <t>XE HERMES STORAGE</t>
  </si>
  <si>
    <t>24INR0365</t>
  </si>
  <si>
    <t>XE MURAT STORAGE</t>
  </si>
  <si>
    <t>24INR0329</t>
  </si>
  <si>
    <t>CALENERGY-FALCON SEABOARD STG 3 (INDEFINITE MOTHBALL AS OF 7/8/22, DUE TO FORCED OUTAGE)</t>
  </si>
  <si>
    <t>RAY OLINGER STG 1 (INDEFINITE MOTHBALL AS OF 4/5/22)</t>
  </si>
  <si>
    <t>TEXAS BIG SPRING WIND B (INDEFINITE MOTHBALL STATUS AS ON 1/1/24)</t>
  </si>
  <si>
    <t>WICHITA FALLS STG 4 (INDEFINITE MOTHBALL STATUS AS ON 11/1/23)</t>
  </si>
  <si>
    <t>DPCRK_UNIT1</t>
  </si>
  <si>
    <t>K0_UNIT1</t>
  </si>
  <si>
    <t>Unplanned Thermal Outages</t>
  </si>
  <si>
    <t>Energy Storage, Available State of Charge</t>
  </si>
  <si>
    <r>
      <rPr>
        <i/>
        <sz val="12"/>
        <color theme="1"/>
        <rFont val="Calibri"/>
        <family val="2"/>
        <scheme val="minor"/>
      </rPr>
      <t>Private Use Network (PUN) Generator Net Imports</t>
    </r>
    <r>
      <rPr>
        <sz val="12"/>
        <color theme="1"/>
        <rFont val="Calibri"/>
        <family val="2"/>
        <scheme val="minor"/>
      </rPr>
      <t xml:space="preserve"> - PUN generator imports come from historical High Sustained Limit data for the assessment months from the last three years. For winter months, the model will also add an incremental amount of PUN generator capacity when the model selects an extremely low temperature, indicative of system stress conditions and opportunities for the PUN owners to take advantage of high market prices.</t>
    </r>
  </si>
  <si>
    <t>[2] Installed capacity ratings are based on the maximum power that a generating unit can produce during normal sustained operating conditions as specified by the equipment manufacturer. All gas-fired Private-Use Network (PUNs) units are reflected in the combined cycle fuel type row above.</t>
  </si>
  <si>
    <t>Renewable, Intermittent [6]</t>
  </si>
  <si>
    <t>This ERCOT report has been developed from data provided by ERCOT Market Participants, ERCOT, and ERCOT's consultants.  The data may contain errors or become obsolete shortly after the report is released.  ERCOT MAKES NO WARRANTY, EXPRESS OR IMPLIED, INCLUDING ANY WARRANTY OF MERCHANTABILITY OR FITNESS FOR ANY PARTICULAR PURPOSE, AND DISCLAIMS ANY AND ALL LIABILITY WITH RESPECT TO THE ACCURACY OF SAME OR THE FITNESS OR APPROPRIATENESS OF SAME FOR ANY PARTICULAR USE.  THIS ERCOT REPORT IS SUPPLIED WITH ALL FAULTS.  The specific suitability for any use of this report and its accuracy should be confirmed by each ERCOT Market Participant that contributed data for this report. 
Note that resource data is based on a mid-month Resource Integration and Ongoing Operations (RIOO) system snapshot. Resource quantities can differ from monthly reports prepared subsequent to the MORA report, such as the Generator Interconnection Status (GIS) report, which is released at the beginning of the subsequent month.</t>
  </si>
  <si>
    <t>List of registered resources and megawatt (MW) capabilities for the reporting month</t>
  </si>
  <si>
    <t>PIONEER DJ WIND U1</t>
  </si>
  <si>
    <t>PIONR_DJ_UNIT1</t>
  </si>
  <si>
    <t>PIONEER DJ WIND U2</t>
  </si>
  <si>
    <t>PIONR_DJ_UNIT2</t>
  </si>
  <si>
    <t>SHAMROCK_UNIT1</t>
  </si>
  <si>
    <t>SHAMROCK WIND U2</t>
  </si>
  <si>
    <t>SHAMROCK_UNIT2</t>
  </si>
  <si>
    <t>7RNCHSLR_UNIT1</t>
  </si>
  <si>
    <t>7V SOLAR U2</t>
  </si>
  <si>
    <t>7RNCHSLR_UNIT2</t>
  </si>
  <si>
    <t>7V SOLAR U3</t>
  </si>
  <si>
    <t>7RNCHSLR_UNIT3</t>
  </si>
  <si>
    <t>CHEVRON ALLEN SOLAR (HAYHURST TEXAS SOLAR)</t>
  </si>
  <si>
    <t>CHAL_SLR_SOLAR1</t>
  </si>
  <si>
    <t>HOPKINS SOLAR U1</t>
  </si>
  <si>
    <t>MERCURY SOLAR U1</t>
  </si>
  <si>
    <t>MERCURY SOLAR U2</t>
  </si>
  <si>
    <t>PORTER SOLAR U1</t>
  </si>
  <si>
    <t>PORT_SLR_UNIT1</t>
  </si>
  <si>
    <t>STAMPEDE SOLAR U1</t>
  </si>
  <si>
    <t>STAM_SLR_SOLAR1</t>
  </si>
  <si>
    <t>STAMPEDE SOLAR U2</t>
  </si>
  <si>
    <t>STAM_SLR_SOLAR2</t>
  </si>
  <si>
    <t>CORAL STORAGE U1</t>
  </si>
  <si>
    <t>CORALSLR_BESS1</t>
  </si>
  <si>
    <t>CORAL STORAGE U2</t>
  </si>
  <si>
    <t>CORALSLR_BESS2</t>
  </si>
  <si>
    <t>DANISH FIELDS STORAGE U1</t>
  </si>
  <si>
    <t>DAN_BESS1</t>
  </si>
  <si>
    <t>DANISH FIELDS STORAGE U2</t>
  </si>
  <si>
    <t>DAN_BESS2</t>
  </si>
  <si>
    <t>DIBOL_BESS</t>
  </si>
  <si>
    <t>FENCE POST BESS U1</t>
  </si>
  <si>
    <t>HAMILTON BESS (DGR) U1</t>
  </si>
  <si>
    <t>HAMILTON_BESS</t>
  </si>
  <si>
    <t>JDKNS_BESS</t>
  </si>
  <si>
    <t>MIDWAY BESS U1</t>
  </si>
  <si>
    <t>MIDWY_BESS1</t>
  </si>
  <si>
    <t>PAULN_BESS</t>
  </si>
  <si>
    <t>STAMPEDE BESS U1</t>
  </si>
  <si>
    <t>STAM_SLR_BESS1</t>
  </si>
  <si>
    <t>SGAL_BES_BESS1</t>
  </si>
  <si>
    <t>ZIER STORAGE U1</t>
  </si>
  <si>
    <t>ZIER_SLR_BES1</t>
  </si>
  <si>
    <t>UHLAND MAXWELL</t>
  </si>
  <si>
    <t>25INR0223</t>
  </si>
  <si>
    <t>CALDWELL</t>
  </si>
  <si>
    <t>EL PATRIMONIO SOLAR</t>
  </si>
  <si>
    <t>23INR0207</t>
  </si>
  <si>
    <t>VALHALLA SOLAR</t>
  </si>
  <si>
    <t>26INR0042</t>
  </si>
  <si>
    <t>VIKING SOLAR</t>
  </si>
  <si>
    <t>21INR0520</t>
  </si>
  <si>
    <t>BACKBONE CREEK BESS</t>
  </si>
  <si>
    <t>24INR0313</t>
  </si>
  <si>
    <t>BYPASS BATTERY STORAGE</t>
  </si>
  <si>
    <t>23INR0336</t>
  </si>
  <si>
    <t>CALLISTO II ENERGY CENTER</t>
  </si>
  <si>
    <t>22INR0558</t>
  </si>
  <si>
    <t>LEAKEY BESS (DGR)</t>
  </si>
  <si>
    <t>23INR0548</t>
  </si>
  <si>
    <t>REAL</t>
  </si>
  <si>
    <t>MEDINA CITY BESS (DGR)</t>
  </si>
  <si>
    <t>24INR0502</t>
  </si>
  <si>
    <t>BANDERA</t>
  </si>
  <si>
    <t>MEDINA LAKE BESS (DGR)</t>
  </si>
  <si>
    <t>24INR0499</t>
  </si>
  <si>
    <t>UTOPIA BESS (DGR)</t>
  </si>
  <si>
    <t>24INR0501</t>
  </si>
  <si>
    <t>21INR0546</t>
  </si>
  <si>
    <t>20INR0083</t>
  </si>
  <si>
    <t>21INR0324</t>
  </si>
  <si>
    <t>18INR0030</t>
  </si>
  <si>
    <t>17INR0027b</t>
  </si>
  <si>
    <t>20INR0097</t>
  </si>
  <si>
    <t>20INR0129</t>
  </si>
  <si>
    <t>15INR0064b</t>
  </si>
  <si>
    <t>18INR0031</t>
  </si>
  <si>
    <t>16INR0081</t>
  </si>
  <si>
    <t>23INR0387</t>
  </si>
  <si>
    <t>19INR0100</t>
  </si>
  <si>
    <t>16INR0085</t>
  </si>
  <si>
    <t>22INR0502</t>
  </si>
  <si>
    <t>21INR0325</t>
  </si>
  <si>
    <t>19INR0080</t>
  </si>
  <si>
    <t>20INR0033</t>
  </si>
  <si>
    <t>21INR0401</t>
  </si>
  <si>
    <t>21INR0351</t>
  </si>
  <si>
    <t>21INR0413</t>
  </si>
  <si>
    <t>21INR0538</t>
  </si>
  <si>
    <t>19INR0085</t>
  </si>
  <si>
    <t>22INR0242</t>
  </si>
  <si>
    <t>21INR0406</t>
  </si>
  <si>
    <t>22INR0363</t>
  </si>
  <si>
    <t>22INR0295</t>
  </si>
  <si>
    <t>20INR0069</t>
  </si>
  <si>
    <t>21INR0203</t>
  </si>
  <si>
    <t>22INR0404</t>
  </si>
  <si>
    <t>21INR0278</t>
  </si>
  <si>
    <t>24INR0015</t>
  </si>
  <si>
    <t>21INR0389</t>
  </si>
  <si>
    <t>12INR0059b</t>
  </si>
  <si>
    <t>21INR0257</t>
  </si>
  <si>
    <t>23INR0153</t>
  </si>
  <si>
    <t>19INR0041</t>
  </si>
  <si>
    <t>20INR0130</t>
  </si>
  <si>
    <t>21INR0458</t>
  </si>
  <si>
    <t>20INR0205</t>
  </si>
  <si>
    <t>22INR0506</t>
  </si>
  <si>
    <t>21INR0221</t>
  </si>
  <si>
    <t>21INR0491</t>
  </si>
  <si>
    <t>22INR0205</t>
  </si>
  <si>
    <t>22INR0409</t>
  </si>
  <si>
    <t>20INR0269</t>
  </si>
  <si>
    <t>20INR0266</t>
  </si>
  <si>
    <t>21INR0469</t>
  </si>
  <si>
    <t>22INR0302</t>
  </si>
  <si>
    <t>23INR0124</t>
  </si>
  <si>
    <t>21INR0450</t>
  </si>
  <si>
    <t>22INR0405</t>
  </si>
  <si>
    <t>23INR0688</t>
  </si>
  <si>
    <t>21INR0442</t>
  </si>
  <si>
    <t>22INR0410</t>
  </si>
  <si>
    <t>Determine the risk that ERCOT may face emergency conditions for the monthly peak load day — specifically, the chances, during a range of hours, that it may need to issue an Energy Emergency Alert (EEA) or begin to order controlled outages to maintain grid reliability. This evaluation is done through probabilistic modeling using ERCOT's Probabilistic Reserve Risk Model, PRRM. (See the Background tab for more information.)</t>
  </si>
  <si>
    <r>
      <rPr>
        <i/>
        <sz val="12"/>
        <color theme="1"/>
        <rFont val="Calibri"/>
        <family val="2"/>
        <scheme val="minor"/>
      </rPr>
      <t>Low Ambient Temperature Curve</t>
    </r>
    <r>
      <rPr>
        <sz val="12"/>
        <color theme="1"/>
        <rFont val="Calibri"/>
        <family val="2"/>
        <scheme val="minor"/>
      </rPr>
      <t xml:space="preserve"> - A range of hourly average Texas-wide low temperatures (for the winter months). The low temperature probability distribution is correlated with both the peak load and cold-weather-related thermal outage probability distributions.</t>
    </r>
  </si>
  <si>
    <t>Expected Available Capacity [3]</t>
  </si>
  <si>
    <t xml:space="preserve">     Large Load Adjustment [2]</t>
  </si>
  <si>
    <t>Large Load Curtailment</t>
  </si>
  <si>
    <t>GRDNE_BESS</t>
  </si>
  <si>
    <t>LFSTH_BESS</t>
  </si>
  <si>
    <t>MNWLE_BESS</t>
  </si>
  <si>
    <t>AQUILLA LAKE 3 WIND</t>
  </si>
  <si>
    <t>22INR0499</t>
  </si>
  <si>
    <t>BLUE BIRD SOLAR</t>
  </si>
  <si>
    <t>24INR0075</t>
  </si>
  <si>
    <t>HIGH CHAP SOLAR</t>
  </si>
  <si>
    <t>25INR0068</t>
  </si>
  <si>
    <t>BERKMAN STORAGE</t>
  </si>
  <si>
    <t>24INR0395</t>
  </si>
  <si>
    <t>24INR0315</t>
  </si>
  <si>
    <t>PICADILLO BESS</t>
  </si>
  <si>
    <t>24INR0275</t>
  </si>
  <si>
    <t>POWERLANE PLANT STG 1 (AS OF 10/1/2022, AVAILABLE 6/1 THROUGH 9/30)</t>
  </si>
  <si>
    <t>Large Load Adjustment for the Load Forecast</t>
  </si>
  <si>
    <t>Estimating Peak Electricity Consumption for Operational Large Loads</t>
  </si>
  <si>
    <t xml:space="preserve">The original load forecast used for the MORA reports includes an estimate of Large Load electricity consumption. This Large Load estimate excludes the impact of expected future price responsive behavior except for the summer months when Large Loads take advantage of "4 Coincident Peak" (4CP) demand charge savings programs. To provide a timely Large Load consumption forecast estimate that accounts for price responsive behavior during all forecast months, ERCOT's Large Load Integration Department prepares a Large Load consumption adjustment for the MORA reports. This adjustment replaces the original Large Load consumption estimate that accompanies the monthly load forecast. </t>
  </si>
  <si>
    <t>Notable Load and Resource Developments</t>
  </si>
  <si>
    <t>[2] See the bottom of the Background tab for information on forecasting cypto-mining electricity consumption and the Large Load adjustment.</t>
  </si>
  <si>
    <t>[4] Includes a small amount of hydro units that are considered intermittent resources (run-of-river DG hydro units).</t>
  </si>
  <si>
    <t>[5] Planned resources are those for which ERCOT expects to be approved for grid synchronization or has been assigned a “Model Ready Date" (for Small Generators) by the first of the month.</t>
  </si>
  <si>
    <t>ELK STATION CTG 3</t>
  </si>
  <si>
    <t>AEEC_ELK_3_UNAVAIL</t>
  </si>
  <si>
    <t>SHAMROCK WIND U1</t>
  </si>
  <si>
    <t>HALO_SLR_UNIT1</t>
  </si>
  <si>
    <t>ROW_UNIT2</t>
  </si>
  <si>
    <t>FIVEWSLR_BESS1</t>
  </si>
  <si>
    <t>GIGA_ESS_BESS_1</t>
  </si>
  <si>
    <t>LIMEWOOD SOLAR</t>
  </si>
  <si>
    <t>23INR0249</t>
  </si>
  <si>
    <t>PAYNE BATTLECREEK</t>
  </si>
  <si>
    <t>24INR0106</t>
  </si>
  <si>
    <t>SOLACE SOLAR</t>
  </si>
  <si>
    <t>23INR0031</t>
  </si>
  <si>
    <t>BIRD DOG BESS</t>
  </si>
  <si>
    <t>22INR0467</t>
  </si>
  <si>
    <t>LIVE OAK</t>
  </si>
  <si>
    <t>FORT MASON BESS</t>
  </si>
  <si>
    <t>23INR0500</t>
  </si>
  <si>
    <t>GOLDENEYE BESS</t>
  </si>
  <si>
    <t>25INR0100</t>
  </si>
  <si>
    <t>23INR0401</t>
  </si>
  <si>
    <t>LIMEWOOD STORAGE</t>
  </si>
  <si>
    <t>23INR0248</t>
  </si>
  <si>
    <t>MUENSTER BESS</t>
  </si>
  <si>
    <t>22INR0590</t>
  </si>
  <si>
    <t>SHEPARD ENERGY STORAGE</t>
  </si>
  <si>
    <t>25INR0262</t>
  </si>
  <si>
    <t>KMCHI_2CT201_UNAVAIL</t>
  </si>
  <si>
    <t>KMCHI_2ST_UNAVAIL</t>
  </si>
  <si>
    <t>KMCHI_1CT101_UNAVAIL</t>
  </si>
  <si>
    <t>[6] Wind and solar values represent the 50th percentile values from hourly synthetic output profiles used in the PRRM. See the Background tab for more information.</t>
  </si>
  <si>
    <t>FAYETTE POWER U3</t>
  </si>
  <si>
    <t>REMY JADE POWER STATION U1</t>
  </si>
  <si>
    <t>JAD_UNIT1</t>
  </si>
  <si>
    <t>REMY JADE POWER STATION U2</t>
  </si>
  <si>
    <t>JAD_UNIT2</t>
  </si>
  <si>
    <t>REMY JADE POWER STATION U3</t>
  </si>
  <si>
    <t>JAD_UNIT3</t>
  </si>
  <si>
    <t>REMY JADE POWER STATION U4</t>
  </si>
  <si>
    <t>JAD_UNIT4</t>
  </si>
  <si>
    <t>REMY JADE POWER STATION U5</t>
  </si>
  <si>
    <t>JAD_UNIT5</t>
  </si>
  <si>
    <t>REMY JADE POWER STATION U6</t>
  </si>
  <si>
    <t>JAD_UNIT6</t>
  </si>
  <si>
    <t>RANCHERO WIND U1</t>
  </si>
  <si>
    <t>RANCHERO WIND U2</t>
  </si>
  <si>
    <t>CRAWFISH U1</t>
  </si>
  <si>
    <t>CRAWFISH_UNIT1</t>
  </si>
  <si>
    <t>MONT_WND_UNIT1</t>
  </si>
  <si>
    <t>MONTGOMERY RANCH WIND U2</t>
  </si>
  <si>
    <t>MONT_WND_UNIT2</t>
  </si>
  <si>
    <t>RRC_WIND_UNIT1</t>
  </si>
  <si>
    <t>ROADRUNNER CROSSING WIND U2</t>
  </si>
  <si>
    <t>RRC_WIND_UNIT2</t>
  </si>
  <si>
    <t>RRC_WIND_UNIT3</t>
  </si>
  <si>
    <t>AIRPORT ROAD LONEWOLFE PHASE ONE</t>
  </si>
  <si>
    <t>AIRPRTRD_LONEWOLFE</t>
  </si>
  <si>
    <t>QUEEN SOLAR U1</t>
  </si>
  <si>
    <t>QUEEN SOLAR U2</t>
  </si>
  <si>
    <t>QUEEN SOLAR U3</t>
  </si>
  <si>
    <t>QUEEN SOLAR U4</t>
  </si>
  <si>
    <t>ANG_SLR_UNIT1</t>
  </si>
  <si>
    <t>AUREOLA SOLAR U1</t>
  </si>
  <si>
    <t>AURO_SLR_UNIT1</t>
  </si>
  <si>
    <t>BAKER BRANCH SOLAR U1</t>
  </si>
  <si>
    <t>BAKE_SLR_UNIT1</t>
  </si>
  <si>
    <t>BAKER BRANCH SOLAR U2</t>
  </si>
  <si>
    <t>BAKE_SLR_UNIT2</t>
  </si>
  <si>
    <t>DELILAH SOLAR 1 U1</t>
  </si>
  <si>
    <t>DELILA_1_G1</t>
  </si>
  <si>
    <t>DELILAH SOLAR 1 U2</t>
  </si>
  <si>
    <t>DELILA_1_G2</t>
  </si>
  <si>
    <t>ESTONIAN SOLAR FARM U1</t>
  </si>
  <si>
    <t>ESTONIAN_SOLAR1</t>
  </si>
  <si>
    <t>ESTONIAN SOLAR FARM U2</t>
  </si>
  <si>
    <t>ESTONIAN_SOLAR2</t>
  </si>
  <si>
    <t>MAND_SLR_UNIT1</t>
  </si>
  <si>
    <t>SUN_SLR_UNIT_1</t>
  </si>
  <si>
    <t>ANEM_ESS_BESS1</t>
  </si>
  <si>
    <t>ANG_SLR_BESS1</t>
  </si>
  <si>
    <t>BOCO_ESS_ESS1</t>
  </si>
  <si>
    <t>CALLISTO I ENERGY CENTER U1</t>
  </si>
  <si>
    <t>CLO_BESS1</t>
  </si>
  <si>
    <t>CALLISTO I ENERGY CENTER U2</t>
  </si>
  <si>
    <t>CLO_BESS2</t>
  </si>
  <si>
    <t>CONTINEN_BESS1</t>
  </si>
  <si>
    <t>EBNY_ESS_BESS1</t>
  </si>
  <si>
    <t>ESTONIAN_BES1</t>
  </si>
  <si>
    <t>FRMRSVLW_BESS</t>
  </si>
  <si>
    <t>INRT_W_BESS_1</t>
  </si>
  <si>
    <t>MAINLAND_BESS</t>
  </si>
  <si>
    <t>BRP PAVO BESS U1</t>
  </si>
  <si>
    <t>PAVO_ESS_BESS1</t>
  </si>
  <si>
    <t>BRP PAVO BESS U2</t>
  </si>
  <si>
    <t>PAVO_ESS_BESS2</t>
  </si>
  <si>
    <t>RBN_BESS1</t>
  </si>
  <si>
    <t>RMR_CAP_CONT</t>
  </si>
  <si>
    <t>OLNEY AGR1 (DGR)</t>
  </si>
  <si>
    <t>24INR0647</t>
  </si>
  <si>
    <t>DIESEL</t>
  </si>
  <si>
    <t>UHLAND MAXWELL EXPANSION</t>
  </si>
  <si>
    <t>25INR0503</t>
  </si>
  <si>
    <t>PEYTON CREEK WIND II</t>
  </si>
  <si>
    <t>20INR0155</t>
  </si>
  <si>
    <t>RUBICON ALPHA WIND</t>
  </si>
  <si>
    <t>24INR0291</t>
  </si>
  <si>
    <t>ANSON SOLAR CENTER, PHASE II</t>
  </si>
  <si>
    <t>20INR0242</t>
  </si>
  <si>
    <t>ARGENTA SOLAR</t>
  </si>
  <si>
    <t>25INR0060</t>
  </si>
  <si>
    <t>AUSTIN BAYOU SOLAR</t>
  </si>
  <si>
    <t>25INR0102</t>
  </si>
  <si>
    <t>CANTALOUPE SOLAR</t>
  </si>
  <si>
    <t>23INR0116</t>
  </si>
  <si>
    <t>HIGH NOON SOLAR</t>
  </si>
  <si>
    <t>24INR0124</t>
  </si>
  <si>
    <t>PORTSIDE ENERGY CENTER (SOLAR) SLF</t>
  </si>
  <si>
    <t>24INR0401</t>
  </si>
  <si>
    <t>SWIFT AIR SOLAR</t>
  </si>
  <si>
    <t>24INR0421</t>
  </si>
  <si>
    <t>ZEISSEL SOLAR</t>
  </si>
  <si>
    <t>24INR0258</t>
  </si>
  <si>
    <t>ALDRIN 138 BESS</t>
  </si>
  <si>
    <t>25INR0421</t>
  </si>
  <si>
    <t>ANDROMEDA STORAGE SLF</t>
  </si>
  <si>
    <t>24INR0630</t>
  </si>
  <si>
    <t>ANGLETON BESS</t>
  </si>
  <si>
    <t>24INR0547</t>
  </si>
  <si>
    <t>ARGENTA STORAGE</t>
  </si>
  <si>
    <t>25INR0061</t>
  </si>
  <si>
    <t>BIG ELM STORAGE</t>
  </si>
  <si>
    <t>23INR0469</t>
  </si>
  <si>
    <t>BUFFLEHEAD BESS</t>
  </si>
  <si>
    <t>24INR0274</t>
  </si>
  <si>
    <t>CANTALOUPE STORAGE</t>
  </si>
  <si>
    <t>23INR0117</t>
  </si>
  <si>
    <t>CANVASBACK BESS</t>
  </si>
  <si>
    <t>25INR0160</t>
  </si>
  <si>
    <t>CITRUS CITY BESS</t>
  </si>
  <si>
    <t>24INR0591</t>
  </si>
  <si>
    <t>CITY BREEZE BESS</t>
  </si>
  <si>
    <t>25INR0271</t>
  </si>
  <si>
    <t>CONEFLOWER STORAGE PROJECT</t>
  </si>
  <si>
    <t>23INR0425</t>
  </si>
  <si>
    <t>CROSBY BESS</t>
  </si>
  <si>
    <t>24INR0546</t>
  </si>
  <si>
    <t>CROWNED HERON BESS</t>
  </si>
  <si>
    <t>24INR0405</t>
  </si>
  <si>
    <t>JADE STORAGE SLF</t>
  </si>
  <si>
    <t>24INR0629</t>
  </si>
  <si>
    <t>LIGGETT SWITCH BESS</t>
  </si>
  <si>
    <t>24INR0660</t>
  </si>
  <si>
    <t>LUMBERJACK STORAGE</t>
  </si>
  <si>
    <t>23INR0324</t>
  </si>
  <si>
    <t>MAYBERRY II BESS</t>
  </si>
  <si>
    <t>23INR0807</t>
  </si>
  <si>
    <t>MUSTANG BAYOU BESS</t>
  </si>
  <si>
    <t>24INR0599</t>
  </si>
  <si>
    <t>PINE FOREST BESS</t>
  </si>
  <si>
    <t>22INR0526</t>
  </si>
  <si>
    <t>PORTSIDE ENERGY CENTER (BESS) SLF</t>
  </si>
  <si>
    <t>24INR0403</t>
  </si>
  <si>
    <t>PROJECT LYNX BESS</t>
  </si>
  <si>
    <t>25INR0329</t>
  </si>
  <si>
    <t>RIO GRANDE CITY BESS 2</t>
  </si>
  <si>
    <t>24INR0592</t>
  </si>
  <si>
    <t>ROGERS DRAW BESS</t>
  </si>
  <si>
    <t>24INR0514</t>
  </si>
  <si>
    <t>GILLESPIE</t>
  </si>
  <si>
    <t>SANDLAKE BESS</t>
  </si>
  <si>
    <t>24INR0688</t>
  </si>
  <si>
    <t>SHAMROCK ENERGY STORAGE (SLF)</t>
  </si>
  <si>
    <t>24INR0568</t>
  </si>
  <si>
    <t>SODA LAKE BESS 1</t>
  </si>
  <si>
    <t>23INR0501</t>
  </si>
  <si>
    <t>SPENCER BESS</t>
  </si>
  <si>
    <t>24INR0545</t>
  </si>
  <si>
    <t>STONERIDGE BESS</t>
  </si>
  <si>
    <t>25INR0389</t>
  </si>
  <si>
    <t>TORRECILLAS BESS</t>
  </si>
  <si>
    <t>23INR0529</t>
  </si>
  <si>
    <t>TWO BROTHERS BATTERY ENERGY STORAGE SYSTEM</t>
  </si>
  <si>
    <t>24INR0425</t>
  </si>
  <si>
    <t>TWO FORKS BESS</t>
  </si>
  <si>
    <t>24INR0198</t>
  </si>
  <si>
    <t>ZEISSEL STORAGE SLF</t>
  </si>
  <si>
    <t>24INR0259</t>
  </si>
  <si>
    <t>HALYARD WHARTON ENERGY CENTER</t>
  </si>
  <si>
    <t>16INR0044</t>
  </si>
  <si>
    <t>Diesel</t>
  </si>
  <si>
    <r>
      <t xml:space="preserve">[3] </t>
    </r>
    <r>
      <rPr>
        <i/>
        <sz val="14"/>
        <rFont val="Arial"/>
        <family val="2"/>
      </rPr>
      <t>Expected Available Capacity</t>
    </r>
    <r>
      <rPr>
        <sz val="14"/>
        <rFont val="Arial"/>
        <family val="2"/>
      </rPr>
      <t xml:space="preserve"> for operational units accounts for thermal seasonal sustained capability ratings, hourly capacity contribution estimates for intermittent renewables, planned retirements, reductions due to co-located loads, unavailable Switchable Generation Resources (SWGRs), mothballed capacity, and expected Private Use Network (PUN) generator net exports to the grid. For planned projects, Expected Available Capacity is based on the maximum capacity reported by the developers and accounts for net changes due to repower or upgrade projects greater than one MW, and the established limits on the total MW Injection for designated Self-Limiting Facilities. Unit level details for each resource group above can be found in the Resource Details tab.</t>
    </r>
  </si>
  <si>
    <t>Modeling of Coastal Wind Generation Curtailment due to New Generic Transmission Constraints</t>
  </si>
  <si>
    <t xml:space="preserve">CAFOR Formula:
=  Monthly Maximum Expected Resource Generation Capability
    – Demand
    – Thermal Outages
    + Pre-EEA Resources if CAFOR &lt; 3,000 MW
    + EEA Resources if CAFOR &lt; 2,500 MW
Note that winter storm scenarios also account for incremental unplanned wind outages due to severe storm events. The synthetic wind profiles used in the Probabilistic Reserve Risk Model (PRRM) account for normal availability.
</t>
  </si>
  <si>
    <t>Given a predetermined set of future grid conditions (deterministic scenarios), evaluate the extent that resource capacity can provide sufficient operating reserves for the hour with the highest risk of a reserve shortage. The focus of the MORA's deterministic scenarios is on typical grid conditions as well as the dominant reserve risk factor for the given month typically winter storm events and low wind output for other months.</t>
  </si>
  <si>
    <t>Hourly capacity contributions for specific wind and solar capacity values come from hourly synthetic generation profiles prepared for existing sites and planned sites expected to generate power by the beginning of the month. Every site has multiple profiles representing hourly generation for each historical weather year going back to 1980. The profiles are used to develop hourly probability distributions for the Probabilistic Reserve Risk Model.</t>
  </si>
  <si>
    <t>Background and Methodology</t>
  </si>
  <si>
    <t xml:space="preserve">The table below provides hour-by-hour probabilities that Capacity Available for Operating Reserves (CAFOR) will be at a level indicative of (1) normal system conditions, (2) the risk of an Energy Emergency Alert (EEA), and (3) the risk that ERCOT may need to order controlled outages. As a guideline to interpret these probabilities, ERCOT considers an EEA probability at or below 10% to indicate that the reserve adequacy risk is low for the monthly peak load day. An EEA probability above 10% indicates an elevated reserve adequacy risk.
Note that this probability forecast is not intended to predict specific capacity reserve outcomes. The CAFOR definition is provided at the top of the Background tab.
</t>
  </si>
  <si>
    <t>MONTGOMERY RANCH WIND U1</t>
  </si>
  <si>
    <t>BELM_SLR_UNIT1</t>
  </si>
  <si>
    <t>COTTONWOOD BAYOU SOLAR I U1</t>
  </si>
  <si>
    <t>CTW_SOLAR1</t>
  </si>
  <si>
    <t>COTTONWOOD BAYOU SOLAR I U2</t>
  </si>
  <si>
    <t>CTW_SOLAR2</t>
  </si>
  <si>
    <t>ALP_BESS_BESS1</t>
  </si>
  <si>
    <t>BRP DICKENS BESS U1</t>
  </si>
  <si>
    <t>DKNS_ESS_BES1</t>
  </si>
  <si>
    <t>BRP DICKENS BESS U2</t>
  </si>
  <si>
    <t>DKNS_ESS_BES2</t>
  </si>
  <si>
    <t>BRP DICKENS BESS U3</t>
  </si>
  <si>
    <t>DKNS_ESS_BES3</t>
  </si>
  <si>
    <t>BRP DICKENS BESS U4</t>
  </si>
  <si>
    <t>DKNS_ESS_BES4</t>
  </si>
  <si>
    <t>HYDR_ESS_BES1</t>
  </si>
  <si>
    <t>TORT_ESS_BESS1</t>
  </si>
  <si>
    <t>CISC_BESS</t>
  </si>
  <si>
    <t>FALFUR_BESS</t>
  </si>
  <si>
    <t>LMO_BESS1</t>
  </si>
  <si>
    <t>PAVLOV_BESS</t>
  </si>
  <si>
    <t>WEIL_TRC_BESS</t>
  </si>
  <si>
    <t>CEDAR BAYOU5</t>
  </si>
  <si>
    <t>23INR0029</t>
  </si>
  <si>
    <t>COYOTE SPRINGS AGR1 (DGR)</t>
  </si>
  <si>
    <t>24INR0645</t>
  </si>
  <si>
    <t>REMY JADE II POWER STATION (U7-U8)</t>
  </si>
  <si>
    <t>24INR0736</t>
  </si>
  <si>
    <t>REMY JADE II POWER STATION (U9-U10)</t>
  </si>
  <si>
    <t>SADDLEBACK AGR1 (DGR)</t>
  </si>
  <si>
    <t>24INR0646</t>
  </si>
  <si>
    <t>MEITNER WIND</t>
  </si>
  <si>
    <t>26INR0113</t>
  </si>
  <si>
    <t>GRAY</t>
  </si>
  <si>
    <t>LEIGHTON SOLAR SLF</t>
  </si>
  <si>
    <t>24INR0298</t>
  </si>
  <si>
    <t>LEON SOLAR PARK</t>
  </si>
  <si>
    <t>26INR0023</t>
  </si>
  <si>
    <t>MEITNER SOLAR</t>
  </si>
  <si>
    <t>25INR0080</t>
  </si>
  <si>
    <t>SKULL CREEK SOLAR</t>
  </si>
  <si>
    <t>23INR0289</t>
  </si>
  <si>
    <t>ANDERSON</t>
  </si>
  <si>
    <t>CROCKETT BESS</t>
  </si>
  <si>
    <t>25INR0642</t>
  </si>
  <si>
    <t>FARMERSVILLE WEST BESS  2</t>
  </si>
  <si>
    <t>23INR0618</t>
  </si>
  <si>
    <t>TYNAN BESS</t>
  </si>
  <si>
    <t>24INR0759</t>
  </si>
  <si>
    <t>TDSP Load Management Programs</t>
  </si>
  <si>
    <t>Note that roughly every four years the Bitcoin industry undergoes a halving of the reward for mining Bitcoins. Each halving event for the "mining block reward" reduces the amount of new Bitcoin supplies. While a halving event can increase Bitcoin prices in the near term, the overall impact is to reduce mining revenues and incentivize miners to reduce electricity consumption during times of high prices. Price-responsive Bitcoin miners, exposed to the real-time price of electricity, are anticipated to curtail more frequently and at lower breakeven costs following the halving event. Consequently, a significantly smaller amount of operational large flexible load is expected to be consuming electricity during reserve “at risk” hours on average. Note that synthetic profiles are not actual history. They are based on meteorlogical and power curve models that together simulate what wind production would be for each eisting and planned wind site at the start of month based on historical hourly weather patterns.</t>
  </si>
  <si>
    <r>
      <rPr>
        <i/>
        <sz val="12"/>
        <color theme="1"/>
        <rFont val="Calibri"/>
        <family val="2"/>
        <scheme val="minor"/>
      </rPr>
      <t>Monthly Peak Load</t>
    </r>
    <r>
      <rPr>
        <sz val="12"/>
        <color theme="1"/>
        <rFont val="Calibri"/>
        <family val="2"/>
        <scheme val="minor"/>
      </rPr>
      <t xml:space="preserve">  - The Peak load variable is negatively correlated with a system-average temperature probability distribution. (For the winter months, the lower the temperature selected by the model for a simulation, the higher the peak load selected.) The model also uses multiple normalized hourly load shapes to simulate loads for the hourly range; load shapes reflect actual hourly loads for historical monthly peak load days.</t>
    </r>
  </si>
  <si>
    <r>
      <rPr>
        <u/>
        <sz val="11"/>
        <rFont val="Calibri"/>
        <family val="2"/>
        <scheme val="minor"/>
      </rPr>
      <t>Contains the following sections</t>
    </r>
    <r>
      <rPr>
        <sz val="11"/>
        <rFont val="Calibri"/>
        <family val="2"/>
        <scheme val="minor"/>
      </rPr>
      <t xml:space="preserve">
Introduction
Risk Outlook Highlights and Resource Adequacy Measures
Hourly Risk Assessment of Capacity Available for Operating Reserves
Deterministic Scenarios
Notable Load and Resource Developments</t>
    </r>
  </si>
  <si>
    <r>
      <rPr>
        <i/>
        <sz val="12"/>
        <color theme="1"/>
        <rFont val="Calibri"/>
        <family val="2"/>
        <scheme val="minor"/>
      </rPr>
      <t>Wind Production</t>
    </r>
    <r>
      <rPr>
        <sz val="12"/>
        <color theme="1"/>
        <rFont val="Calibri"/>
        <family val="2"/>
        <scheme val="minor"/>
      </rPr>
      <t xml:space="preserve"> - Hourly probability distributions are fitted to hourly synthetic production profiles. Profiles are developed for each operational and planned wind site with wind output values aggregated to system values. The profiles reflect weather-year variability back to 1980. Temporal correlations between hourly probability distributions are applied to simulate hourly wind speed persistence effects. Note that synthetic wind profiles do not reflect actual observed generation. They are based on meteorological and power conversion models that together simulate what wind production would be for existing and planned sites at the start of the month based on historical hourly weather patterns.</t>
    </r>
  </si>
  <si>
    <r>
      <rPr>
        <i/>
        <sz val="12"/>
        <color theme="1"/>
        <rFont val="Calibri"/>
        <family val="2"/>
        <scheme val="minor"/>
      </rPr>
      <t>Solar Production</t>
    </r>
    <r>
      <rPr>
        <sz val="12"/>
        <color theme="1"/>
        <rFont val="Calibri"/>
        <family val="2"/>
        <scheme val="minor"/>
      </rPr>
      <t xml:space="preserve"> - Hourly probability distributions are fitted to hourly synthetic production profiles lust like wind. Temporal correlations between hourly probability distributions are applied to simulate hourly solar irradiance persistence effects. Note that synthetic solar profiles do not reflect actual observed generation. They are based on meteorological and power conversion models that together simulate what solar production would be for the existing and planned sites at the start of the month based on historical hourly weather patterns.</t>
    </r>
  </si>
  <si>
    <t>7V SOLAR</t>
  </si>
  <si>
    <t>TIERRA BONITA SOLAR U1</t>
  </si>
  <si>
    <t>TRBT_SLR_PV1</t>
  </si>
  <si>
    <t>TIERRA BONITA SOLAR U2</t>
  </si>
  <si>
    <t>TRBT_SLR_PV2</t>
  </si>
  <si>
    <t>TRUE NORTH SOLAR U1</t>
  </si>
  <si>
    <t>TNS_SLR_UNIT1</t>
  </si>
  <si>
    <t>TRUE NORTH SOLAR U2</t>
  </si>
  <si>
    <t>TNS_SLR_UNIT2</t>
  </si>
  <si>
    <t>PALE_ESS_BES1</t>
  </si>
  <si>
    <t>CNLY_ESS_BESS_1</t>
  </si>
  <si>
    <t>HMNG_ESS_BESS1</t>
  </si>
  <si>
    <t>MOORE_FL_BESS1</t>
  </si>
  <si>
    <t>Planned Thermal Resources with Executed SGIA, Air Permit, GHG Permit and Proof of Adequate Water Supplies                                     ``</t>
  </si>
  <si>
    <t>ENCHANTED ROCK NEWPP</t>
  </si>
  <si>
    <t>22INR0546</t>
  </si>
  <si>
    <t>Planned Thermal Resources Total (Nuclear, Coal, Gas, Diesel, Biomass)</t>
  </si>
  <si>
    <t>MILLER'S BRANCH I</t>
  </si>
  <si>
    <t>DIAMONDBACK SOLAR</t>
  </si>
  <si>
    <t>20INR0162</t>
  </si>
  <si>
    <t>PHOTON SOLAR</t>
  </si>
  <si>
    <t>LUNIS CREEK SOLAR SLF</t>
  </si>
  <si>
    <t>NEW HICKORY SOLAR</t>
  </si>
  <si>
    <t>PIEDRA SOLAR</t>
  </si>
  <si>
    <t>25INR0168</t>
  </si>
  <si>
    <t>PITTS DUDIK II</t>
  </si>
  <si>
    <t>24INR0364</t>
  </si>
  <si>
    <t>ROSS SOLAR</t>
  </si>
  <si>
    <t>26INR0155</t>
  </si>
  <si>
    <t>DAMAZO (SECOND DIVISION) SOLAR</t>
  </si>
  <si>
    <t>ORANGE GROVE SOLAR</t>
  </si>
  <si>
    <t>TORMES SOLAR</t>
  </si>
  <si>
    <t>22INR0437</t>
  </si>
  <si>
    <t>XE MURAT [ADLONG] SOLAR</t>
  </si>
  <si>
    <t>ALDRIN 345 BESS</t>
  </si>
  <si>
    <t>25INR0425</t>
  </si>
  <si>
    <t>APACHE HILL BESS</t>
  </si>
  <si>
    <t>25INR0231</t>
  </si>
  <si>
    <t>BLACK SPRINGS BESS SLF</t>
  </si>
  <si>
    <t>BLUE SKIES BESS</t>
  </si>
  <si>
    <t>25INR0046</t>
  </si>
  <si>
    <t>BRACERO PECAN STORAGE</t>
  </si>
  <si>
    <t>26INR0034</t>
  </si>
  <si>
    <t>FALFUR BESS (DGR)</t>
  </si>
  <si>
    <t>24INR0593</t>
  </si>
  <si>
    <t>PHOTON STORAGE</t>
  </si>
  <si>
    <t>HEADCAMP BESS</t>
  </si>
  <si>
    <t>LUCKY BLUFF BESS SLF</t>
  </si>
  <si>
    <t>MRG GOODY STORAGE</t>
  </si>
  <si>
    <t>24INR0305</t>
  </si>
  <si>
    <t>JUNCTION NORTH BESS</t>
  </si>
  <si>
    <t>PIEDRA BESS</t>
  </si>
  <si>
    <t>25INR0169</t>
  </si>
  <si>
    <t>RADIAN STORAGE SLF</t>
  </si>
  <si>
    <t>24INR0631</t>
  </si>
  <si>
    <t>GREGORY BESS</t>
  </si>
  <si>
    <t>ROCK ROSE ENERGY BESS</t>
  </si>
  <si>
    <t>26INR0201</t>
  </si>
  <si>
    <t>ROSS STORAGE</t>
  </si>
  <si>
    <t>26INR0156</t>
  </si>
  <si>
    <t>JARVIS BESS</t>
  </si>
  <si>
    <t>BEXAR ESS</t>
  </si>
  <si>
    <t>ORANGE GROVE BESS</t>
  </si>
  <si>
    <t>WHARTON BESS (DGR)</t>
  </si>
  <si>
    <t>22INR0608</t>
  </si>
  <si>
    <t>ARROYO STORAGE</t>
  </si>
  <si>
    <t>FALL
CAPACITY
(MW)</t>
  </si>
  <si>
    <t>Risk Variable Profiles</t>
  </si>
  <si>
    <t>Presentation of charts that show the risk of an EEA and controlled outages for various levels of low wind generation and high unplanned outages of thermal units during the highest risk hour of the monthly peak load day</t>
  </si>
  <si>
    <t>Gross Demand by Hour, MW (Accounts for rooftop solar, electric vehicle, and Large Load electricity consumption adjustments; excludes demand response program deployments)</t>
  </si>
  <si>
    <t>Reporting Month: November 2024</t>
  </si>
  <si>
    <t>Switchable Generation Resources Currently Serving Neighoring Grids - The model includes individual probability distributions for each SWGR currently serving customers in the Southwest Power Pool that are able to switch to ERCOT if allowed based on prevailing power supply contracts. Such SWGRs are designated as the "Controlling Party" in the most current ERCOT-SPP Coordination Plan. (The Plan is consistent with the "Notices of Unavailable Capacity for Switchable Generation Resources" provided to ERCOT.) The probability distributions are binary—each unit is made available or not, with the probability of being available based on analysis of Current Operating Plan (COP) data covering Winter Storm Elliott and the EEA event on November 6, 2023.  This variable is treated an available Pre-EEA resource in the model, and assumes that this SWGR capacity may be available if requested by ERCOT to address an Energy Emergency.</t>
  </si>
  <si>
    <t>Due to a new influx of Large Flexible Loads (LFLs), an interim solution was implemented to better account for the peak consumption of these loads. The new interim methodology utilizes the 7 hours over each of the past three months of November with the lowest average Physical Responsive Capability and compares historical load zone prices to an ERCOT determined (and industry backed) estimate of the bitcoin mining breakeven cost. This breakeven cost was estimated at $64.21/MWh and is based on the average specifications of an Antminer S19j Pro bitcoin mining rig and a hashprice of 53 USD per PH/s/Day as indicated on the Luxor Hashrate Forward Curve for the MORA forecast month. If the historical load zone price for the LFL's respective load zone was below the breakeven threshold then the load's peak November consumption was estimated to be the maximum observed consumption at the site according to internal tracking of LFL projects. If the historical load zone price was greater than the breakeven threshold then the LFL was assumed to be fully curtailed and consuming only 5% of the load's maximum capability. The 5% assumption accounts for the idle power draw of ASIC miners and necessary auxiliary cooling on site. The estimated consumption for each LFL, including both co-located and stand-alone loads, was summed for each of the 21 hours analyzed and then averaged to calculate the total estimated average consumption.</t>
  </si>
  <si>
    <t>A new contributor to reserve shortage risk is the potential need, under certain grid conditions, to limit power transfers from South Texas into the San Antonio region. Conditions could cause overloads on the lines that make up the South Texas export and import interfaces, necessitating South Texas generation curtailments and potential firm load shedding to avoid cascading outages. The risk is greatest when the ERCOT Region has extremely high net loads in the early evening hours. This issue will be addressed with mitigation measures including the construction of the San Antonio South Reliability Project, which is anticipated to be completed by Summer 2027.
To model this generation curtailment risk, ERCOT evaluated the net load and coastal wind curtailment conditions at the time of the November 6th, 2023, Energy Emergency Alert event. To simulate the risk of a similar event, the PRRM was modified in the following ways:
     1. Synthetic wind profiles by site were divided into Coastal and Non-coastal aggregation categories, and hourly probability distributions were developed accounting for time-coincident correlations between Non-coastal and Coastal hourly wind generation.
     2. With the South Texas wind curtailment functionality turned on, the model will curtail coastal wind generation when (1) total system net load for a given hour reaches a trigger amount, expressed as a percentage of the gross load, and (2) unplanned thermal outages for the hour exceed a trigger amount. Analysis of net load and unplanned thermal outages at the time of the November 6, 2023, EEA event was used to determine the two trigger criteria.
     3. CPS Energy is increasing line clearances to provide an Emergency &amp; Loadshed Rating different than the Normal Rating. The rating changes should allow for an additional ~550 MW of generation South of the Interconnection Reliability Operating Limit (IROL). The amount of coastal wind curtailment has been reduced by this amount.</t>
  </si>
  <si>
    <t>Unit Capacities - November 2024</t>
  </si>
  <si>
    <t>23INR0339</t>
  </si>
  <si>
    <t>FRFWS_FAIRFIELD</t>
  </si>
  <si>
    <t>HPWHSOL_WILDHORSESOLAR</t>
  </si>
  <si>
    <t>LSSEALY_LOCALSUNSEALY</t>
  </si>
  <si>
    <t>MALAKOFF</t>
  </si>
  <si>
    <t>MEXIA_MEXIA</t>
  </si>
  <si>
    <t>PEGASUS_PEGASUS</t>
  </si>
  <si>
    <t>TALCOWST_TALCO</t>
  </si>
  <si>
    <t>TITUS</t>
  </si>
  <si>
    <t>TRN_TRINITYBAY</t>
  </si>
  <si>
    <t>WHSOLAR_WILDHORSE_SOLAR</t>
  </si>
  <si>
    <t>MROW_SLR_SOLAR1</t>
  </si>
  <si>
    <t>GREGORY_BESS1</t>
  </si>
  <si>
    <t>PALACIOS_BESS1</t>
  </si>
  <si>
    <t>SHEEPCRK_BESS1</t>
  </si>
  <si>
    <t>WIG_ESS_BES1</t>
  </si>
  <si>
    <t>BUG TUSSLE WIND PROJECT</t>
  </si>
  <si>
    <t>23INR0441</t>
  </si>
  <si>
    <t>HYFUELS WESTERN FARMLAND WIND</t>
  </si>
  <si>
    <t>26INR0021</t>
  </si>
  <si>
    <t>YELLOW CAT WIND</t>
  </si>
  <si>
    <t>25INR0018</t>
  </si>
  <si>
    <t>CONCHO PEARL SOLAR</t>
  </si>
  <si>
    <t>25INR0174</t>
  </si>
  <si>
    <t>HICKERSON SOLAR</t>
  </si>
  <si>
    <t>21INR0359</t>
  </si>
  <si>
    <t>OCI COBB CREEK SOLAR</t>
  </si>
  <si>
    <t>25INR0229</t>
  </si>
  <si>
    <t>SUNSCAPE RENEWABLE ENERGY SOLAR SLF</t>
  </si>
  <si>
    <t>27INR0047</t>
  </si>
  <si>
    <t>CONCHO PEARL STORAGE</t>
  </si>
  <si>
    <t>25INR0175</t>
  </si>
  <si>
    <t>CROSS TRAILS STORAGE</t>
  </si>
  <si>
    <t>23INR0372</t>
  </si>
  <si>
    <t>GEARS BESS</t>
  </si>
  <si>
    <t>24INR0595</t>
  </si>
  <si>
    <t>HIDDEN VALLEY BESS</t>
  </si>
  <si>
    <t>24INR0594</t>
  </si>
  <si>
    <t>OCI COBB CREEK ESS</t>
  </si>
  <si>
    <t>25INR0233</t>
  </si>
  <si>
    <t>PEARSALL BESS</t>
  </si>
  <si>
    <t>24INR0560</t>
  </si>
  <si>
    <t>SUNSCAPE RENEWABLE ENERGY STORAGE SLF</t>
  </si>
  <si>
    <t>27INR0048</t>
  </si>
  <si>
    <t>TOS BATTERY STORAGE (DGR) (RETIRING ON 11/1/24)</t>
  </si>
  <si>
    <t>26INR0507</t>
  </si>
  <si>
    <t>22INR0586</t>
  </si>
  <si>
    <t>21INR0527</t>
  </si>
  <si>
    <t>23INR0486</t>
  </si>
  <si>
    <t>23INR0489</t>
  </si>
  <si>
    <t>21INR0534</t>
  </si>
  <si>
    <t>22INR0543</t>
  </si>
  <si>
    <t>22INR0523</t>
  </si>
  <si>
    <t>22INR0533</t>
  </si>
  <si>
    <t>23INR0524</t>
  </si>
  <si>
    <t>18INR0073</t>
  </si>
  <si>
    <t>20INR0286</t>
  </si>
  <si>
    <t>22INR0600</t>
  </si>
  <si>
    <t>24INR0627</t>
  </si>
  <si>
    <t>23INR0674</t>
  </si>
  <si>
    <t>24INR0578</t>
  </si>
  <si>
    <t>24INR0582</t>
  </si>
  <si>
    <t>25INR0439</t>
  </si>
  <si>
    <t>24INR0605</t>
  </si>
  <si>
    <t>25INR0578</t>
  </si>
  <si>
    <t>25INR0583</t>
  </si>
  <si>
    <t>25INR0531</t>
  </si>
  <si>
    <t>25INR0665</t>
  </si>
  <si>
    <t>Hour with the Highest Reserve Shortage Risk
(Hour Ending 
7 p.m., CST)</t>
  </si>
  <si>
    <t>[1] The 7 p.m. load value comes from ERCOT’s monthly load forecast. The typical peak load assumes average November weather conditions.</t>
  </si>
  <si>
    <r>
      <t xml:space="preserve">Hourly Risk Assessment of </t>
    </r>
    <r>
      <rPr>
        <b/>
        <i/>
        <sz val="14"/>
        <rFont val="Arial"/>
        <family val="2"/>
      </rPr>
      <t>Capacity Available for Operating Reserves (CAFOR)</t>
    </r>
  </si>
  <si>
    <t>Deterministic results based on normal system conditions for the hour with highest risk of reserve shortages (Hour Ending 7 p.m.)</t>
  </si>
  <si>
    <t>The possibility of low wind production remains a significant risk for maintaining adequate reserves for the November peak demand day. Outages of thermal units (principally gas, coal and nuclear units), due to fall maintenance schedules and wear-and-tear after the summer season, is also a risk for November. Probabilistic analysis of low wind and unplanned thermal outage risks for Hour Ending 7 p.m. is included in the tab named "Risk Variable Profiles."</t>
  </si>
  <si>
    <t>High Unplanned Thermal Outage Risk Profile Results for Hour Ending 7 p.m.</t>
  </si>
  <si>
    <t>High Thermal Unplanned Outage Risk Profile for Hour Ending 7 p.m.</t>
  </si>
  <si>
    <t>Low Wind Risk Profile for Hour Ending 7 p.m.</t>
  </si>
  <si>
    <t>Low Wind Risk Profile Results for Hour Ending 7 p.m.</t>
  </si>
  <si>
    <t>The following chart shows the relationship between EEA / EEA3 (with load shed) probabilities and the level of fixed thermal unplanned outages based on percentile values. The percentiles represent the percentage of outcomes above the given values. For example, the 80th percentile indicates that 20% of all outage values are above 18,025 MW. The zero-percentile value reflects the minimum amount from the PRRM simulation for Hour Ending 7 p.m. (10,588 MW), rather than a zero MW outcome. Note that these results do not reflect thermal planned outages estimated to be 4,590 MW for the November peak load day.</t>
  </si>
  <si>
    <t>Low Wind and High Thermal Unplanned Outage Risk Profiles for HE 7 p.m.</t>
  </si>
  <si>
    <t>Under typical grid conditions, the deterministic scenario indicates that there should be sufficient generating capacity available for the hour with the highest reserve shortage risk, Hour Ending 7 p.m., CST. The total peak hour load forecast for November, also occurring at Hour Ending 7 p.m., is 64,795 MW (which includes a 2,116 MW Large Load Adjustment as well as 1,190 MW of expected Load for which interconnection requests have yet to be signed with the transmission providers).</t>
  </si>
  <si>
    <t>The following chart shows the relationship between EEA / EEA3 (with load shed) probabilities and the level of fixed wind generation based on percentile values. The percentiles represent the percentage of outcomes above the given values. For example, the 25th percentile indicates that 75% of all values are above 6,925 MW wind output. Note that the zero-percentile value reflects the minimum amount from the PRRM simulation for Hour Ending 7 p.m. (323 MW), rather than a zero MW outcome.</t>
  </si>
  <si>
    <t xml:space="preserve">To create a a high thermal unplanned outage risk profile for Hour Ending 7 p.m. on the November peak load day, the model's daily thermal unplanned forced outage probability distribution is replaced with fixed values corresponding to a range of percentile values. All 10,000 model runs are restricted to the daily fixed unplanned thermal outage value for 7 p.m. No other changes have been made to the model, so probabilistic impacts of other variables such as loads, wind generation, solar generation are reflected in the simulation results. </t>
  </si>
  <si>
    <t>[4] Battery storage capacity is based on each hour's State of Charge (SOC) capacity factor, which is the hourly average aggregate State of Charge divided by installed capacity for the month. For normal grid conditions, the capacity factor is 32% for the November highest reserve risk hour, Hour Ending 7 p.m.</t>
  </si>
  <si>
    <t>[5] Wind and solar values for 7 p.m. represent the 50th percentile values from hourly synthetic generation profiles used in the PRRM. See the Background tab for more information.</t>
  </si>
  <si>
    <r>
      <rPr>
        <i/>
        <sz val="12"/>
        <color theme="1"/>
        <rFont val="Calibri"/>
        <family val="2"/>
        <scheme val="minor"/>
      </rPr>
      <t>Battery Energy Storage Capacity Contribution</t>
    </r>
    <r>
      <rPr>
        <sz val="12"/>
        <color theme="1"/>
        <rFont val="Calibri"/>
        <family val="2"/>
        <scheme val="minor"/>
      </rPr>
      <t xml:space="preserve"> - ERCOT calculates the battery storage capacity contribution based on an analysis of SCADA High Sustained Limit (HSL) and State of Charge (SOC) data.  Values for all hours are based on SOCs observed for historical representative days in the given month, and are expressed as capacity factors using the expected installed capacity for the start of the forecast month. For non-winter months, the capacity factors will assume an hourly shape similar to the September 6, 2023 EEA2 day if the system peak net load reaches a high threshold level. For winter MORA reports, which account for severe winter storm conditions, the values are based on SOCs observed during Winter Storm Elliott (December 22-23, 2022).</t>
    </r>
  </si>
  <si>
    <t>ERCOT expects installed capacity to increase by 869 MW from October 1st to November 1st. Increases by generation type comprise 538 MW of solar, 281 MW of battery energy storage, and 50 MW for other resources (a natural gas PUN generator and wind).
The base November peak day load forecast includes 1,190 MW of load for which interconnection agreements have not been signed, but is supported by officer letters from the transmission providers having the responsibility for serving the Loads.</t>
  </si>
  <si>
    <r>
      <t>Probabilistic modeling results indicate a low risk of ERCOT having to declare an EEA, with hourly probabilities peaking at 8.65% for Hour Ending 7 p.m. Central Standard Time (CST). Reserve shortage risks are the highest during the evening hours</t>
    </r>
    <r>
      <rPr>
        <sz val="14"/>
        <rFont val="Calibri"/>
        <family val="2"/>
      </rPr>
      <t>—</t>
    </r>
    <r>
      <rPr>
        <sz val="14"/>
        <rFont val="Arial"/>
        <family val="2"/>
      </rPr>
      <t>Hour Ending 6 p.m. through 9 p.m., CST</t>
    </r>
    <r>
      <rPr>
        <sz val="14"/>
        <rFont val="Calibri"/>
        <family val="2"/>
      </rPr>
      <t>—</t>
    </r>
    <r>
      <rPr>
        <sz val="14"/>
        <rFont val="Arial"/>
        <family val="2"/>
      </rPr>
      <t>when daily loads are typically near their highest levels and solar production is ramping down. There is some EEA risk in the morning hours, the highest for Hour Ending 7 a.m., due to model outcomes where the load peaks during those hours because of winter-like cold temperatures. The model accounts for the risk of coastal wind curtailment needed to avoid overloads on lines that make up the South Texas export interface.</t>
    </r>
  </si>
  <si>
    <t>To create a low wind risk profile for 7 p.m. on the November peak load day, the model's hourly wind generation probability distributions are replaced with fixed values corresponding to a range of percentile values. Crucially, all 10,000 model runs are restricted to the fixed wind generation values, although each run can reflect differing coastal wind curtailment amounts based on the simulated net load and unplanned thermal outage results. No other changes have been made to the model, so probabilistic impacts of other variables such as loads, solar generation, and thermal unplanned outages are reflected in the simulation results. 
The fixed values were pulled from wind generation simulation results from the PRRM for the highest risk hour, Hour Ending 7 p.m., CST. Based on the initial fixed values for coastal wind generation, the model is allowed to apply coastal wind curtailment logic reflecting the new South Texas Interconnection Reliability Operating Limits (IROLs) recently established. The hourly wind generation profiles used for modeling account for both existing and planned wind capacity expected to be operating as of November 1st.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</si>
</sst>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_);_(* \(#,##0\);_(* &quot;-&quot;??_);_(@_)"/>
    <numFmt numFmtId="165" formatCode="_(* #,##0.0_);_(* \(#,##0.0\);_(* &quot;-&quot;??_);_(@_)"/>
    <numFmt numFmtId="166" formatCode="#,##0;\ \(#,##0\)"/>
    <numFmt numFmtId="167" formatCode="m/d/yy;@"/>
    <numFmt numFmtId="168" formatCode="_(* #,##0.0_);_(* \(#,##0.0\);_(* &quot;-&quot;?_);_(@_)"/>
    <numFmt numFmtId="169" formatCode="_(* #,##0.0000_);_(* \(#,##0.0000\);_(* &quot;-&quot;??_);_(@_)"/>
    <numFmt numFmtId="170" formatCode="0.00000"/>
    <numFmt numFmtId="171" formatCode="0.0000%"/>
    <numFmt numFmtId="172" formatCode="0.000%"/>
    <numFmt numFmtId="173" formatCode="_(* #,##0.0000000_);_(* \(#,##0.0000000\);_(* &quot;-&quot;??_);_(@_)"/>
  </numFmts>
  <fonts count="64" x14ac:knownFonts="1">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
      <name val="Calibri"/>
      <family val="2"/>
      <scheme val="minor"/>
    </font>
    <font>
      <b/>
      <sz val="16"/>
      <color theme="1"/>
      <name val="Calibri"/>
      <family val="2"/>
      <scheme val="minor"/>
    </font>
    <font>
      <b/>
      <sz val="14"/>
      <color theme="1"/>
      <name val="Calibri"/>
      <family val="2"/>
      <scheme val="minor"/>
    </font>
    <font>
      <b/>
      <sz val="11"/>
      <color theme="1"/>
      <name val="Calibri"/>
      <family val="2"/>
      <scheme val="minor"/>
    </font>
    <font>
      <b/>
      <sz val="24"/>
      <color theme="1"/>
      <name val="Calibri"/>
      <family val="2"/>
      <scheme val="minor"/>
    </font>
    <font>
      <b/>
      <i/>
      <sz val="26"/>
      <color theme="1"/>
      <name val="Calibri"/>
      <family val="2"/>
      <scheme val="minor"/>
    </font>
    <font>
      <b/>
      <sz val="22"/>
      <color rgb="FFFF0000"/>
      <name val="Calibri"/>
      <family val="2"/>
      <scheme val="minor"/>
    </font>
    <font>
      <b/>
      <sz val="10"/>
      <name val="Arial"/>
      <family val="2"/>
    </font>
    <font>
      <sz val="10"/>
      <color indexed="8"/>
      <name val="Arial"/>
      <family val="2"/>
    </font>
    <font>
      <sz val="10"/>
      <color theme="0"/>
      <name val="Arial"/>
      <family val="2"/>
    </font>
    <font>
      <sz val="24"/>
      <color theme="0"/>
      <name val="Arial"/>
      <family val="2"/>
    </font>
    <font>
      <sz val="9"/>
      <color indexed="81"/>
      <name val="Tahoma"/>
      <family val="2"/>
    </font>
    <font>
      <sz val="11"/>
      <name val="Calibri"/>
      <family val="2"/>
      <scheme val="minor"/>
    </font>
    <font>
      <sz val="12"/>
      <name val="Arial"/>
      <family val="2"/>
    </font>
    <font>
      <u/>
      <sz val="1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b/>
      <u/>
      <sz val="14"/>
      <color rgb="FF000000"/>
      <name val="Arial"/>
      <family val="2"/>
    </font>
    <font>
      <sz val="14"/>
      <color rgb="FFC00000"/>
      <name val="Arial"/>
      <family val="2"/>
    </font>
    <font>
      <sz val="11"/>
      <color rgb="FFC00000"/>
      <name val="Calibri"/>
      <family val="2"/>
      <scheme val="minor"/>
    </font>
    <font>
      <b/>
      <sz val="18"/>
      <color theme="1"/>
      <name val="Calibri"/>
      <family val="2"/>
      <scheme val="minor"/>
    </font>
    <font>
      <b/>
      <sz val="16"/>
      <color rgb="FFC00000"/>
      <name val="Calibri"/>
      <family val="2"/>
      <scheme val="minor"/>
    </font>
    <font>
      <sz val="11"/>
      <name val="Arial"/>
      <family val="2"/>
    </font>
    <font>
      <b/>
      <sz val="14"/>
      <name val="Arial"/>
      <family val="2"/>
    </font>
    <font>
      <b/>
      <sz val="12"/>
      <name val="Calibri"/>
      <family val="2"/>
      <scheme val="minor"/>
    </font>
    <font>
      <sz val="14"/>
      <name val="Arial"/>
      <family val="2"/>
    </font>
    <font>
      <b/>
      <sz val="12"/>
      <name val="Arial"/>
      <family val="2"/>
    </font>
    <font>
      <b/>
      <sz val="11"/>
      <name val="Arial"/>
      <family val="2"/>
    </font>
    <font>
      <b/>
      <sz val="14"/>
      <name val="Calibri"/>
      <family val="2"/>
      <scheme val="minor"/>
    </font>
    <font>
      <i/>
      <sz val="14"/>
      <name val="Arial"/>
      <family val="2"/>
    </font>
    <font>
      <u/>
      <sz val="11"/>
      <color theme="10"/>
      <name val="Calibri"/>
      <family val="2"/>
      <scheme val="minor"/>
    </font>
    <font>
      <b/>
      <sz val="12"/>
      <color rgb="FFC00000"/>
      <name val="Calibri"/>
      <family val="2"/>
      <scheme val="minor"/>
    </font>
    <font>
      <b/>
      <sz val="12"/>
      <color rgb="FFC00000"/>
      <name val="Arial"/>
      <family val="2"/>
    </font>
    <font>
      <b/>
      <sz val="11"/>
      <color rgb="FFC00000"/>
      <name val="Arial"/>
      <family val="2"/>
    </font>
    <font>
      <sz val="11"/>
      <color rgb="FFC00000"/>
      <name val="Arial"/>
      <family val="2"/>
    </font>
    <font>
      <sz val="12"/>
      <name val="Calibri"/>
      <family val="2"/>
      <scheme val="minor"/>
    </font>
    <font>
      <b/>
      <u/>
      <sz val="14"/>
      <color rgb="FFC00000"/>
      <name val="Arial"/>
      <family val="2"/>
    </font>
    <font>
      <sz val="20"/>
      <color theme="1"/>
      <name val="Roboto"/>
    </font>
    <font>
      <sz val="20"/>
      <color rgb="FF000000"/>
      <name val="Roboto"/>
    </font>
    <font>
      <sz val="14"/>
      <name val="Calibri"/>
      <family val="2"/>
    </font>
    <font>
      <b/>
      <i/>
      <sz val="14"/>
      <name val="Arial"/>
      <family val="2"/>
    </font>
    <font>
      <b/>
      <sz val="11"/>
      <name val="Calibri"/>
      <family val="2"/>
      <scheme val="minor"/>
    </font>
    <font>
      <b/>
      <u/>
      <sz val="14"/>
      <name val="Arial"/>
      <family val="2"/>
    </font>
    <font>
      <b/>
      <sz val="16"/>
      <name val="Calibri"/>
      <family val="2"/>
      <scheme val="minor"/>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DEE1E2"/>
        <bgColor indexed="64"/>
      </patternFill>
    </fill>
    <fill>
      <patternFill patternType="solid">
        <fgColor theme="0"/>
        <bgColor indexed="0"/>
      </patternFill>
    </fill>
    <fill>
      <patternFill patternType="solid">
        <fgColor rgb="FF00AEC7"/>
        <bgColor indexed="64"/>
      </patternFill>
    </fill>
    <fill>
      <patternFill patternType="solid">
        <fgColor theme="4" tint="0.79998168889431442"/>
        <bgColor indexed="64"/>
      </patternFill>
    </fill>
  </fills>
  <borders count="4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bottom/>
      <diagonal/>
    </border>
    <border>
      <left style="thin">
        <color indexed="64"/>
      </left>
      <right/>
      <top style="double">
        <color indexed="64"/>
      </top>
      <bottom/>
      <diagonal/>
    </border>
    <border>
      <left/>
      <right/>
      <top style="double">
        <color indexed="64"/>
      </top>
      <bottom/>
      <diagonal/>
    </border>
    <border>
      <left style="thin">
        <color indexed="64"/>
      </left>
      <right style="thin">
        <color indexed="64"/>
      </right>
      <top style="double">
        <color indexed="64"/>
      </top>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double">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medium">
        <color indexed="64"/>
      </bottom>
      <diagonal/>
    </border>
  </borders>
  <cellStyleXfs count="51">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43" fontId="19" fillId="0" borderId="0" applyFon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 fillId="0" borderId="0"/>
    <xf numFmtId="0" fontId="1" fillId="23" borderId="7" applyNumberFormat="0" applyFont="0" applyAlignment="0" applyProtection="0"/>
    <xf numFmtId="0" fontId="15" fillId="20" borderId="8" applyNumberFormat="0" applyAlignment="0" applyProtection="0"/>
    <xf numFmtId="9" fontId="1" fillId="0" borderId="0" applyFon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27" fillId="0" borderId="0"/>
    <xf numFmtId="9" fontId="19" fillId="0" borderId="0" applyFont="0" applyFill="0" applyBorder="0" applyAlignment="0" applyProtection="0"/>
    <xf numFmtId="0" fontId="50" fillId="0" borderId="0" applyNumberFormat="0" applyFill="0" applyBorder="0" applyAlignment="0" applyProtection="0"/>
  </cellStyleXfs>
  <cellXfs count="271">
    <xf numFmtId="0" fontId="0" fillId="0" borderId="0" xfId="0"/>
    <xf numFmtId="0" fontId="0" fillId="0" borderId="0" xfId="0"/>
    <xf numFmtId="0" fontId="0" fillId="24" borderId="0" xfId="0" applyFill="1"/>
    <xf numFmtId="0" fontId="22" fillId="0" borderId="0" xfId="0" applyFont="1"/>
    <xf numFmtId="0" fontId="0" fillId="0" borderId="0" xfId="0" quotePrefix="1"/>
    <xf numFmtId="165" fontId="1" fillId="0" borderId="0" xfId="28" applyNumberFormat="1" applyFont="1" applyAlignment="1">
      <alignment horizontal="left"/>
    </xf>
    <xf numFmtId="1" fontId="1" fillId="0" borderId="0" xfId="0" applyNumberFormat="1" applyFont="1" applyAlignment="1">
      <alignment horizontal="left"/>
    </xf>
    <xf numFmtId="0" fontId="1" fillId="0" borderId="0" xfId="0" applyFont="1" applyAlignment="1">
      <alignment horizontal="left"/>
    </xf>
    <xf numFmtId="0" fontId="1" fillId="0" borderId="0" xfId="0" applyFont="1"/>
    <xf numFmtId="1" fontId="26" fillId="0" borderId="0" xfId="0" applyNumberFormat="1" applyFont="1" applyAlignment="1">
      <alignment horizontal="left"/>
    </xf>
    <xf numFmtId="0" fontId="26" fillId="0" borderId="0" xfId="0" applyFont="1" applyAlignment="1">
      <alignment horizontal="left"/>
    </xf>
    <xf numFmtId="0" fontId="26" fillId="0" borderId="0" xfId="0" applyFont="1"/>
    <xf numFmtId="0" fontId="1" fillId="26" borderId="0" xfId="0" applyFont="1" applyFill="1" applyAlignment="1">
      <alignment vertical="center"/>
    </xf>
    <xf numFmtId="1" fontId="26" fillId="26" borderId="0" xfId="39" applyNumberFormat="1" applyFont="1" applyFill="1" applyAlignment="1">
      <alignment horizontal="left" vertical="center"/>
    </xf>
    <xf numFmtId="0" fontId="26" fillId="26" borderId="0" xfId="39" applyFont="1" applyFill="1" applyAlignment="1">
      <alignment horizontal="left" vertical="center"/>
    </xf>
    <xf numFmtId="0" fontId="26" fillId="26" borderId="0" xfId="48" applyFont="1" applyFill="1" applyAlignment="1">
      <alignment horizontal="left" vertical="center"/>
    </xf>
    <xf numFmtId="0" fontId="26" fillId="26" borderId="0" xfId="0" applyFont="1" applyFill="1" applyAlignment="1">
      <alignment horizontal="left" vertical="center"/>
    </xf>
    <xf numFmtId="0" fontId="28" fillId="27" borderId="0" xfId="0" applyFont="1" applyFill="1"/>
    <xf numFmtId="0" fontId="29" fillId="27" borderId="0" xfId="48" applyFont="1" applyFill="1" applyAlignment="1">
      <alignment horizontal="left"/>
    </xf>
    <xf numFmtId="0" fontId="31" fillId="0" borderId="0" xfId="0" applyFont="1"/>
    <xf numFmtId="0" fontId="34" fillId="24" borderId="0" xfId="0" applyFont="1" applyFill="1"/>
    <xf numFmtId="0" fontId="25" fillId="24" borderId="0" xfId="0" applyFont="1" applyFill="1"/>
    <xf numFmtId="0" fontId="22" fillId="24" borderId="12" xfId="0" applyFont="1" applyFill="1" applyBorder="1" applyAlignment="1"/>
    <xf numFmtId="0" fontId="22" fillId="24" borderId="22" xfId="0" applyFont="1" applyFill="1" applyBorder="1" applyAlignment="1"/>
    <xf numFmtId="0" fontId="22" fillId="24" borderId="23" xfId="0" applyFont="1" applyFill="1" applyBorder="1" applyAlignment="1"/>
    <xf numFmtId="0" fontId="37" fillId="0" borderId="0" xfId="0" applyFont="1"/>
    <xf numFmtId="167" fontId="1" fillId="0" borderId="0" xfId="0" applyNumberFormat="1" applyFont="1"/>
    <xf numFmtId="165" fontId="26" fillId="26" borderId="0" xfId="28" applyNumberFormat="1" applyFont="1" applyFill="1" applyAlignment="1">
      <alignment horizontal="center" vertical="center" wrapText="1"/>
    </xf>
    <xf numFmtId="168" fontId="26" fillId="0" borderId="0" xfId="0" applyNumberFormat="1" applyFont="1" applyAlignment="1">
      <alignment horizontal="left"/>
    </xf>
    <xf numFmtId="168" fontId="1" fillId="0" borderId="0" xfId="0" applyNumberFormat="1" applyFont="1" applyAlignment="1">
      <alignment horizontal="left"/>
    </xf>
    <xf numFmtId="0" fontId="39" fillId="0" borderId="0" xfId="0" applyFont="1"/>
    <xf numFmtId="0" fontId="39" fillId="24" borderId="0" xfId="0" applyFont="1" applyFill="1"/>
    <xf numFmtId="164" fontId="39" fillId="24" borderId="11" xfId="28" applyNumberFormat="1" applyFont="1" applyFill="1" applyBorder="1"/>
    <xf numFmtId="0" fontId="41" fillId="24" borderId="0" xfId="0" applyFont="1" applyFill="1"/>
    <xf numFmtId="0" fontId="39" fillId="24" borderId="0" xfId="0" applyFont="1" applyFill="1" applyBorder="1"/>
    <xf numFmtId="164" fontId="39" fillId="0" borderId="0" xfId="28" applyNumberFormat="1" applyFont="1"/>
    <xf numFmtId="164" fontId="42" fillId="24" borderId="27" xfId="28" applyNumberFormat="1" applyFont="1" applyFill="1" applyBorder="1" applyAlignment="1">
      <alignment horizontal="right"/>
    </xf>
    <xf numFmtId="0" fontId="43" fillId="24" borderId="0" xfId="0" applyFont="1" applyFill="1" applyAlignment="1">
      <alignment horizontal="center"/>
    </xf>
    <xf numFmtId="0" fontId="44" fillId="24" borderId="0" xfId="0" applyFont="1" applyFill="1" applyAlignment="1">
      <alignment horizontal="center" vertical="center" wrapText="1"/>
    </xf>
    <xf numFmtId="0" fontId="31" fillId="24" borderId="0" xfId="0" applyFont="1" applyFill="1" applyAlignment="1">
      <alignment horizontal="center"/>
    </xf>
    <xf numFmtId="0" fontId="31" fillId="24" borderId="0" xfId="0" applyFont="1" applyFill="1" applyBorder="1" applyAlignment="1">
      <alignment horizontal="center"/>
    </xf>
    <xf numFmtId="0" fontId="45" fillId="24" borderId="0" xfId="0" applyFont="1" applyFill="1" applyAlignment="1">
      <alignment horizontal="center"/>
    </xf>
    <xf numFmtId="0" fontId="43" fillId="24" borderId="0" xfId="0" applyFont="1" applyFill="1"/>
    <xf numFmtId="0" fontId="45" fillId="24" borderId="0" xfId="0" applyFont="1" applyFill="1"/>
    <xf numFmtId="0" fontId="42" fillId="24" borderId="30" xfId="0" applyFont="1" applyFill="1" applyBorder="1"/>
    <xf numFmtId="164" fontId="47" fillId="24" borderId="21" xfId="28" applyNumberFormat="1" applyFont="1" applyFill="1" applyBorder="1" applyAlignment="1">
      <alignment horizontal="right" vertical="center" wrapText="1"/>
    </xf>
    <xf numFmtId="164" fontId="47" fillId="24" borderId="27" xfId="28" applyNumberFormat="1" applyFont="1" applyFill="1" applyBorder="1" applyAlignment="1">
      <alignment horizontal="right" vertical="center" wrapText="1"/>
    </xf>
    <xf numFmtId="37" fontId="47" fillId="24" borderId="10" xfId="28" applyNumberFormat="1" applyFont="1" applyFill="1" applyBorder="1" applyAlignment="1">
      <alignment horizontal="right" vertical="center" wrapText="1"/>
    </xf>
    <xf numFmtId="0" fontId="31" fillId="24" borderId="0" xfId="0" applyFont="1" applyFill="1"/>
    <xf numFmtId="164" fontId="43" fillId="25" borderId="10" xfId="28" applyNumberFormat="1" applyFont="1" applyFill="1" applyBorder="1" applyAlignment="1">
      <alignment vertical="center"/>
    </xf>
    <xf numFmtId="164" fontId="43" fillId="25" borderId="13" xfId="28" applyNumberFormat="1" applyFont="1" applyFill="1" applyBorder="1" applyAlignment="1">
      <alignment horizontal="center" vertical="center" wrapText="1"/>
    </xf>
    <xf numFmtId="0" fontId="45" fillId="24" borderId="0" xfId="0" applyFont="1" applyFill="1" applyBorder="1" applyAlignment="1">
      <alignment horizontal="left" vertical="center" wrapText="1"/>
    </xf>
    <xf numFmtId="0" fontId="45" fillId="24" borderId="14" xfId="0" applyFont="1" applyFill="1" applyBorder="1" applyAlignment="1">
      <alignment vertical="top"/>
    </xf>
    <xf numFmtId="0" fontId="46" fillId="24" borderId="0" xfId="0" applyFont="1" applyFill="1" applyAlignment="1">
      <alignment horizontal="center" vertical="center" wrapText="1"/>
    </xf>
    <xf numFmtId="0" fontId="31" fillId="24" borderId="0" xfId="0" applyFont="1" applyFill="1" applyAlignment="1">
      <alignment horizontal="left" vertical="center" wrapText="1"/>
    </xf>
    <xf numFmtId="0" fontId="32" fillId="24" borderId="0" xfId="0" applyFont="1" applyFill="1" applyBorder="1" applyAlignment="1">
      <alignment horizontal="left" vertical="center" wrapText="1"/>
    </xf>
    <xf numFmtId="0" fontId="47" fillId="24" borderId="0" xfId="0" applyFont="1" applyFill="1" applyAlignment="1">
      <alignment horizontal="left" vertical="center" wrapText="1"/>
    </xf>
    <xf numFmtId="164" fontId="46" fillId="24" borderId="35" xfId="0" applyNumberFormat="1" applyFont="1" applyFill="1" applyBorder="1" applyAlignment="1">
      <alignment horizontal="center" vertical="center" wrapText="1"/>
    </xf>
    <xf numFmtId="164" fontId="46" fillId="24" borderId="36" xfId="28" applyNumberFormat="1" applyFont="1" applyFill="1" applyBorder="1" applyAlignment="1">
      <alignment horizontal="center" vertical="center" wrapText="1"/>
    </xf>
    <xf numFmtId="165" fontId="46" fillId="24" borderId="14" xfId="28" applyNumberFormat="1" applyFont="1" applyFill="1" applyBorder="1" applyAlignment="1">
      <alignment horizontal="center" vertical="center" wrapText="1"/>
    </xf>
    <xf numFmtId="165" fontId="46" fillId="24" borderId="0" xfId="28" applyNumberFormat="1" applyFont="1" applyFill="1" applyBorder="1" applyAlignment="1">
      <alignment horizontal="center" vertical="center" wrapText="1"/>
    </xf>
    <xf numFmtId="164" fontId="46" fillId="24" borderId="15" xfId="28" applyNumberFormat="1" applyFont="1" applyFill="1" applyBorder="1" applyAlignment="1">
      <alignment horizontal="center" vertical="center" wrapText="1"/>
    </xf>
    <xf numFmtId="165" fontId="46" fillId="24" borderId="28" xfId="28" applyNumberFormat="1" applyFont="1" applyFill="1" applyBorder="1" applyAlignment="1">
      <alignment vertical="center" wrapText="1"/>
    </xf>
    <xf numFmtId="165" fontId="46" fillId="24" borderId="29" xfId="28" applyNumberFormat="1" applyFont="1" applyFill="1" applyBorder="1" applyAlignment="1">
      <alignment vertical="center" wrapText="1"/>
    </xf>
    <xf numFmtId="164" fontId="46" fillId="24" borderId="40" xfId="28" applyNumberFormat="1" applyFont="1" applyFill="1" applyBorder="1" applyAlignment="1">
      <alignment horizontal="right" vertical="center" wrapText="1"/>
    </xf>
    <xf numFmtId="0" fontId="43" fillId="24" borderId="0" xfId="0" applyFont="1" applyFill="1" applyBorder="1" applyAlignment="1">
      <alignment horizontal="center" vertical="center" wrapText="1"/>
    </xf>
    <xf numFmtId="0" fontId="31" fillId="24" borderId="15" xfId="0" applyFont="1" applyFill="1" applyBorder="1" applyAlignment="1">
      <alignment horizontal="center"/>
    </xf>
    <xf numFmtId="0" fontId="45" fillId="24" borderId="16" xfId="0" applyFont="1" applyFill="1" applyBorder="1" applyAlignment="1">
      <alignment vertical="top"/>
    </xf>
    <xf numFmtId="0" fontId="45" fillId="24" borderId="0" xfId="0" applyFont="1" applyFill="1" applyAlignment="1">
      <alignment horizontal="left" vertical="center" wrapText="1"/>
    </xf>
    <xf numFmtId="0" fontId="45" fillId="24" borderId="0" xfId="0" applyFont="1" applyFill="1" applyAlignment="1">
      <alignment vertical="center"/>
    </xf>
    <xf numFmtId="0" fontId="45" fillId="24" borderId="0" xfId="0" applyFont="1" applyFill="1" applyBorder="1" applyAlignment="1">
      <alignment horizontal="left" vertical="top" wrapText="1"/>
    </xf>
    <xf numFmtId="0" fontId="45" fillId="24" borderId="0" xfId="0" applyFont="1" applyFill="1" applyBorder="1" applyAlignment="1">
      <alignment vertical="center" wrapText="1"/>
    </xf>
    <xf numFmtId="0" fontId="45" fillId="24" borderId="0" xfId="0" applyFont="1" applyFill="1" applyBorder="1"/>
    <xf numFmtId="0" fontId="45" fillId="24" borderId="0" xfId="0" applyFont="1" applyFill="1" applyBorder="1" applyAlignment="1">
      <alignment vertical="top"/>
    </xf>
    <xf numFmtId="0" fontId="48" fillId="24" borderId="0" xfId="0" applyFont="1" applyFill="1"/>
    <xf numFmtId="0" fontId="43" fillId="24" borderId="0" xfId="0" applyFont="1" applyFill="1" applyAlignment="1">
      <alignment horizontal="center" vertical="center"/>
    </xf>
    <xf numFmtId="164" fontId="26" fillId="26" borderId="0" xfId="28" applyNumberFormat="1" applyFont="1" applyFill="1" applyAlignment="1">
      <alignment horizontal="center" vertical="center" wrapText="1"/>
    </xf>
    <xf numFmtId="0" fontId="45" fillId="24" borderId="12" xfId="0" applyFont="1" applyFill="1" applyBorder="1" applyAlignment="1">
      <alignment horizontal="left" vertical="center" indent="7"/>
    </xf>
    <xf numFmtId="0" fontId="43" fillId="24" borderId="12" xfId="0" applyFont="1" applyFill="1" applyBorder="1" applyAlignment="1">
      <alignment horizontal="left" vertical="center"/>
    </xf>
    <xf numFmtId="164" fontId="43" fillId="24" borderId="10" xfId="28" applyNumberFormat="1" applyFont="1" applyFill="1" applyBorder="1" applyAlignment="1">
      <alignment vertical="center"/>
    </xf>
    <xf numFmtId="0" fontId="45" fillId="24" borderId="12" xfId="0" applyFont="1" applyFill="1" applyBorder="1" applyAlignment="1">
      <alignment horizontal="left" vertical="center" indent="4"/>
    </xf>
    <xf numFmtId="164" fontId="43" fillId="24" borderId="10" xfId="28" applyNumberFormat="1" applyFont="1" applyFill="1" applyBorder="1" applyAlignment="1"/>
    <xf numFmtId="0" fontId="45" fillId="25" borderId="0" xfId="0" applyFont="1" applyFill="1" applyBorder="1" applyAlignment="1">
      <alignment vertical="center"/>
    </xf>
    <xf numFmtId="164" fontId="45" fillId="25" borderId="0" xfId="28" applyNumberFormat="1" applyFont="1" applyFill="1" applyAlignment="1">
      <alignment vertical="center"/>
    </xf>
    <xf numFmtId="0" fontId="45" fillId="24" borderId="10" xfId="0" applyFont="1" applyFill="1" applyBorder="1" applyAlignment="1">
      <alignment horizontal="left" vertical="center" indent="4"/>
    </xf>
    <xf numFmtId="0" fontId="43" fillId="24" borderId="10" xfId="0" applyFont="1" applyFill="1" applyBorder="1" applyAlignment="1">
      <alignment horizontal="left" vertical="center"/>
    </xf>
    <xf numFmtId="0" fontId="45" fillId="24" borderId="10" xfId="0" applyFont="1" applyFill="1" applyBorder="1" applyAlignment="1">
      <alignment horizontal="left" vertical="center" indent="7"/>
    </xf>
    <xf numFmtId="0" fontId="32" fillId="24" borderId="0" xfId="0" applyFont="1" applyFill="1" applyAlignment="1">
      <alignment vertical="top"/>
    </xf>
    <xf numFmtId="164" fontId="45" fillId="24" borderId="0" xfId="28" applyNumberFormat="1" applyFont="1" applyFill="1" applyBorder="1" applyAlignment="1">
      <alignment vertical="center"/>
    </xf>
    <xf numFmtId="0" fontId="45" fillId="24" borderId="0" xfId="0" applyFont="1" applyFill="1" applyBorder="1" applyAlignment="1">
      <alignment horizontal="left" vertical="center" wrapText="1"/>
    </xf>
    <xf numFmtId="0" fontId="45" fillId="24" borderId="0" xfId="0" applyFont="1" applyFill="1" applyBorder="1" applyAlignment="1">
      <alignment horizontal="left" vertical="center" wrapText="1"/>
    </xf>
    <xf numFmtId="0" fontId="0" fillId="0" borderId="0" xfId="0" applyAlignment="1">
      <alignment vertical="center"/>
    </xf>
    <xf numFmtId="0" fontId="44" fillId="24" borderId="34" xfId="0" applyFont="1" applyFill="1" applyBorder="1" applyAlignment="1">
      <alignment vertical="center" wrapText="1"/>
    </xf>
    <xf numFmtId="0" fontId="45" fillId="24" borderId="0" xfId="0" applyFont="1" applyFill="1" applyBorder="1" applyAlignment="1">
      <alignment vertical="top" wrapText="1"/>
    </xf>
    <xf numFmtId="0" fontId="32" fillId="24" borderId="0" xfId="0" applyFont="1" applyFill="1" applyBorder="1" applyAlignment="1">
      <alignment vertical="center" wrapText="1"/>
    </xf>
    <xf numFmtId="164" fontId="43" fillId="25" borderId="12" xfId="28" applyNumberFormat="1" applyFont="1" applyFill="1" applyBorder="1" applyAlignment="1">
      <alignment vertical="center"/>
    </xf>
    <xf numFmtId="0" fontId="38" fillId="25" borderId="0" xfId="0" applyFont="1" applyFill="1" applyBorder="1" applyAlignment="1">
      <alignment vertical="center"/>
    </xf>
    <xf numFmtId="164" fontId="38" fillId="25" borderId="0" xfId="28" applyNumberFormat="1" applyFont="1" applyFill="1" applyAlignment="1">
      <alignment vertical="center"/>
    </xf>
    <xf numFmtId="164" fontId="54" fillId="24" borderId="27" xfId="28" applyNumberFormat="1" applyFont="1" applyFill="1" applyBorder="1" applyAlignment="1">
      <alignment horizontal="right"/>
    </xf>
    <xf numFmtId="0" fontId="51" fillId="24" borderId="34" xfId="0" applyFont="1" applyFill="1" applyBorder="1" applyAlignment="1">
      <alignment vertical="center" wrapText="1"/>
    </xf>
    <xf numFmtId="0" fontId="53" fillId="24" borderId="31" xfId="0" applyFont="1" applyFill="1" applyBorder="1" applyAlignment="1">
      <alignment vertical="center" wrapText="1"/>
    </xf>
    <xf numFmtId="0" fontId="52" fillId="24" borderId="0" xfId="0" applyFont="1" applyFill="1" applyAlignment="1">
      <alignment horizontal="center" vertical="center" wrapText="1"/>
    </xf>
    <xf numFmtId="164" fontId="31" fillId="0" borderId="0" xfId="28" applyNumberFormat="1" applyFont="1"/>
    <xf numFmtId="0" fontId="45" fillId="24" borderId="0" xfId="0" applyFont="1" applyFill="1" applyBorder="1" applyAlignment="1">
      <alignment horizontal="left" vertical="center"/>
    </xf>
    <xf numFmtId="164" fontId="47" fillId="24" borderId="10" xfId="28" applyNumberFormat="1" applyFont="1" applyFill="1" applyBorder="1" applyAlignment="1">
      <alignment horizontal="right" vertical="center" wrapText="1"/>
    </xf>
    <xf numFmtId="164" fontId="43" fillId="25" borderId="10" xfId="28" applyNumberFormat="1" applyFont="1" applyFill="1" applyBorder="1" applyAlignment="1">
      <alignment horizontal="center" vertical="center" wrapText="1"/>
    </xf>
    <xf numFmtId="0" fontId="42" fillId="24" borderId="14" xfId="0" applyFont="1" applyFill="1" applyBorder="1" applyAlignment="1">
      <alignment horizontal="left" indent="4"/>
    </xf>
    <xf numFmtId="0" fontId="42" fillId="24" borderId="0" xfId="0" applyFont="1" applyFill="1" applyAlignment="1">
      <alignment horizontal="left" indent="4"/>
    </xf>
    <xf numFmtId="0" fontId="38" fillId="24" borderId="0" xfId="0" applyFont="1" applyFill="1"/>
    <xf numFmtId="164" fontId="47" fillId="24" borderId="13" xfId="28" applyNumberFormat="1" applyFont="1" applyFill="1" applyBorder="1" applyAlignment="1">
      <alignment horizontal="right"/>
    </xf>
    <xf numFmtId="164" fontId="38" fillId="24" borderId="0" xfId="0" applyNumberFormat="1" applyFont="1" applyFill="1"/>
    <xf numFmtId="0" fontId="51" fillId="24" borderId="0" xfId="0" applyFont="1" applyFill="1" applyAlignment="1">
      <alignment horizontal="center" vertical="center" wrapText="1"/>
    </xf>
    <xf numFmtId="0" fontId="41" fillId="24" borderId="0" xfId="0" applyFont="1" applyFill="1" applyAlignment="1">
      <alignment wrapText="1"/>
    </xf>
    <xf numFmtId="0" fontId="39" fillId="24" borderId="0" xfId="0" applyFont="1" applyFill="1" applyAlignment="1">
      <alignment vertical="top" wrapText="1"/>
    </xf>
    <xf numFmtId="0" fontId="56" fillId="0" borderId="0" xfId="0" applyFont="1"/>
    <xf numFmtId="9" fontId="39" fillId="0" borderId="0" xfId="0" applyNumberFormat="1" applyFont="1"/>
    <xf numFmtId="165" fontId="1" fillId="0" borderId="0" xfId="28" applyNumberFormat="1" applyFont="1" applyFill="1" applyAlignment="1">
      <alignment horizontal="left"/>
    </xf>
    <xf numFmtId="14" fontId="1" fillId="0" borderId="0" xfId="0" applyNumberFormat="1" applyFont="1" applyAlignment="1">
      <alignment horizontal="center"/>
    </xf>
    <xf numFmtId="164" fontId="43" fillId="0" borderId="10" xfId="28" applyNumberFormat="1" applyFont="1" applyFill="1" applyBorder="1" applyAlignment="1">
      <alignment vertical="center"/>
    </xf>
    <xf numFmtId="164" fontId="45" fillId="0" borderId="10" xfId="28" applyNumberFormat="1" applyFont="1" applyFill="1" applyBorder="1" applyAlignment="1">
      <alignment vertical="center"/>
    </xf>
    <xf numFmtId="164" fontId="45" fillId="24" borderId="10" xfId="28" applyNumberFormat="1" applyFont="1" applyFill="1" applyBorder="1" applyAlignment="1">
      <alignment vertical="center"/>
    </xf>
    <xf numFmtId="164" fontId="43" fillId="25" borderId="22" xfId="28" applyNumberFormat="1" applyFont="1" applyFill="1" applyBorder="1" applyAlignment="1">
      <alignment vertical="center"/>
    </xf>
    <xf numFmtId="164" fontId="43" fillId="25" borderId="23" xfId="28" applyNumberFormat="1" applyFont="1" applyFill="1" applyBorder="1" applyAlignment="1">
      <alignment vertical="center"/>
    </xf>
    <xf numFmtId="0" fontId="57" fillId="0" borderId="0" xfId="0" applyFont="1" applyAlignment="1">
      <alignment vertical="center" wrapText="1"/>
    </xf>
    <xf numFmtId="0" fontId="58" fillId="0" borderId="0" xfId="0" applyFont="1" applyAlignment="1">
      <alignment vertical="center"/>
    </xf>
    <xf numFmtId="0" fontId="43" fillId="24" borderId="10" xfId="0" applyFont="1" applyFill="1" applyBorder="1" applyAlignment="1">
      <alignment horizontal="center" vertical="center" wrapText="1"/>
    </xf>
    <xf numFmtId="0" fontId="46" fillId="24" borderId="10" xfId="0" applyFont="1" applyFill="1" applyBorder="1" applyAlignment="1">
      <alignment horizontal="center" vertical="center" wrapText="1"/>
    </xf>
    <xf numFmtId="169" fontId="31" fillId="0" borderId="0" xfId="28" applyNumberFormat="1" applyFont="1"/>
    <xf numFmtId="171" fontId="31" fillId="0" borderId="0" xfId="49" applyNumberFormat="1" applyFont="1"/>
    <xf numFmtId="172" fontId="31" fillId="0" borderId="0" xfId="49" applyNumberFormat="1" applyFont="1"/>
    <xf numFmtId="43" fontId="31" fillId="0" borderId="0" xfId="28" applyFont="1"/>
    <xf numFmtId="9" fontId="31" fillId="0" borderId="0" xfId="49" applyFont="1"/>
    <xf numFmtId="43" fontId="31" fillId="0" borderId="0" xfId="0" applyNumberFormat="1" applyFont="1"/>
    <xf numFmtId="170" fontId="31" fillId="0" borderId="0" xfId="0" applyNumberFormat="1" applyFont="1"/>
    <xf numFmtId="2" fontId="31" fillId="0" borderId="0" xfId="0" applyNumberFormat="1" applyFont="1"/>
    <xf numFmtId="1" fontId="31" fillId="0" borderId="0" xfId="49" applyNumberFormat="1" applyFont="1"/>
    <xf numFmtId="173" fontId="31" fillId="0" borderId="0" xfId="28" applyNumberFormat="1" applyFont="1"/>
    <xf numFmtId="164" fontId="42" fillId="24" borderId="24" xfId="28" applyNumberFormat="1" applyFont="1" applyFill="1" applyBorder="1" applyAlignment="1">
      <alignment horizontal="right"/>
    </xf>
    <xf numFmtId="0" fontId="61" fillId="0" borderId="0" xfId="0" applyFont="1"/>
    <xf numFmtId="9" fontId="31" fillId="0" borderId="0" xfId="0" applyNumberFormat="1" applyFont="1"/>
    <xf numFmtId="0" fontId="61" fillId="0" borderId="11" xfId="0" applyFont="1" applyBorder="1" applyAlignment="1">
      <alignment horizontal="center"/>
    </xf>
    <xf numFmtId="9" fontId="61" fillId="0" borderId="11" xfId="0" applyNumberFormat="1" applyFont="1" applyBorder="1" applyAlignment="1">
      <alignment horizontal="center"/>
    </xf>
    <xf numFmtId="3" fontId="61" fillId="0" borderId="11" xfId="0" applyNumberFormat="1" applyFont="1" applyBorder="1" applyAlignment="1">
      <alignment horizontal="center"/>
    </xf>
    <xf numFmtId="0" fontId="62" fillId="0" borderId="0" xfId="0" applyFont="1"/>
    <xf numFmtId="9" fontId="31" fillId="0" borderId="0" xfId="0" applyNumberFormat="1" applyFont="1" applyAlignment="1">
      <alignment horizontal="left"/>
    </xf>
    <xf numFmtId="166" fontId="31" fillId="0" borderId="0" xfId="0" applyNumberFormat="1" applyFont="1" applyAlignment="1">
      <alignment horizontal="right"/>
    </xf>
    <xf numFmtId="0" fontId="31" fillId="0" borderId="0" xfId="0" applyFont="1" applyAlignment="1">
      <alignment horizontal="left"/>
    </xf>
    <xf numFmtId="9" fontId="31" fillId="0" borderId="0" xfId="0" applyNumberFormat="1" applyFont="1" applyAlignment="1">
      <alignment horizontal="right"/>
    </xf>
    <xf numFmtId="4" fontId="31" fillId="0" borderId="0" xfId="0" applyNumberFormat="1" applyFont="1" applyAlignment="1">
      <alignment horizontal="right"/>
    </xf>
    <xf numFmtId="0" fontId="61" fillId="0" borderId="11" xfId="0" applyFont="1" applyBorder="1" applyAlignment="1">
      <alignment horizontal="center" wrapText="1"/>
    </xf>
    <xf numFmtId="166" fontId="0" fillId="0" borderId="0" xfId="0" applyNumberFormat="1" applyAlignment="1">
      <alignment horizontal="right"/>
    </xf>
    <xf numFmtId="166" fontId="0" fillId="0" borderId="0" xfId="28" applyNumberFormat="1" applyFont="1" applyAlignment="1">
      <alignment horizontal="right"/>
    </xf>
    <xf numFmtId="164" fontId="47" fillId="24" borderId="21" xfId="28" applyNumberFormat="1" applyFont="1" applyFill="1" applyBorder="1" applyAlignment="1">
      <alignment horizontal="right"/>
    </xf>
    <xf numFmtId="0" fontId="44" fillId="24" borderId="0" xfId="0" applyFont="1" applyFill="1"/>
    <xf numFmtId="0" fontId="55" fillId="24" borderId="0" xfId="0" applyFont="1" applyFill="1"/>
    <xf numFmtId="0" fontId="0" fillId="24" borderId="12" xfId="0" applyFont="1" applyFill="1" applyBorder="1" applyAlignment="1">
      <alignment horizontal="left" vertical="center" wrapText="1"/>
    </xf>
    <xf numFmtId="0" fontId="0" fillId="24" borderId="22" xfId="0" applyFont="1" applyFill="1" applyBorder="1" applyAlignment="1">
      <alignment horizontal="left" vertical="center" wrapText="1"/>
    </xf>
    <xf numFmtId="0" fontId="0" fillId="24" borderId="23" xfId="0" applyFont="1" applyFill="1" applyBorder="1" applyAlignment="1">
      <alignment horizontal="left" vertical="center" wrapText="1"/>
    </xf>
    <xf numFmtId="0" fontId="31" fillId="24" borderId="12" xfId="0" applyFont="1" applyFill="1" applyBorder="1" applyAlignment="1">
      <alignment horizontal="left" vertical="center" wrapText="1"/>
    </xf>
    <xf numFmtId="0" fontId="31" fillId="24" borderId="22" xfId="0" applyFont="1" applyFill="1" applyBorder="1" applyAlignment="1">
      <alignment horizontal="left" vertical="center" wrapText="1"/>
    </xf>
    <xf numFmtId="0" fontId="31" fillId="24" borderId="23" xfId="0" applyFont="1" applyFill="1" applyBorder="1" applyAlignment="1">
      <alignment horizontal="left" vertical="center" wrapText="1"/>
    </xf>
    <xf numFmtId="0" fontId="31" fillId="24" borderId="12" xfId="0" applyFont="1" applyFill="1" applyBorder="1" applyAlignment="1">
      <alignment vertical="center"/>
    </xf>
    <xf numFmtId="0" fontId="31" fillId="24" borderId="22" xfId="0" applyFont="1" applyFill="1" applyBorder="1" applyAlignment="1">
      <alignment vertical="center"/>
    </xf>
    <xf numFmtId="0" fontId="31" fillId="24" borderId="23" xfId="0" applyFont="1" applyFill="1" applyBorder="1" applyAlignment="1">
      <alignment vertical="center"/>
    </xf>
    <xf numFmtId="0" fontId="0" fillId="24" borderId="12" xfId="0" applyFont="1" applyFill="1" applyBorder="1" applyAlignment="1">
      <alignment vertical="center"/>
    </xf>
    <xf numFmtId="0" fontId="0" fillId="24" borderId="22" xfId="0" applyFont="1" applyFill="1" applyBorder="1" applyAlignment="1">
      <alignment vertical="center"/>
    </xf>
    <xf numFmtId="0" fontId="0" fillId="24" borderId="23" xfId="0" applyFont="1" applyFill="1" applyBorder="1" applyAlignment="1">
      <alignment vertical="center"/>
    </xf>
    <xf numFmtId="0" fontId="0" fillId="24" borderId="12" xfId="0" applyFont="1" applyFill="1" applyBorder="1" applyAlignment="1">
      <alignment horizontal="left" vertical="center"/>
    </xf>
    <xf numFmtId="0" fontId="0" fillId="24" borderId="22" xfId="0" applyFont="1" applyFill="1" applyBorder="1" applyAlignment="1">
      <alignment horizontal="left" vertical="center"/>
    </xf>
    <xf numFmtId="0" fontId="0" fillId="24" borderId="23" xfId="0" applyFont="1" applyFill="1" applyBorder="1" applyAlignment="1">
      <alignment horizontal="left" vertical="center"/>
    </xf>
    <xf numFmtId="0" fontId="31" fillId="24" borderId="12" xfId="0" applyFont="1" applyFill="1" applyBorder="1" applyAlignment="1">
      <alignment horizontal="left" vertical="center"/>
    </xf>
    <xf numFmtId="0" fontId="31" fillId="24" borderId="22" xfId="0" applyFont="1" applyFill="1" applyBorder="1" applyAlignment="1">
      <alignment horizontal="left" vertical="center"/>
    </xf>
    <xf numFmtId="0" fontId="31" fillId="24" borderId="23" xfId="0" applyFont="1" applyFill="1" applyBorder="1" applyAlignment="1">
      <alignment horizontal="left" vertical="center"/>
    </xf>
    <xf numFmtId="0" fontId="35" fillId="24" borderId="18" xfId="0" applyFont="1" applyFill="1" applyBorder="1" applyAlignment="1">
      <alignment horizontal="center"/>
    </xf>
    <xf numFmtId="0" fontId="35" fillId="24" borderId="19" xfId="0" applyFont="1" applyFill="1" applyBorder="1" applyAlignment="1">
      <alignment horizontal="center"/>
    </xf>
    <xf numFmtId="0" fontId="35" fillId="24" borderId="20" xfId="0" applyFont="1" applyFill="1" applyBorder="1" applyAlignment="1">
      <alignment horizontal="center"/>
    </xf>
    <xf numFmtId="0" fontId="0" fillId="24" borderId="0" xfId="0" applyFill="1" applyAlignment="1">
      <alignment horizontal="left" vertical="top" wrapText="1"/>
    </xf>
    <xf numFmtId="0" fontId="21" fillId="24" borderId="0" xfId="0" applyFont="1" applyFill="1" applyAlignment="1">
      <alignment horizontal="center" vertical="top" wrapText="1"/>
    </xf>
    <xf numFmtId="0" fontId="24" fillId="24" borderId="0" xfId="0" applyFont="1" applyFill="1" applyAlignment="1">
      <alignment horizontal="center"/>
    </xf>
    <xf numFmtId="0" fontId="23" fillId="24" borderId="0" xfId="0" applyFont="1" applyFill="1" applyAlignment="1">
      <alignment horizontal="center"/>
    </xf>
    <xf numFmtId="0" fontId="40" fillId="24" borderId="0" xfId="0" applyFont="1" applyFill="1" applyAlignment="1">
      <alignment horizontal="center"/>
    </xf>
    <xf numFmtId="0" fontId="20" fillId="24" borderId="0" xfId="0" applyFont="1" applyFill="1" applyAlignment="1">
      <alignment horizontal="center"/>
    </xf>
    <xf numFmtId="0" fontId="0" fillId="24" borderId="16" xfId="0" applyFill="1" applyBorder="1" applyAlignment="1">
      <alignment horizontal="left"/>
    </xf>
    <xf numFmtId="0" fontId="0" fillId="24" borderId="11" xfId="0" applyFill="1" applyBorder="1" applyAlignment="1">
      <alignment horizontal="left"/>
    </xf>
    <xf numFmtId="0" fontId="0" fillId="24" borderId="17" xfId="0" applyFill="1" applyBorder="1" applyAlignment="1">
      <alignment horizontal="left"/>
    </xf>
    <xf numFmtId="0" fontId="22" fillId="24" borderId="12" xfId="0" applyFont="1" applyFill="1" applyBorder="1" applyAlignment="1">
      <alignment horizontal="center"/>
    </xf>
    <xf numFmtId="0" fontId="22" fillId="24" borderId="22" xfId="0" applyFont="1" applyFill="1" applyBorder="1" applyAlignment="1">
      <alignment horizontal="center"/>
    </xf>
    <xf numFmtId="0" fontId="22" fillId="24" borderId="23" xfId="0" applyFont="1" applyFill="1" applyBorder="1" applyAlignment="1">
      <alignment horizontal="center"/>
    </xf>
    <xf numFmtId="0" fontId="0" fillId="24" borderId="14" xfId="0" applyFill="1" applyBorder="1" applyAlignment="1">
      <alignment horizontal="center" wrapText="1"/>
    </xf>
    <xf numFmtId="0" fontId="0" fillId="24" borderId="0" xfId="0" applyFill="1" applyBorder="1" applyAlignment="1">
      <alignment horizontal="center" wrapText="1"/>
    </xf>
    <xf numFmtId="0" fontId="0" fillId="24" borderId="15" xfId="0" applyFill="1" applyBorder="1" applyAlignment="1">
      <alignment horizontal="center" wrapText="1"/>
    </xf>
    <xf numFmtId="0" fontId="50" fillId="24" borderId="0" xfId="50" applyFill="1" applyBorder="1" applyAlignment="1">
      <alignment horizontal="center" vertical="center" wrapText="1"/>
    </xf>
    <xf numFmtId="0" fontId="43" fillId="24" borderId="0" xfId="0" applyFont="1" applyFill="1" applyBorder="1" applyAlignment="1">
      <alignment horizontal="center" vertical="top" wrapText="1"/>
    </xf>
    <xf numFmtId="165" fontId="42" fillId="24" borderId="25" xfId="28" applyNumberFormat="1" applyFont="1" applyFill="1" applyBorder="1" applyAlignment="1">
      <alignment horizontal="left" vertical="center" wrapText="1"/>
    </xf>
    <xf numFmtId="165" fontId="42" fillId="24" borderId="26" xfId="28" applyNumberFormat="1" applyFont="1" applyFill="1" applyBorder="1" applyAlignment="1">
      <alignment horizontal="left" vertical="center" wrapText="1"/>
    </xf>
    <xf numFmtId="0" fontId="47" fillId="24" borderId="37" xfId="0" applyFont="1" applyFill="1" applyBorder="1" applyAlignment="1">
      <alignment horizontal="left" vertical="center" wrapText="1"/>
    </xf>
    <xf numFmtId="0" fontId="47" fillId="24" borderId="38" xfId="0" applyFont="1" applyFill="1" applyBorder="1" applyAlignment="1">
      <alignment horizontal="left" vertical="center" wrapText="1"/>
    </xf>
    <xf numFmtId="0" fontId="47" fillId="24" borderId="39" xfId="0" applyFont="1" applyFill="1" applyBorder="1" applyAlignment="1">
      <alignment horizontal="left" vertical="center" wrapText="1"/>
    </xf>
    <xf numFmtId="165" fontId="42" fillId="24" borderId="14" xfId="28" applyNumberFormat="1" applyFont="1" applyFill="1" applyBorder="1" applyAlignment="1">
      <alignment horizontal="left"/>
    </xf>
    <xf numFmtId="165" fontId="42" fillId="24" borderId="0" xfId="28" applyNumberFormat="1" applyFont="1" applyFill="1" applyBorder="1" applyAlignment="1">
      <alignment horizontal="left"/>
    </xf>
    <xf numFmtId="0" fontId="47" fillId="24" borderId="25" xfId="0" applyFont="1" applyFill="1" applyBorder="1" applyAlignment="1">
      <alignment horizontal="left" vertical="center" wrapText="1"/>
    </xf>
    <xf numFmtId="0" fontId="47" fillId="24" borderId="26" xfId="0" applyFont="1" applyFill="1" applyBorder="1" applyAlignment="1">
      <alignment horizontal="left" vertical="center" wrapText="1"/>
    </xf>
    <xf numFmtId="0" fontId="47" fillId="24" borderId="31" xfId="0" applyFont="1" applyFill="1" applyBorder="1" applyAlignment="1">
      <alignment horizontal="left" vertical="center" wrapText="1"/>
    </xf>
    <xf numFmtId="165" fontId="42" fillId="24" borderId="25" xfId="28" applyNumberFormat="1" applyFont="1" applyFill="1" applyBorder="1" applyAlignment="1">
      <alignment horizontal="left"/>
    </xf>
    <xf numFmtId="165" fontId="42" fillId="24" borderId="26" xfId="28" applyNumberFormat="1" applyFont="1" applyFill="1" applyBorder="1" applyAlignment="1">
      <alignment horizontal="left"/>
    </xf>
    <xf numFmtId="165" fontId="42" fillId="24" borderId="31" xfId="28" applyNumberFormat="1" applyFont="1" applyFill="1" applyBorder="1" applyAlignment="1">
      <alignment horizontal="left"/>
    </xf>
    <xf numFmtId="0" fontId="46" fillId="24" borderId="37" xfId="0" applyFont="1" applyFill="1" applyBorder="1" applyAlignment="1">
      <alignment horizontal="left" vertical="center" wrapText="1"/>
    </xf>
    <xf numFmtId="0" fontId="46" fillId="24" borderId="38" xfId="0" applyFont="1" applyFill="1" applyBorder="1" applyAlignment="1">
      <alignment horizontal="left" vertical="center" wrapText="1"/>
    </xf>
    <xf numFmtId="0" fontId="46" fillId="24" borderId="39" xfId="0" applyFont="1" applyFill="1" applyBorder="1" applyAlignment="1">
      <alignment horizontal="left" vertical="center" wrapText="1"/>
    </xf>
    <xf numFmtId="165" fontId="42" fillId="24" borderId="15" xfId="28" applyNumberFormat="1" applyFont="1" applyFill="1" applyBorder="1" applyAlignment="1">
      <alignment horizontal="left"/>
    </xf>
    <xf numFmtId="0" fontId="47" fillId="24" borderId="14" xfId="0" applyFont="1" applyFill="1" applyBorder="1" applyAlignment="1">
      <alignment horizontal="left" vertical="center" wrapText="1"/>
    </xf>
    <xf numFmtId="0" fontId="47" fillId="24" borderId="0" xfId="0" applyFont="1" applyFill="1" applyBorder="1" applyAlignment="1">
      <alignment horizontal="left" vertical="center" wrapText="1"/>
    </xf>
    <xf numFmtId="0" fontId="47" fillId="24" borderId="15" xfId="0" applyFont="1" applyFill="1" applyBorder="1" applyAlignment="1">
      <alignment horizontal="left" vertical="center" wrapText="1"/>
    </xf>
    <xf numFmtId="165" fontId="42" fillId="24" borderId="16" xfId="28" applyNumberFormat="1" applyFont="1" applyFill="1" applyBorder="1" applyAlignment="1">
      <alignment horizontal="left"/>
    </xf>
    <xf numFmtId="165" fontId="42" fillId="24" borderId="11" xfId="28" applyNumberFormat="1" applyFont="1" applyFill="1" applyBorder="1" applyAlignment="1">
      <alignment horizontal="left"/>
    </xf>
    <xf numFmtId="165" fontId="42" fillId="24" borderId="12" xfId="28" applyNumberFormat="1" applyFont="1" applyFill="1" applyBorder="1" applyAlignment="1">
      <alignment horizontal="left"/>
    </xf>
    <xf numFmtId="165" fontId="42" fillId="24" borderId="22" xfId="28" applyNumberFormat="1" applyFont="1" applyFill="1" applyBorder="1" applyAlignment="1">
      <alignment horizontal="left"/>
    </xf>
    <xf numFmtId="0" fontId="42" fillId="24" borderId="0" xfId="0" applyFont="1" applyFill="1" applyAlignment="1">
      <alignment horizontal="left" vertical="center" wrapText="1"/>
    </xf>
    <xf numFmtId="0" fontId="32" fillId="0" borderId="0" xfId="0" applyFont="1" applyFill="1" applyBorder="1" applyAlignment="1">
      <alignment horizontal="left" vertical="center" wrapText="1"/>
    </xf>
    <xf numFmtId="0" fontId="32" fillId="24" borderId="0" xfId="0" applyFont="1" applyFill="1" applyBorder="1" applyAlignment="1">
      <alignment horizontal="left" vertical="center" wrapText="1"/>
    </xf>
    <xf numFmtId="165" fontId="42" fillId="24" borderId="25" xfId="28" applyNumberFormat="1" applyFont="1" applyFill="1" applyBorder="1" applyAlignment="1">
      <alignment horizontal="left" vertical="center"/>
    </xf>
    <xf numFmtId="165" fontId="42" fillId="24" borderId="26" xfId="28" applyNumberFormat="1" applyFont="1" applyFill="1" applyBorder="1" applyAlignment="1">
      <alignment horizontal="left" vertical="center"/>
    </xf>
    <xf numFmtId="165" fontId="42" fillId="24" borderId="31" xfId="28" applyNumberFormat="1" applyFont="1" applyFill="1" applyBorder="1" applyAlignment="1">
      <alignment horizontal="left" vertical="center"/>
    </xf>
    <xf numFmtId="0" fontId="47" fillId="24" borderId="12" xfId="0" applyFont="1" applyFill="1" applyBorder="1" applyAlignment="1">
      <alignment horizontal="left" vertical="center" wrapText="1"/>
    </xf>
    <xf numFmtId="0" fontId="47" fillId="24" borderId="22" xfId="0" applyFont="1" applyFill="1" applyBorder="1" applyAlignment="1">
      <alignment horizontal="left" vertical="center" wrapText="1"/>
    </xf>
    <xf numFmtId="0" fontId="45" fillId="24" borderId="0" xfId="0" applyFont="1" applyFill="1" applyBorder="1" applyAlignment="1">
      <alignment horizontal="left" vertical="top" wrapText="1"/>
    </xf>
    <xf numFmtId="0" fontId="47" fillId="24" borderId="35" xfId="0" applyFont="1" applyFill="1" applyBorder="1" applyAlignment="1">
      <alignment horizontal="left" vertical="center" wrapText="1"/>
    </xf>
    <xf numFmtId="0" fontId="47" fillId="24" borderId="36" xfId="0" applyFont="1" applyFill="1" applyBorder="1" applyAlignment="1">
      <alignment horizontal="left" vertical="center" wrapText="1"/>
    </xf>
    <xf numFmtId="0" fontId="42" fillId="24" borderId="14" xfId="0" applyFont="1" applyFill="1" applyBorder="1" applyAlignment="1">
      <alignment horizontal="left" indent="4"/>
    </xf>
    <xf numFmtId="0" fontId="42" fillId="24" borderId="0" xfId="0" applyFont="1" applyFill="1" applyAlignment="1">
      <alignment horizontal="left" indent="4"/>
    </xf>
    <xf numFmtId="0" fontId="42" fillId="24" borderId="28" xfId="0" applyFont="1" applyFill="1" applyBorder="1" applyAlignment="1">
      <alignment horizontal="left"/>
    </xf>
    <xf numFmtId="0" fontId="42" fillId="24" borderId="29" xfId="0" applyFont="1" applyFill="1" applyBorder="1" applyAlignment="1">
      <alignment horizontal="left"/>
    </xf>
    <xf numFmtId="0" fontId="42" fillId="24" borderId="42" xfId="0" applyFont="1" applyFill="1" applyBorder="1" applyAlignment="1">
      <alignment horizontal="left"/>
    </xf>
    <xf numFmtId="0" fontId="42" fillId="24" borderId="14" xfId="0" applyFont="1" applyFill="1" applyBorder="1" applyAlignment="1">
      <alignment horizontal="left"/>
    </xf>
    <xf numFmtId="0" fontId="42" fillId="24" borderId="0" xfId="0" applyFont="1" applyFill="1" applyAlignment="1">
      <alignment horizontal="left"/>
    </xf>
    <xf numFmtId="0" fontId="43" fillId="28" borderId="32" xfId="0" applyFont="1" applyFill="1" applyBorder="1" applyAlignment="1">
      <alignment horizontal="center" vertical="center" wrapText="1"/>
    </xf>
    <xf numFmtId="0" fontId="43" fillId="28" borderId="33" xfId="0" applyFont="1" applyFill="1" applyBorder="1" applyAlignment="1">
      <alignment horizontal="center" vertical="center" wrapText="1"/>
    </xf>
    <xf numFmtId="0" fontId="43" fillId="28" borderId="41" xfId="0" applyFont="1" applyFill="1" applyBorder="1" applyAlignment="1">
      <alignment horizontal="center" vertical="center" wrapText="1"/>
    </xf>
    <xf numFmtId="165" fontId="46" fillId="24" borderId="46" xfId="28" applyNumberFormat="1" applyFont="1" applyFill="1" applyBorder="1" applyAlignment="1">
      <alignment horizontal="left"/>
    </xf>
    <xf numFmtId="165" fontId="46" fillId="24" borderId="33" xfId="28" applyNumberFormat="1" applyFont="1" applyFill="1" applyBorder="1" applyAlignment="1">
      <alignment horizontal="left"/>
    </xf>
    <xf numFmtId="0" fontId="45" fillId="24" borderId="44" xfId="0" applyFont="1" applyFill="1" applyBorder="1" applyAlignment="1">
      <alignment horizontal="left" vertical="center" wrapText="1"/>
    </xf>
    <xf numFmtId="0" fontId="45" fillId="24" borderId="43" xfId="0" applyFont="1" applyFill="1" applyBorder="1" applyAlignment="1">
      <alignment horizontal="left" vertical="center" wrapText="1"/>
    </xf>
    <xf numFmtId="0" fontId="45" fillId="24" borderId="45" xfId="0" applyFont="1" applyFill="1" applyBorder="1" applyAlignment="1">
      <alignment horizontal="left" vertical="center" wrapText="1"/>
    </xf>
    <xf numFmtId="0" fontId="45" fillId="24" borderId="0" xfId="0" applyFont="1" applyFill="1" applyBorder="1" applyAlignment="1">
      <alignment horizontal="left" vertical="center" wrapText="1"/>
    </xf>
    <xf numFmtId="0" fontId="45" fillId="24" borderId="15" xfId="0" applyFont="1" applyFill="1" applyBorder="1" applyAlignment="1">
      <alignment horizontal="left" vertical="center" wrapText="1"/>
    </xf>
    <xf numFmtId="0" fontId="45" fillId="24" borderId="16" xfId="0" applyFont="1" applyFill="1" applyBorder="1" applyAlignment="1">
      <alignment horizontal="left" vertical="center" wrapText="1"/>
    </xf>
    <xf numFmtId="0" fontId="45" fillId="24" borderId="11" xfId="0" applyFont="1" applyFill="1" applyBorder="1" applyAlignment="1">
      <alignment horizontal="left" vertical="center" wrapText="1"/>
    </xf>
    <xf numFmtId="0" fontId="45" fillId="24" borderId="17" xfId="0" applyFont="1" applyFill="1" applyBorder="1" applyAlignment="1">
      <alignment horizontal="left" vertical="center" wrapText="1"/>
    </xf>
    <xf numFmtId="0" fontId="43" fillId="28" borderId="32" xfId="0" applyFont="1" applyFill="1" applyBorder="1" applyAlignment="1">
      <alignment horizontal="left" vertical="center" wrapText="1"/>
    </xf>
    <xf numFmtId="0" fontId="43" fillId="28" borderId="33" xfId="0" applyFont="1" applyFill="1" applyBorder="1" applyAlignment="1">
      <alignment horizontal="left" vertical="center" wrapText="1"/>
    </xf>
    <xf numFmtId="0" fontId="43" fillId="28" borderId="41" xfId="0" applyFont="1" applyFill="1" applyBorder="1" applyAlignment="1">
      <alignment horizontal="left" vertical="center" wrapText="1"/>
    </xf>
    <xf numFmtId="0" fontId="45" fillId="24" borderId="43" xfId="0" applyFont="1" applyFill="1" applyBorder="1" applyAlignment="1">
      <alignment horizontal="left" vertical="top" wrapText="1"/>
    </xf>
    <xf numFmtId="0" fontId="45" fillId="24" borderId="45" xfId="0" applyFont="1" applyFill="1" applyBorder="1" applyAlignment="1">
      <alignment horizontal="left" vertical="top" wrapText="1"/>
    </xf>
    <xf numFmtId="0" fontId="45" fillId="24" borderId="15" xfId="0" applyFont="1" applyFill="1" applyBorder="1" applyAlignment="1">
      <alignment horizontal="left" vertical="top" wrapText="1"/>
    </xf>
    <xf numFmtId="0" fontId="45" fillId="24" borderId="11" xfId="0" applyFont="1" applyFill="1" applyBorder="1" applyAlignment="1">
      <alignment horizontal="left" vertical="top" wrapText="1"/>
    </xf>
    <xf numFmtId="0" fontId="45" fillId="24" borderId="17" xfId="0" applyFont="1" applyFill="1" applyBorder="1" applyAlignment="1">
      <alignment horizontal="left" vertical="top" wrapText="1"/>
    </xf>
    <xf numFmtId="0" fontId="43" fillId="28" borderId="12" xfId="0" applyFont="1" applyFill="1" applyBorder="1" applyAlignment="1">
      <alignment horizontal="center" vertical="center" wrapText="1"/>
    </xf>
    <xf numFmtId="0" fontId="43" fillId="28" borderId="22" xfId="0" applyFont="1" applyFill="1" applyBorder="1" applyAlignment="1">
      <alignment horizontal="center" vertical="center" wrapText="1"/>
    </xf>
    <xf numFmtId="0" fontId="43" fillId="28" borderId="23" xfId="0" applyFont="1" applyFill="1" applyBorder="1" applyAlignment="1">
      <alignment horizontal="center" vertical="center" wrapText="1"/>
    </xf>
    <xf numFmtId="0" fontId="45" fillId="24" borderId="12" xfId="0" applyFont="1" applyFill="1" applyBorder="1" applyAlignment="1">
      <alignment horizontal="left" vertical="center" wrapText="1"/>
    </xf>
    <xf numFmtId="0" fontId="45" fillId="24" borderId="22" xfId="0" applyFont="1" applyFill="1" applyBorder="1" applyAlignment="1">
      <alignment horizontal="left" vertical="center" wrapText="1"/>
    </xf>
    <xf numFmtId="0" fontId="45" fillId="24" borderId="23" xfId="0" applyFont="1" applyFill="1" applyBorder="1" applyAlignment="1">
      <alignment horizontal="left" vertical="center" wrapText="1"/>
    </xf>
    <xf numFmtId="0" fontId="31" fillId="24" borderId="0" xfId="0" applyFont="1" applyFill="1" applyAlignment="1">
      <alignment horizontal="left" vertical="center" wrapText="1"/>
    </xf>
    <xf numFmtId="0" fontId="63" fillId="24" borderId="0" xfId="0" applyFont="1" applyFill="1" applyAlignment="1">
      <alignment horizontal="center" wrapText="1"/>
    </xf>
    <xf numFmtId="0" fontId="31" fillId="24" borderId="0" xfId="0" applyFont="1" applyFill="1" applyAlignment="1">
      <alignment horizontal="left" vertical="top" wrapText="1"/>
    </xf>
    <xf numFmtId="0" fontId="45" fillId="25" borderId="0" xfId="0" applyFont="1" applyFill="1" applyBorder="1" applyAlignment="1">
      <alignment horizontal="left" vertical="center" wrapText="1"/>
    </xf>
    <xf numFmtId="0" fontId="1" fillId="0" borderId="0" xfId="0" applyFont="1" applyAlignment="1">
      <alignment horizontal="left" vertical="center" wrapText="1"/>
    </xf>
    <xf numFmtId="0" fontId="35" fillId="24" borderId="0" xfId="0" applyFont="1" applyFill="1" applyAlignment="1">
      <alignment horizontal="left" vertical="center"/>
    </xf>
    <xf numFmtId="0" fontId="34" fillId="24" borderId="0" xfId="0" applyFont="1" applyFill="1" applyAlignment="1">
      <alignment horizontal="left" vertical="top" wrapText="1"/>
    </xf>
    <xf numFmtId="0" fontId="35" fillId="24" borderId="0" xfId="0" applyFont="1" applyFill="1" applyAlignment="1">
      <alignment horizontal="left" vertical="top" wrapText="1"/>
    </xf>
    <xf numFmtId="0" fontId="55" fillId="24" borderId="0" xfId="0" applyFont="1" applyFill="1" applyAlignment="1">
      <alignment horizontal="left" vertical="top" wrapText="1"/>
    </xf>
  </cellXfs>
  <cellStyles count="51">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xfId="28" builtinId="3"/>
    <cellStyle name="Comma 2" xfId="29" xr:uid="{00000000-0005-0000-0000-00001C000000}"/>
    <cellStyle name="Explanatory Text 2" xfId="30" xr:uid="{00000000-0005-0000-0000-00001D000000}"/>
    <cellStyle name="Good 2" xfId="31" xr:uid="{00000000-0005-0000-0000-00001E000000}"/>
    <cellStyle name="Heading 1 2" xfId="32" xr:uid="{00000000-0005-0000-0000-00001F000000}"/>
    <cellStyle name="Heading 2 2" xfId="33" xr:uid="{00000000-0005-0000-0000-000020000000}"/>
    <cellStyle name="Heading 3 2" xfId="34" xr:uid="{00000000-0005-0000-0000-000021000000}"/>
    <cellStyle name="Heading 4 2" xfId="35" xr:uid="{00000000-0005-0000-0000-000022000000}"/>
    <cellStyle name="Hyperlink" xfId="50" builtinId="8"/>
    <cellStyle name="Input 2" xfId="36" xr:uid="{00000000-0005-0000-0000-000023000000}"/>
    <cellStyle name="Linked Cell 2" xfId="37" xr:uid="{00000000-0005-0000-0000-000024000000}"/>
    <cellStyle name="Neutral 2" xfId="38" xr:uid="{00000000-0005-0000-0000-000025000000}"/>
    <cellStyle name="Normal" xfId="0" builtinId="0"/>
    <cellStyle name="Normal 2" xfId="39" xr:uid="{00000000-0005-0000-0000-000027000000}"/>
    <cellStyle name="Normal 3" xfId="46" xr:uid="{00000000-0005-0000-0000-000028000000}"/>
    <cellStyle name="Normal 6" xfId="47" xr:uid="{00000000-0005-0000-0000-000029000000}"/>
    <cellStyle name="Normal_SUMMER" xfId="48" xr:uid="{2967840E-6DF4-4D2F-A4E1-680A93AA1AE6}"/>
    <cellStyle name="Note 2" xfId="40" xr:uid="{00000000-0005-0000-0000-00002B000000}"/>
    <cellStyle name="Output 2" xfId="41" xr:uid="{00000000-0005-0000-0000-00002C000000}"/>
    <cellStyle name="Percent" xfId="49" builtinId="5"/>
    <cellStyle name="Percent 2" xfId="42" xr:uid="{00000000-0005-0000-0000-00002E000000}"/>
    <cellStyle name="Title 2" xfId="43" xr:uid="{00000000-0005-0000-0000-00002F000000}"/>
    <cellStyle name="Total 2" xfId="44" xr:uid="{00000000-0005-0000-0000-000030000000}"/>
    <cellStyle name="Warning Text 2" xfId="45" xr:uid="{00000000-0005-0000-0000-000031000000}"/>
  </cellStyles>
  <dxfs count="0"/>
  <tableStyles count="0" defaultTableStyle="TableStyleMedium9" defaultPivotStyle="PivotStyleLight16"/>
  <colors>
    <mruColors>
      <color rgb="FFFFEC99"/>
      <color rgb="FFFFE366"/>
      <color rgb="FFE0D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20994</xdr:colOff>
      <xdr:row>4</xdr:row>
      <xdr:rowOff>47625</xdr:rowOff>
    </xdr:to>
    <xdr:pic>
      <xdr:nvPicPr>
        <xdr:cNvPr id="3" name="Picture 2">
          <a:extLst>
            <a:ext uri="{FF2B5EF4-FFF2-40B4-BE49-F238E27FC236}">
              <a16:creationId xmlns:a16="http://schemas.microsoft.com/office/drawing/2014/main" id="{26547C93-4271-9B47-11D9-8A05E8800A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0"/>
          <a:ext cx="1619250" cy="809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729838</xdr:colOff>
      <xdr:row>18</xdr:row>
      <xdr:rowOff>1509155</xdr:rowOff>
    </xdr:from>
    <xdr:to>
      <xdr:col>7</xdr:col>
      <xdr:colOff>1917370</xdr:colOff>
      <xdr:row>45</xdr:row>
      <xdr:rowOff>204885</xdr:rowOff>
    </xdr:to>
    <xdr:pic>
      <xdr:nvPicPr>
        <xdr:cNvPr id="3" name="Picture 2">
          <a:extLst>
            <a:ext uri="{FF2B5EF4-FFF2-40B4-BE49-F238E27FC236}">
              <a16:creationId xmlns:a16="http://schemas.microsoft.com/office/drawing/2014/main" id="{1BDE4E96-640C-2314-FD4F-A0C1F2D1A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76007" y="11083636"/>
          <a:ext cx="6172694" cy="6674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307680</xdr:colOff>
      <xdr:row>6</xdr:row>
      <xdr:rowOff>88606</xdr:rowOff>
    </xdr:from>
    <xdr:to>
      <xdr:col>6</xdr:col>
      <xdr:colOff>423507</xdr:colOff>
      <xdr:row>29</xdr:row>
      <xdr:rowOff>2</xdr:rowOff>
    </xdr:to>
    <xdr:pic>
      <xdr:nvPicPr>
        <xdr:cNvPr id="8" name="Picture 7">
          <a:extLst>
            <a:ext uri="{FF2B5EF4-FFF2-40B4-BE49-F238E27FC236}">
              <a16:creationId xmlns:a16="http://schemas.microsoft.com/office/drawing/2014/main" id="{503059DD-B0CA-CF1A-2321-C935DCEE998E}"/>
            </a:ext>
          </a:extLst>
        </xdr:cNvPr>
        <xdr:cNvPicPr>
          <a:picLocks noChangeAspect="1"/>
        </xdr:cNvPicPr>
      </xdr:nvPicPr>
      <xdr:blipFill>
        <a:blip xmlns:r="http://schemas.openxmlformats.org/officeDocument/2006/relationships" r:embed="rId1"/>
        <a:stretch>
          <a:fillRect/>
        </a:stretch>
      </xdr:blipFill>
      <xdr:spPr>
        <a:xfrm>
          <a:off x="1681052" y="3522036"/>
          <a:ext cx="6650420" cy="4241948"/>
        </a:xfrm>
        <a:prstGeom prst="rect">
          <a:avLst/>
        </a:prstGeom>
      </xdr:spPr>
    </xdr:pic>
    <xdr:clientData/>
  </xdr:twoCellAnchor>
  <xdr:twoCellAnchor editAs="oneCell">
    <xdr:from>
      <xdr:col>2</xdr:col>
      <xdr:colOff>335499</xdr:colOff>
      <xdr:row>38</xdr:row>
      <xdr:rowOff>110756</xdr:rowOff>
    </xdr:from>
    <xdr:to>
      <xdr:col>6</xdr:col>
      <xdr:colOff>487325</xdr:colOff>
      <xdr:row>61</xdr:row>
      <xdr:rowOff>117341</xdr:rowOff>
    </xdr:to>
    <xdr:pic>
      <xdr:nvPicPr>
        <xdr:cNvPr id="2" name="Picture 1">
          <a:extLst>
            <a:ext uri="{FF2B5EF4-FFF2-40B4-BE49-F238E27FC236}">
              <a16:creationId xmlns:a16="http://schemas.microsoft.com/office/drawing/2014/main" id="{4086B50C-5C3F-98A0-A0E3-65DDAB0E2752}"/>
            </a:ext>
          </a:extLst>
        </xdr:cNvPr>
        <xdr:cNvPicPr>
          <a:picLocks noChangeAspect="1"/>
        </xdr:cNvPicPr>
      </xdr:nvPicPr>
      <xdr:blipFill>
        <a:blip xmlns:r="http://schemas.openxmlformats.org/officeDocument/2006/relationships" r:embed="rId2"/>
        <a:stretch>
          <a:fillRect/>
        </a:stretch>
      </xdr:blipFill>
      <xdr:spPr>
        <a:xfrm>
          <a:off x="1708871" y="11219564"/>
          <a:ext cx="6686419" cy="433713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9CF07-C1B7-4B7D-A1ED-0714A66384F0}">
  <sheetPr codeName="Sheet1"/>
  <dimension ref="A1:C28"/>
  <sheetViews>
    <sheetView workbookViewId="0"/>
  </sheetViews>
  <sheetFormatPr defaultRowHeight="15" x14ac:dyDescent="0.25"/>
  <cols>
    <col min="1" max="2" width="36.5703125" customWidth="1"/>
  </cols>
  <sheetData>
    <row r="1" spans="1:3" x14ac:dyDescent="0.25">
      <c r="A1" s="3" t="s">
        <v>18</v>
      </c>
    </row>
    <row r="3" spans="1:3" x14ac:dyDescent="0.25">
      <c r="A3" t="s">
        <v>19</v>
      </c>
      <c r="B3" t="s">
        <v>20</v>
      </c>
      <c r="C3">
        <v>0</v>
      </c>
    </row>
    <row r="4" spans="1:3" x14ac:dyDescent="0.25">
      <c r="A4" t="s">
        <v>21</v>
      </c>
    </row>
    <row r="5" spans="1:3" x14ac:dyDescent="0.25">
      <c r="A5" t="s">
        <v>22</v>
      </c>
    </row>
    <row r="7" spans="1:3" x14ac:dyDescent="0.25">
      <c r="A7" s="3" t="s">
        <v>23</v>
      </c>
      <c r="B7" t="s">
        <v>24</v>
      </c>
    </row>
    <row r="8" spans="1:3" x14ac:dyDescent="0.25">
      <c r="B8">
        <v>2</v>
      </c>
    </row>
    <row r="10" spans="1:3" x14ac:dyDescent="0.25">
      <c r="A10" t="s">
        <v>25</v>
      </c>
    </row>
    <row r="11" spans="1:3" x14ac:dyDescent="0.25">
      <c r="A11" t="e">
        <f>CB_DATA_!#REF!</f>
        <v>#REF!</v>
      </c>
      <c r="B11" t="e">
        <f>'Monthly Outlook'!#REF!</f>
        <v>#REF!</v>
      </c>
    </row>
    <row r="13" spans="1:3" x14ac:dyDescent="0.25">
      <c r="A13" t="s">
        <v>26</v>
      </c>
    </row>
    <row r="14" spans="1:3" x14ac:dyDescent="0.25">
      <c r="A14" t="s">
        <v>30</v>
      </c>
      <c r="B14" t="s">
        <v>34</v>
      </c>
    </row>
    <row r="16" spans="1:3" x14ac:dyDescent="0.25">
      <c r="A16" t="s">
        <v>27</v>
      </c>
    </row>
    <row r="19" spans="1:2" x14ac:dyDescent="0.25">
      <c r="A19" t="s">
        <v>28</v>
      </c>
    </row>
    <row r="20" spans="1:2" x14ac:dyDescent="0.25">
      <c r="A20">
        <v>28</v>
      </c>
      <c r="B20">
        <v>26</v>
      </c>
    </row>
    <row r="25" spans="1:2" x14ac:dyDescent="0.25">
      <c r="A25" s="3" t="s">
        <v>29</v>
      </c>
    </row>
    <row r="26" spans="1:2" x14ac:dyDescent="0.25">
      <c r="A26" s="4" t="s">
        <v>31</v>
      </c>
    </row>
    <row r="27" spans="1:2" x14ac:dyDescent="0.25">
      <c r="A27" t="s">
        <v>32</v>
      </c>
    </row>
    <row r="28" spans="1:2" x14ac:dyDescent="0.25">
      <c r="A28" s="4"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86517-0F2A-499B-BD44-0808AB2896A9}">
  <sheetPr codeName="Sheet3">
    <pageSetUpPr fitToPage="1"/>
  </sheetPr>
  <dimension ref="B5:M28"/>
  <sheetViews>
    <sheetView tabSelected="1" zoomScaleNormal="100" workbookViewId="0"/>
  </sheetViews>
  <sheetFormatPr defaultColWidth="9.140625" defaultRowHeight="15" x14ac:dyDescent="0.25"/>
  <cols>
    <col min="1" max="1" width="4.42578125" style="2" customWidth="1"/>
    <col min="2" max="2" width="14.85546875" style="2" customWidth="1"/>
    <col min="3" max="5" width="9.140625" style="2"/>
    <col min="6" max="6" width="10.140625" style="2" customWidth="1"/>
    <col min="7" max="16384" width="9.140625" style="2"/>
  </cols>
  <sheetData>
    <row r="5" spans="2:13" ht="33.75" x14ac:dyDescent="0.5">
      <c r="B5" s="178" t="s">
        <v>37</v>
      </c>
      <c r="C5" s="178"/>
      <c r="D5" s="178"/>
      <c r="E5" s="178"/>
      <c r="F5" s="178"/>
      <c r="G5" s="178"/>
      <c r="H5" s="178"/>
      <c r="I5" s="178"/>
      <c r="J5" s="178"/>
      <c r="K5" s="178"/>
      <c r="L5" s="178"/>
      <c r="M5" s="178"/>
    </row>
    <row r="6" spans="2:13" ht="31.5" x14ac:dyDescent="0.5">
      <c r="B6" s="179" t="s">
        <v>3694</v>
      </c>
      <c r="C6" s="179"/>
      <c r="D6" s="179"/>
      <c r="E6" s="179"/>
      <c r="F6" s="179"/>
      <c r="G6" s="179"/>
      <c r="H6" s="179"/>
      <c r="I6" s="179"/>
      <c r="J6" s="179"/>
      <c r="K6" s="179"/>
      <c r="L6" s="179"/>
      <c r="M6" s="179"/>
    </row>
    <row r="8" spans="2:13" ht="23.25" x14ac:dyDescent="0.35">
      <c r="B8" s="180"/>
      <c r="C8" s="180"/>
      <c r="D8" s="180"/>
      <c r="E8" s="180"/>
      <c r="F8" s="180"/>
      <c r="G8" s="180"/>
      <c r="H8" s="180"/>
      <c r="I8" s="180"/>
      <c r="J8" s="180"/>
      <c r="K8" s="180"/>
      <c r="L8" s="180"/>
      <c r="M8" s="180"/>
    </row>
    <row r="11" spans="2:13" ht="21" x14ac:dyDescent="0.35">
      <c r="B11" s="181" t="s">
        <v>36</v>
      </c>
      <c r="C11" s="181"/>
      <c r="D11" s="181"/>
      <c r="E11" s="181"/>
      <c r="F11" s="181"/>
      <c r="G11" s="181"/>
      <c r="H11" s="181"/>
      <c r="I11" s="181"/>
      <c r="J11" s="181"/>
      <c r="K11" s="181"/>
      <c r="L11" s="181"/>
      <c r="M11" s="181"/>
    </row>
    <row r="12" spans="2:13" ht="158.25" customHeight="1" x14ac:dyDescent="0.25">
      <c r="B12" s="176" t="s">
        <v>3220</v>
      </c>
      <c r="C12" s="176"/>
      <c r="D12" s="176"/>
      <c r="E12" s="176"/>
      <c r="F12" s="176"/>
      <c r="G12" s="176"/>
      <c r="H12" s="176"/>
      <c r="I12" s="176"/>
      <c r="J12" s="176"/>
      <c r="K12" s="176"/>
      <c r="L12" s="176"/>
      <c r="M12" s="176"/>
    </row>
    <row r="13" spans="2:13" ht="19.5" customHeight="1" x14ac:dyDescent="0.25">
      <c r="B13" s="177" t="s">
        <v>2932</v>
      </c>
      <c r="C13" s="177"/>
      <c r="D13" s="177"/>
      <c r="E13" s="177"/>
      <c r="F13" s="177"/>
      <c r="G13" s="177"/>
      <c r="H13" s="177"/>
      <c r="I13" s="177"/>
      <c r="J13" s="177"/>
      <c r="K13" s="177"/>
      <c r="L13" s="177"/>
      <c r="M13" s="177"/>
    </row>
    <row r="14" spans="2:13" ht="95.25" customHeight="1" x14ac:dyDescent="0.25">
      <c r="B14" s="176" t="s">
        <v>3101</v>
      </c>
      <c r="C14" s="176"/>
      <c r="D14" s="176"/>
      <c r="E14" s="176"/>
      <c r="F14" s="176"/>
      <c r="G14" s="176"/>
      <c r="H14" s="176"/>
      <c r="I14" s="176"/>
      <c r="J14" s="176"/>
      <c r="K14" s="176"/>
      <c r="L14" s="176"/>
      <c r="M14" s="176"/>
    </row>
    <row r="15" spans="2:13" ht="6" customHeight="1" x14ac:dyDescent="0.25"/>
    <row r="16" spans="2:13" ht="15.75" x14ac:dyDescent="0.25">
      <c r="B16" s="173" t="s">
        <v>38</v>
      </c>
      <c r="C16" s="174"/>
      <c r="D16" s="174"/>
      <c r="E16" s="174"/>
      <c r="F16" s="174"/>
      <c r="G16" s="174"/>
      <c r="H16" s="174"/>
      <c r="I16" s="174"/>
      <c r="J16" s="174"/>
      <c r="K16" s="174"/>
      <c r="L16" s="174"/>
      <c r="M16" s="175"/>
    </row>
    <row r="17" spans="2:13" x14ac:dyDescent="0.25">
      <c r="B17" s="188"/>
      <c r="C17" s="189"/>
      <c r="D17" s="189"/>
      <c r="E17" s="189"/>
      <c r="F17" s="189"/>
      <c r="G17" s="189"/>
      <c r="H17" s="189"/>
      <c r="I17" s="189"/>
      <c r="J17" s="189"/>
      <c r="K17" s="189"/>
      <c r="L17" s="189"/>
      <c r="M17" s="190"/>
    </row>
    <row r="18" spans="2:13" x14ac:dyDescent="0.25">
      <c r="B18" s="188"/>
      <c r="C18" s="189"/>
      <c r="D18" s="189"/>
      <c r="E18" s="189"/>
      <c r="F18" s="189"/>
      <c r="G18" s="189"/>
      <c r="H18" s="189"/>
      <c r="I18" s="189"/>
      <c r="J18" s="189"/>
      <c r="K18" s="189"/>
      <c r="L18" s="189"/>
      <c r="M18" s="190"/>
    </row>
    <row r="19" spans="2:13" x14ac:dyDescent="0.25">
      <c r="B19" s="182"/>
      <c r="C19" s="183"/>
      <c r="D19" s="183"/>
      <c r="E19" s="183"/>
      <c r="F19" s="183"/>
      <c r="G19" s="183"/>
      <c r="H19" s="183"/>
      <c r="I19" s="183"/>
      <c r="J19" s="183"/>
      <c r="K19" s="183"/>
      <c r="L19" s="183"/>
      <c r="M19" s="184"/>
    </row>
    <row r="21" spans="2:13" ht="24" customHeight="1" x14ac:dyDescent="0.25">
      <c r="B21" s="177" t="s">
        <v>42</v>
      </c>
      <c r="C21" s="177"/>
      <c r="D21" s="177"/>
      <c r="E21" s="177"/>
      <c r="F21" s="177"/>
      <c r="G21" s="177"/>
      <c r="H21" s="177"/>
      <c r="I21" s="177"/>
      <c r="J21" s="177"/>
      <c r="K21" s="177"/>
      <c r="L21" s="177"/>
      <c r="M21" s="177"/>
    </row>
    <row r="22" spans="2:13" x14ac:dyDescent="0.25">
      <c r="C22" s="22" t="s">
        <v>39</v>
      </c>
      <c r="D22" s="23"/>
      <c r="E22" s="24"/>
      <c r="F22" s="185" t="s">
        <v>40</v>
      </c>
      <c r="G22" s="186"/>
      <c r="H22" s="186"/>
      <c r="I22" s="186"/>
      <c r="J22" s="186"/>
      <c r="K22" s="187"/>
    </row>
    <row r="23" spans="2:13" ht="107.45" customHeight="1" x14ac:dyDescent="0.25">
      <c r="C23" s="161" t="s">
        <v>2941</v>
      </c>
      <c r="D23" s="162"/>
      <c r="E23" s="163"/>
      <c r="F23" s="158" t="s">
        <v>3621</v>
      </c>
      <c r="G23" s="159"/>
      <c r="H23" s="159"/>
      <c r="I23" s="159"/>
      <c r="J23" s="159"/>
      <c r="K23" s="160"/>
    </row>
    <row r="24" spans="2:13" ht="60.75" customHeight="1" x14ac:dyDescent="0.25">
      <c r="C24" s="170" t="s">
        <v>3691</v>
      </c>
      <c r="D24" s="171"/>
      <c r="E24" s="172"/>
      <c r="F24" s="158" t="s">
        <v>3692</v>
      </c>
      <c r="G24" s="159"/>
      <c r="H24" s="159"/>
      <c r="I24" s="159"/>
      <c r="J24" s="159"/>
      <c r="K24" s="160"/>
    </row>
    <row r="25" spans="2:13" ht="28.5" customHeight="1" x14ac:dyDescent="0.25">
      <c r="C25" s="164" t="s">
        <v>43</v>
      </c>
      <c r="D25" s="165"/>
      <c r="E25" s="166"/>
      <c r="F25" s="155" t="s">
        <v>2933</v>
      </c>
      <c r="G25" s="156"/>
      <c r="H25" s="156"/>
      <c r="I25" s="156"/>
      <c r="J25" s="156"/>
      <c r="K25" s="157"/>
    </row>
    <row r="26" spans="2:13" ht="32.25" customHeight="1" x14ac:dyDescent="0.25">
      <c r="C26" s="164" t="s">
        <v>2942</v>
      </c>
      <c r="D26" s="165"/>
      <c r="E26" s="166"/>
      <c r="F26" s="155" t="s">
        <v>3221</v>
      </c>
      <c r="G26" s="156"/>
      <c r="H26" s="156"/>
      <c r="I26" s="156"/>
      <c r="J26" s="156"/>
      <c r="K26" s="157"/>
    </row>
    <row r="27" spans="2:13" ht="46.5" customHeight="1" x14ac:dyDescent="0.25">
      <c r="C27" s="167" t="s">
        <v>2954</v>
      </c>
      <c r="D27" s="168"/>
      <c r="E27" s="169"/>
      <c r="F27" s="155" t="s">
        <v>3029</v>
      </c>
      <c r="G27" s="156"/>
      <c r="H27" s="156"/>
      <c r="I27" s="156"/>
      <c r="J27" s="156"/>
      <c r="K27" s="157"/>
    </row>
    <row r="28" spans="2:13" ht="16.5" customHeight="1" x14ac:dyDescent="0.25">
      <c r="C28" s="164" t="s">
        <v>41</v>
      </c>
      <c r="D28" s="165"/>
      <c r="E28" s="166"/>
      <c r="F28" s="158" t="s">
        <v>2955</v>
      </c>
      <c r="G28" s="159"/>
      <c r="H28" s="159"/>
      <c r="I28" s="159"/>
      <c r="J28" s="159"/>
      <c r="K28" s="160"/>
    </row>
  </sheetData>
  <mergeCells count="24">
    <mergeCell ref="B19:M19"/>
    <mergeCell ref="B21:M21"/>
    <mergeCell ref="F22:K22"/>
    <mergeCell ref="F23:K23"/>
    <mergeCell ref="B17:M18"/>
    <mergeCell ref="B16:M16"/>
    <mergeCell ref="B14:M14"/>
    <mergeCell ref="B13:M13"/>
    <mergeCell ref="B5:M5"/>
    <mergeCell ref="B6:M6"/>
    <mergeCell ref="B8:M8"/>
    <mergeCell ref="B12:M12"/>
    <mergeCell ref="B11:M11"/>
    <mergeCell ref="F25:K25"/>
    <mergeCell ref="F26:K26"/>
    <mergeCell ref="F28:K28"/>
    <mergeCell ref="C23:E23"/>
    <mergeCell ref="C25:E25"/>
    <mergeCell ref="C26:E26"/>
    <mergeCell ref="C28:E28"/>
    <mergeCell ref="C27:E27"/>
    <mergeCell ref="F27:K27"/>
    <mergeCell ref="C24:E24"/>
    <mergeCell ref="F24:K24"/>
  </mergeCells>
  <pageMargins left="0.7" right="0.7" top="0.75" bottom="0.75" header="0.3" footer="0.3"/>
  <pageSetup scale="75" orientation="portrait" r:id="rId1"/>
  <headerFooter>
    <oddFooter>&amp;C&amp;14&amp;P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8823C-A061-46C4-8DF8-1B1D82C3028C}">
  <sheetPr codeName="Sheet4"/>
  <dimension ref="A1:L98"/>
  <sheetViews>
    <sheetView topLeftCell="A20" zoomScale="77" zoomScaleNormal="77" zoomScaleSheetLayoutView="87" workbookViewId="0">
      <selection activeCell="C9" sqref="C9:J9"/>
    </sheetView>
  </sheetViews>
  <sheetFormatPr defaultColWidth="9.140625" defaultRowHeight="18" x14ac:dyDescent="0.25"/>
  <cols>
    <col min="1" max="1" width="3" style="43" customWidth="1"/>
    <col min="2" max="2" width="4" style="43" customWidth="1"/>
    <col min="3" max="3" width="17.85546875" style="43" customWidth="1"/>
    <col min="4" max="4" width="16.28515625" style="43" customWidth="1"/>
    <col min="5" max="6" width="13.85546875" style="43" customWidth="1"/>
    <col min="7" max="7" width="46.85546875" style="43" customWidth="1"/>
    <col min="8" max="8" width="32.28515625" style="43" customWidth="1"/>
    <col min="9" max="9" width="23.85546875" style="43" customWidth="1"/>
    <col min="10" max="10" width="22.42578125" style="43" customWidth="1"/>
    <col min="11" max="11" width="10.140625" style="43" customWidth="1"/>
    <col min="12" max="12" width="8.7109375" style="43" customWidth="1"/>
    <col min="13" max="13" width="27.42578125" style="43" customWidth="1"/>
    <col min="14" max="14" width="9.42578125" style="43" bestFit="1" customWidth="1"/>
    <col min="15" max="16384" width="9.140625" style="43"/>
  </cols>
  <sheetData>
    <row r="1" spans="2:11" ht="18.75" thickBot="1" x14ac:dyDescent="0.3"/>
    <row r="2" spans="2:11" ht="25.5" customHeight="1" thickBot="1" x14ac:dyDescent="0.3">
      <c r="B2" s="235" t="s">
        <v>2938</v>
      </c>
      <c r="C2" s="236"/>
      <c r="D2" s="236"/>
      <c r="E2" s="236"/>
      <c r="F2" s="236"/>
      <c r="G2" s="236"/>
      <c r="H2" s="236"/>
      <c r="I2" s="236"/>
      <c r="J2" s="237"/>
    </row>
    <row r="3" spans="2:11" ht="31.7" customHeight="1" x14ac:dyDescent="0.25">
      <c r="B3" s="240" t="s">
        <v>2939</v>
      </c>
      <c r="C3" s="241"/>
      <c r="D3" s="241"/>
      <c r="E3" s="241"/>
      <c r="F3" s="241"/>
      <c r="G3" s="241"/>
      <c r="H3" s="241"/>
      <c r="I3" s="241"/>
      <c r="J3" s="242"/>
    </row>
    <row r="4" spans="2:11" ht="58.5" customHeight="1" x14ac:dyDescent="0.25">
      <c r="B4" s="52" t="s">
        <v>17</v>
      </c>
      <c r="C4" s="243" t="s">
        <v>3345</v>
      </c>
      <c r="D4" s="243"/>
      <c r="E4" s="243"/>
      <c r="F4" s="243"/>
      <c r="G4" s="243"/>
      <c r="H4" s="243"/>
      <c r="I4" s="243"/>
      <c r="J4" s="244"/>
    </row>
    <row r="5" spans="2:11" ht="60" customHeight="1" x14ac:dyDescent="0.25">
      <c r="B5" s="52" t="s">
        <v>17</v>
      </c>
      <c r="C5" s="243" t="s">
        <v>3565</v>
      </c>
      <c r="D5" s="243"/>
      <c r="E5" s="243"/>
      <c r="F5" s="243"/>
      <c r="G5" s="243"/>
      <c r="H5" s="243"/>
      <c r="I5" s="243"/>
      <c r="J5" s="244"/>
    </row>
    <row r="6" spans="2:11" ht="68.25" customHeight="1" x14ac:dyDescent="0.25">
      <c r="B6" s="245" t="s">
        <v>2963</v>
      </c>
      <c r="C6" s="246"/>
      <c r="D6" s="246"/>
      <c r="E6" s="246"/>
      <c r="F6" s="246"/>
      <c r="G6" s="246"/>
      <c r="H6" s="246"/>
      <c r="I6" s="246"/>
      <c r="J6" s="247"/>
    </row>
    <row r="7" spans="2:11" ht="35.450000000000003" customHeight="1" thickBot="1" x14ac:dyDescent="0.3">
      <c r="B7" s="68"/>
      <c r="C7" s="68"/>
      <c r="D7" s="68"/>
      <c r="E7" s="68"/>
      <c r="F7" s="68"/>
      <c r="G7" s="68"/>
      <c r="H7" s="68"/>
      <c r="I7" s="68"/>
      <c r="J7" s="68"/>
      <c r="K7" s="68"/>
    </row>
    <row r="8" spans="2:11" ht="27.75" customHeight="1" thickBot="1" x14ac:dyDescent="0.3">
      <c r="B8" s="248" t="s">
        <v>2940</v>
      </c>
      <c r="C8" s="249"/>
      <c r="D8" s="249"/>
      <c r="E8" s="249"/>
      <c r="F8" s="249"/>
      <c r="G8" s="249"/>
      <c r="H8" s="249"/>
      <c r="I8" s="249"/>
      <c r="J8" s="250"/>
    </row>
    <row r="9" spans="2:11" ht="99.75" customHeight="1" x14ac:dyDescent="0.25">
      <c r="B9" s="52" t="s">
        <v>17</v>
      </c>
      <c r="C9" s="251" t="s">
        <v>3785</v>
      </c>
      <c r="D9" s="251"/>
      <c r="E9" s="251"/>
      <c r="F9" s="251"/>
      <c r="G9" s="251"/>
      <c r="H9" s="251"/>
      <c r="I9" s="251"/>
      <c r="J9" s="252"/>
    </row>
    <row r="10" spans="2:11" ht="80.25" customHeight="1" x14ac:dyDescent="0.25">
      <c r="B10" s="52" t="s">
        <v>17</v>
      </c>
      <c r="C10" s="225" t="s">
        <v>3778</v>
      </c>
      <c r="D10" s="225"/>
      <c r="E10" s="225"/>
      <c r="F10" s="225"/>
      <c r="G10" s="225"/>
      <c r="H10" s="225"/>
      <c r="I10" s="225"/>
      <c r="J10" s="253"/>
    </row>
    <row r="11" spans="2:11" ht="61.5" customHeight="1" x14ac:dyDescent="0.25">
      <c r="B11" s="52" t="s">
        <v>17</v>
      </c>
      <c r="C11" s="225" t="s">
        <v>3771</v>
      </c>
      <c r="D11" s="225"/>
      <c r="E11" s="225"/>
      <c r="F11" s="225"/>
      <c r="G11" s="225"/>
      <c r="H11" s="225"/>
      <c r="I11" s="225"/>
      <c r="J11" s="253"/>
    </row>
    <row r="12" spans="2:11" ht="21.75" customHeight="1" x14ac:dyDescent="0.25">
      <c r="B12" s="52" t="s">
        <v>17</v>
      </c>
      <c r="C12" s="225" t="str">
        <f ca="1">"The monthly capacity reserve margin, expressed as a percentage, is "&amp;ROUND((((H70+H59)/(H53-H84)) - 1) * 100,1)&amp;"% for the highest risk hour, Hour Ending 7 p.m."</f>
        <v>The monthly capacity reserve margin, expressed as a percentage, is 59.2% for the highest risk hour, Hour Ending 7 p.m.</v>
      </c>
      <c r="D12" s="225"/>
      <c r="E12" s="225"/>
      <c r="F12" s="225"/>
      <c r="G12" s="225"/>
      <c r="H12" s="225"/>
      <c r="I12" s="225"/>
      <c r="J12" s="253"/>
    </row>
    <row r="13" spans="2:11" ht="24" customHeight="1" x14ac:dyDescent="0.25">
      <c r="B13" s="52"/>
      <c r="C13" s="225" t="s">
        <v>2934</v>
      </c>
      <c r="D13" s="225"/>
      <c r="E13" s="225"/>
      <c r="F13" s="225"/>
      <c r="G13" s="225"/>
      <c r="H13" s="225"/>
      <c r="I13" s="225"/>
      <c r="J13" s="253"/>
    </row>
    <row r="14" spans="2:11" s="69" customFormat="1" ht="57" customHeight="1" x14ac:dyDescent="0.25">
      <c r="B14" s="67" t="s">
        <v>17</v>
      </c>
      <c r="C14" s="254" t="str">
        <f ca="1">"The ratio of installed dispatchable to total capacity is " &amp; ROUND((('Capacity by Resource Category'!C4+'Capacity by Resource Category'!C19+'Capacity by Resource Category'!C22+'Capacity by Resource Category'!C27+'Capacity by Resource Category'!C41)/'Capacity by Resource Category'!C45)*100,0) &amp;"%. The ratio of available dispatchable to available total capacity for the hour with the highest reserve shortage risk, Hour Ending 7 p.m. is " &amp; ROUND((('Capacity by Resource Category'!D4+'Capacity by Resource Category'!D19+'Capacity by Resource Category'!D22+'Capacity by Resource Category'!D27+'Capacity by Resource Category'!D41)/'Capacity by Resource Category'!D45)*100,0) &amp;"%. This latter measure helps indicate the extent that the grid relies on dispatchable resources to meet the peak load."</f>
        <v>The ratio of installed dispatchable to total capacity is 59%. The ratio of available dispatchable to available total capacity for the hour with the highest reserve shortage risk, Hour Ending 7 p.m. is 82%. This latter measure helps indicate the extent that the grid relies on dispatchable resources to meet the peak load.</v>
      </c>
      <c r="D14" s="254"/>
      <c r="E14" s="254"/>
      <c r="F14" s="254"/>
      <c r="G14" s="254"/>
      <c r="H14" s="254"/>
      <c r="I14" s="254"/>
      <c r="J14" s="255"/>
      <c r="K14" s="43"/>
    </row>
    <row r="15" spans="2:11" x14ac:dyDescent="0.25">
      <c r="B15" s="68"/>
      <c r="C15" s="68"/>
      <c r="D15" s="68"/>
      <c r="E15" s="68"/>
      <c r="F15" s="68"/>
      <c r="G15" s="68"/>
      <c r="H15" s="68"/>
      <c r="I15" s="68"/>
      <c r="J15" s="68"/>
    </row>
    <row r="16" spans="2:11" ht="24.75" customHeight="1" thickBot="1" x14ac:dyDescent="0.3">
      <c r="B16" s="68"/>
      <c r="C16" s="68"/>
      <c r="D16" s="68"/>
      <c r="E16" s="68"/>
      <c r="F16" s="68"/>
      <c r="G16" s="68"/>
      <c r="H16" s="68"/>
      <c r="I16" s="68"/>
      <c r="J16" s="68"/>
      <c r="K16" s="68"/>
    </row>
    <row r="17" spans="2:11" ht="26.45" customHeight="1" thickBot="1" x14ac:dyDescent="0.3">
      <c r="B17" s="235" t="s">
        <v>3769</v>
      </c>
      <c r="C17" s="236"/>
      <c r="D17" s="236"/>
      <c r="E17" s="236"/>
      <c r="F17" s="236"/>
      <c r="G17" s="236"/>
      <c r="H17" s="236"/>
      <c r="I17" s="236"/>
      <c r="J17" s="237"/>
    </row>
    <row r="18" spans="2:11" x14ac:dyDescent="0.25">
      <c r="B18" s="51"/>
      <c r="C18" s="51"/>
      <c r="D18" s="51"/>
      <c r="E18" s="51"/>
      <c r="F18" s="51"/>
      <c r="G18" s="51"/>
      <c r="H18" s="51"/>
      <c r="I18" s="51"/>
      <c r="J18" s="51"/>
      <c r="K18" s="51"/>
    </row>
    <row r="19" spans="2:11" ht="130.5" customHeight="1" x14ac:dyDescent="0.25">
      <c r="B19" s="225" t="s">
        <v>3568</v>
      </c>
      <c r="C19" s="225"/>
      <c r="D19" s="225"/>
      <c r="E19" s="225"/>
      <c r="F19" s="225"/>
      <c r="G19" s="225"/>
      <c r="H19" s="225"/>
      <c r="I19" s="225"/>
      <c r="J19" s="225"/>
      <c r="K19" s="93"/>
    </row>
    <row r="20" spans="2:11" ht="52.5" customHeight="1" x14ac:dyDescent="0.25">
      <c r="B20" s="51"/>
      <c r="C20" s="70"/>
      <c r="D20" s="70"/>
      <c r="E20" s="70"/>
      <c r="F20" s="70"/>
      <c r="G20" s="192"/>
      <c r="H20" s="192"/>
      <c r="I20" s="192"/>
      <c r="J20" s="192"/>
      <c r="K20" s="192"/>
    </row>
    <row r="21" spans="2:11" x14ac:dyDescent="0.25">
      <c r="B21" s="51"/>
      <c r="C21" s="70"/>
      <c r="D21" s="70"/>
      <c r="E21" s="70"/>
      <c r="F21" s="70"/>
      <c r="G21" s="70"/>
      <c r="H21" s="70"/>
      <c r="I21" s="70"/>
      <c r="J21" s="70"/>
      <c r="K21" s="70"/>
    </row>
    <row r="22" spans="2:11" x14ac:dyDescent="0.25">
      <c r="B22" s="51"/>
      <c r="C22" s="70"/>
      <c r="D22" s="70"/>
      <c r="E22" s="70"/>
      <c r="F22" s="70"/>
      <c r="G22" s="70"/>
      <c r="H22" s="19"/>
      <c r="I22" s="70"/>
      <c r="J22" s="70"/>
      <c r="K22" s="70"/>
    </row>
    <row r="23" spans="2:11" x14ac:dyDescent="0.25">
      <c r="B23" s="51"/>
      <c r="C23" s="70"/>
      <c r="D23" s="70"/>
      <c r="E23" s="70"/>
      <c r="F23" s="70"/>
      <c r="G23" s="70"/>
      <c r="H23" s="70"/>
      <c r="I23" s="70"/>
      <c r="J23" s="70"/>
      <c r="K23" s="70"/>
    </row>
    <row r="24" spans="2:11" x14ac:dyDescent="0.25">
      <c r="B24" s="51"/>
      <c r="C24" s="70"/>
      <c r="D24" s="70"/>
      <c r="E24" s="70"/>
      <c r="F24" s="70"/>
      <c r="G24" s="70"/>
      <c r="H24" s="70"/>
      <c r="I24" s="70"/>
      <c r="J24" s="70"/>
      <c r="K24" s="70"/>
    </row>
    <row r="25" spans="2:11" x14ac:dyDescent="0.25">
      <c r="B25" s="51"/>
      <c r="C25" s="70"/>
      <c r="D25" s="70"/>
      <c r="E25" s="70"/>
      <c r="F25" s="70"/>
      <c r="G25" s="70"/>
      <c r="H25" s="70"/>
      <c r="I25" s="70"/>
      <c r="J25" s="70"/>
      <c r="K25" s="70"/>
    </row>
    <row r="26" spans="2:11" x14ac:dyDescent="0.25">
      <c r="B26" s="51"/>
      <c r="C26" s="70"/>
      <c r="D26" s="70"/>
      <c r="E26" s="70"/>
      <c r="F26" s="70"/>
      <c r="G26" s="70"/>
      <c r="H26" s="70"/>
      <c r="I26" s="70"/>
      <c r="J26" s="70"/>
      <c r="K26" s="70"/>
    </row>
    <row r="27" spans="2:11" x14ac:dyDescent="0.25">
      <c r="B27" s="51"/>
      <c r="C27" s="70"/>
      <c r="D27" s="70"/>
      <c r="E27" s="70"/>
      <c r="F27" s="70"/>
      <c r="G27" s="70"/>
      <c r="H27" s="70"/>
      <c r="I27" s="70"/>
      <c r="J27" s="70"/>
      <c r="K27" s="70"/>
    </row>
    <row r="28" spans="2:11" x14ac:dyDescent="0.25">
      <c r="B28" s="51"/>
      <c r="C28" s="70"/>
      <c r="D28" s="70"/>
      <c r="E28" s="70"/>
      <c r="F28" s="70"/>
      <c r="G28" s="70"/>
      <c r="H28" s="70"/>
      <c r="I28" s="70"/>
      <c r="J28" s="70"/>
      <c r="K28" s="70"/>
    </row>
    <row r="29" spans="2:11" x14ac:dyDescent="0.25">
      <c r="B29" s="51"/>
      <c r="C29" s="70"/>
      <c r="D29" s="70"/>
      <c r="E29" s="70"/>
      <c r="F29" s="70"/>
      <c r="G29" s="70"/>
      <c r="H29" s="70"/>
      <c r="I29" s="70"/>
      <c r="J29" s="70"/>
      <c r="K29" s="70"/>
    </row>
    <row r="30" spans="2:11" x14ac:dyDescent="0.25">
      <c r="B30" s="51"/>
      <c r="C30" s="91"/>
      <c r="D30" s="70"/>
      <c r="E30" s="70"/>
      <c r="F30" s="70"/>
      <c r="G30" s="70"/>
      <c r="H30" s="70"/>
      <c r="I30" s="70"/>
      <c r="J30" s="70"/>
      <c r="K30" s="70"/>
    </row>
    <row r="31" spans="2:11" x14ac:dyDescent="0.25">
      <c r="B31" s="51"/>
      <c r="C31" s="70"/>
      <c r="D31" s="70"/>
      <c r="E31" s="70"/>
      <c r="F31" s="70"/>
      <c r="G31" s="70"/>
      <c r="H31" s="70"/>
      <c r="I31" s="70"/>
      <c r="J31" s="70"/>
      <c r="K31" s="70"/>
    </row>
    <row r="32" spans="2:11" x14ac:dyDescent="0.25">
      <c r="B32" s="51"/>
      <c r="C32" s="70"/>
      <c r="D32" s="70"/>
      <c r="E32" s="70"/>
      <c r="F32" s="70"/>
      <c r="G32" s="70"/>
      <c r="H32" s="70"/>
      <c r="I32" s="70"/>
      <c r="J32" s="70"/>
      <c r="K32" s="70"/>
    </row>
    <row r="33" spans="1:12" x14ac:dyDescent="0.25">
      <c r="B33" s="51"/>
      <c r="C33" s="70"/>
      <c r="D33" s="70"/>
      <c r="E33" s="70"/>
      <c r="F33" s="70"/>
      <c r="G33" s="70"/>
      <c r="H33" s="70"/>
      <c r="I33" s="70"/>
      <c r="J33" s="70"/>
      <c r="K33" s="70"/>
    </row>
    <row r="34" spans="1:12" x14ac:dyDescent="0.25">
      <c r="B34" s="51"/>
      <c r="C34" s="70"/>
      <c r="D34" s="70"/>
      <c r="E34" s="70"/>
      <c r="F34" s="70"/>
      <c r="G34" s="70"/>
      <c r="H34" s="70"/>
      <c r="I34" s="70"/>
      <c r="J34" s="70"/>
      <c r="K34" s="70"/>
    </row>
    <row r="35" spans="1:12" x14ac:dyDescent="0.25">
      <c r="B35" s="51"/>
      <c r="C35" s="70"/>
      <c r="D35" s="70"/>
      <c r="E35" s="70"/>
      <c r="F35" s="70"/>
      <c r="G35" s="70"/>
      <c r="H35" s="70"/>
      <c r="I35" s="70"/>
      <c r="J35" s="70"/>
      <c r="K35" s="70"/>
    </row>
    <row r="36" spans="1:12" x14ac:dyDescent="0.25">
      <c r="B36" s="51"/>
      <c r="C36" s="70"/>
      <c r="D36" s="70"/>
      <c r="E36" s="70"/>
      <c r="F36" s="70"/>
      <c r="G36" s="70"/>
      <c r="H36" s="70"/>
      <c r="I36" s="70"/>
      <c r="J36" s="70"/>
      <c r="K36" s="70"/>
    </row>
    <row r="37" spans="1:12" x14ac:dyDescent="0.25">
      <c r="B37" s="51"/>
      <c r="C37" s="70"/>
      <c r="D37" s="70"/>
      <c r="E37" s="70"/>
      <c r="F37" s="70"/>
      <c r="G37" s="70"/>
      <c r="H37" s="70"/>
      <c r="I37" s="70"/>
      <c r="J37" s="70"/>
      <c r="K37" s="70"/>
    </row>
    <row r="38" spans="1:12" x14ac:dyDescent="0.25">
      <c r="B38" s="51"/>
      <c r="C38" s="70"/>
      <c r="D38" s="70"/>
      <c r="E38" s="70"/>
      <c r="F38" s="70"/>
      <c r="G38" s="70"/>
      <c r="H38" s="70"/>
      <c r="I38" s="70"/>
      <c r="J38" s="70"/>
      <c r="K38" s="70"/>
    </row>
    <row r="39" spans="1:12" x14ac:dyDescent="0.25">
      <c r="B39" s="51"/>
      <c r="C39" s="70"/>
      <c r="D39" s="70"/>
      <c r="E39" s="70"/>
      <c r="F39" s="70"/>
      <c r="G39" s="70"/>
      <c r="H39" s="70"/>
      <c r="I39" s="51"/>
      <c r="J39" s="51"/>
      <c r="K39" s="70"/>
    </row>
    <row r="40" spans="1:12" x14ac:dyDescent="0.25">
      <c r="B40" s="51"/>
      <c r="C40" s="70"/>
      <c r="D40" s="70"/>
      <c r="E40" s="70"/>
      <c r="F40" s="70"/>
      <c r="G40" s="70"/>
      <c r="H40" s="70"/>
      <c r="I40" s="191" t="s">
        <v>3777</v>
      </c>
      <c r="J40" s="191"/>
      <c r="K40" s="70"/>
    </row>
    <row r="41" spans="1:12" x14ac:dyDescent="0.25">
      <c r="B41" s="51"/>
      <c r="C41" s="70"/>
      <c r="D41" s="70"/>
      <c r="E41" s="70"/>
      <c r="F41" s="70"/>
      <c r="G41" s="70"/>
      <c r="H41" s="70"/>
      <c r="I41" s="191"/>
      <c r="J41" s="191"/>
      <c r="K41" s="70"/>
    </row>
    <row r="42" spans="1:12" ht="20.25" customHeight="1" x14ac:dyDescent="0.25">
      <c r="B42" s="51"/>
      <c r="C42" s="51"/>
      <c r="D42" s="51"/>
      <c r="E42" s="71"/>
      <c r="F42" s="71"/>
      <c r="G42" s="51"/>
      <c r="H42" s="51"/>
      <c r="K42" s="51"/>
    </row>
    <row r="43" spans="1:12" ht="17.25" customHeight="1" x14ac:dyDescent="0.25">
      <c r="B43" s="51"/>
      <c r="C43" s="51"/>
      <c r="D43" s="51"/>
      <c r="E43" s="71"/>
      <c r="F43" s="71"/>
      <c r="G43" s="51"/>
      <c r="H43" s="51"/>
      <c r="K43" s="51"/>
    </row>
    <row r="44" spans="1:12" ht="18.75" customHeight="1" x14ac:dyDescent="0.25">
      <c r="B44" s="51"/>
      <c r="C44" s="51"/>
      <c r="D44" s="51"/>
      <c r="E44" s="71"/>
      <c r="F44" s="71"/>
      <c r="G44" s="51"/>
      <c r="H44" s="51"/>
      <c r="K44" s="51"/>
    </row>
    <row r="45" spans="1:12" ht="20.25" customHeight="1" x14ac:dyDescent="0.25">
      <c r="B45" s="89"/>
      <c r="C45" s="89"/>
      <c r="D45" s="89"/>
      <c r="E45" s="71"/>
      <c r="F45" s="71"/>
      <c r="G45" s="89"/>
      <c r="H45" s="89"/>
      <c r="I45" s="89"/>
      <c r="J45" s="89"/>
      <c r="K45" s="89"/>
    </row>
    <row r="46" spans="1:12" ht="20.25" customHeight="1" x14ac:dyDescent="0.25">
      <c r="B46" s="51"/>
      <c r="C46" s="51"/>
      <c r="D46" s="51"/>
      <c r="E46" s="71"/>
      <c r="F46" s="71"/>
      <c r="G46" s="51"/>
      <c r="H46" s="51"/>
      <c r="I46" s="51"/>
      <c r="J46" s="51"/>
      <c r="K46" s="51"/>
    </row>
    <row r="47" spans="1:12" ht="21.75" customHeight="1" thickBot="1" x14ac:dyDescent="0.3">
      <c r="A47" s="72"/>
      <c r="B47" s="73"/>
      <c r="C47" s="51"/>
      <c r="D47" s="51"/>
      <c r="E47" s="51"/>
      <c r="F47" s="51"/>
      <c r="G47" s="72"/>
      <c r="H47" s="51"/>
      <c r="I47" s="51"/>
      <c r="J47" s="51"/>
      <c r="K47" s="51"/>
      <c r="L47" s="72"/>
    </row>
    <row r="48" spans="1:12" ht="34.5" customHeight="1" thickBot="1" x14ac:dyDescent="0.3">
      <c r="A48" s="42"/>
      <c r="B48" s="235" t="s">
        <v>3770</v>
      </c>
      <c r="C48" s="236"/>
      <c r="D48" s="236"/>
      <c r="E48" s="236"/>
      <c r="F48" s="236"/>
      <c r="G48" s="236"/>
      <c r="H48" s="236"/>
      <c r="I48" s="236"/>
      <c r="J48" s="237"/>
      <c r="K48" s="90"/>
    </row>
    <row r="49" spans="1:11" ht="15" customHeight="1" x14ac:dyDescent="0.25">
      <c r="A49" s="42"/>
      <c r="B49" s="65"/>
      <c r="C49" s="38"/>
      <c r="D49" s="38"/>
      <c r="E49" s="38"/>
      <c r="F49" s="38"/>
      <c r="G49" s="38"/>
      <c r="H49" s="38"/>
      <c r="I49" s="38"/>
      <c r="J49" s="38"/>
      <c r="K49" s="38"/>
    </row>
    <row r="50" spans="1:11" s="41" customFormat="1" ht="78" customHeight="1" x14ac:dyDescent="0.25">
      <c r="A50" s="37"/>
      <c r="B50" s="38"/>
      <c r="C50" s="39"/>
      <c r="D50" s="66"/>
      <c r="E50" s="206" t="s">
        <v>2918</v>
      </c>
      <c r="F50" s="207"/>
      <c r="G50" s="208"/>
      <c r="H50" s="126" t="s">
        <v>3767</v>
      </c>
      <c r="I50" s="43"/>
      <c r="K50" s="38"/>
    </row>
    <row r="51" spans="1:11" s="41" customFormat="1" x14ac:dyDescent="0.25">
      <c r="A51" s="37"/>
      <c r="B51" s="38"/>
      <c r="C51" s="39"/>
      <c r="D51" s="40"/>
      <c r="E51" s="195" t="s">
        <v>2972</v>
      </c>
      <c r="F51" s="196"/>
      <c r="G51" s="197"/>
      <c r="H51" s="109">
        <f>61489.3738778833+1189.5</f>
        <v>62678.873877883299</v>
      </c>
      <c r="I51" s="108"/>
      <c r="K51" s="38"/>
    </row>
    <row r="52" spans="1:11" s="41" customFormat="1" x14ac:dyDescent="0.25">
      <c r="A52" s="37"/>
      <c r="B52" s="38"/>
      <c r="C52" s="39"/>
      <c r="D52" s="40"/>
      <c r="E52" s="198" t="s">
        <v>3348</v>
      </c>
      <c r="F52" s="199"/>
      <c r="G52" s="209"/>
      <c r="H52" s="36">
        <v>2116</v>
      </c>
      <c r="I52" s="108"/>
      <c r="K52" s="38"/>
    </row>
    <row r="53" spans="1:11" ht="18" customHeight="1" thickBot="1" x14ac:dyDescent="0.3">
      <c r="A53" s="42"/>
      <c r="B53" s="38"/>
      <c r="C53" s="48"/>
      <c r="D53" s="48"/>
      <c r="E53" s="200" t="s">
        <v>2962</v>
      </c>
      <c r="F53" s="201"/>
      <c r="G53" s="202"/>
      <c r="H53" s="152">
        <f>H51+H52</f>
        <v>64794.873877883299</v>
      </c>
      <c r="I53" s="110"/>
      <c r="K53" s="38"/>
    </row>
    <row r="54" spans="1:11" ht="18" customHeight="1" thickTop="1" x14ac:dyDescent="0.25">
      <c r="A54" s="42"/>
      <c r="B54" s="38"/>
      <c r="C54" s="48"/>
      <c r="D54" s="48"/>
      <c r="E54" s="210" t="s">
        <v>2919</v>
      </c>
      <c r="F54" s="211"/>
      <c r="G54" s="212"/>
      <c r="H54" s="98"/>
      <c r="I54" s="108"/>
      <c r="K54" s="38"/>
    </row>
    <row r="55" spans="1:11" x14ac:dyDescent="0.25">
      <c r="A55" s="42"/>
      <c r="B55" s="38"/>
      <c r="C55" s="48"/>
      <c r="D55" s="48"/>
      <c r="E55" s="198" t="s">
        <v>2961</v>
      </c>
      <c r="F55" s="199"/>
      <c r="G55" s="199"/>
      <c r="H55" s="36">
        <f ca="1">SUM(H56:H58)</f>
        <v>77296.133557230001</v>
      </c>
      <c r="I55" s="108"/>
      <c r="K55" s="38"/>
    </row>
    <row r="56" spans="1:11" x14ac:dyDescent="0.25">
      <c r="A56" s="42"/>
      <c r="B56" s="38"/>
      <c r="C56" s="48"/>
      <c r="D56" s="48"/>
      <c r="E56" s="198" t="s">
        <v>2920</v>
      </c>
      <c r="F56" s="199"/>
      <c r="G56" s="199"/>
      <c r="H56" s="36">
        <f ca="1">'Capacity by Resource Category'!D4+'Capacity by Resource Category'!D20+'Capacity by Resource Category'!D27</f>
        <v>73895.5</v>
      </c>
      <c r="I56" s="108"/>
      <c r="K56" s="38"/>
    </row>
    <row r="57" spans="1:11" x14ac:dyDescent="0.25">
      <c r="A57" s="42"/>
      <c r="B57" s="38"/>
      <c r="C57" s="48"/>
      <c r="D57" s="48"/>
      <c r="E57" s="198" t="s">
        <v>3099</v>
      </c>
      <c r="F57" s="199"/>
      <c r="G57" s="199"/>
      <c r="H57" s="36">
        <f ca="1">'Capacity by Resource Category'!D22+'Capacity by Resource Category'!D41</f>
        <v>3009.1519999999996</v>
      </c>
      <c r="I57" s="108"/>
    </row>
    <row r="58" spans="1:11" x14ac:dyDescent="0.25">
      <c r="A58" s="42"/>
      <c r="B58" s="38"/>
      <c r="C58" s="48"/>
      <c r="D58" s="48"/>
      <c r="E58" s="198" t="s">
        <v>2921</v>
      </c>
      <c r="F58" s="199"/>
      <c r="G58" s="199"/>
      <c r="H58" s="36">
        <f>'Capacity by Resource Category'!D21</f>
        <v>391.48155722999644</v>
      </c>
      <c r="I58" s="108"/>
      <c r="K58" s="38"/>
    </row>
    <row r="59" spans="1:11" x14ac:dyDescent="0.25">
      <c r="A59" s="42"/>
      <c r="B59" s="38"/>
      <c r="C59" s="48"/>
      <c r="D59" s="48"/>
      <c r="E59" s="198" t="s">
        <v>2964</v>
      </c>
      <c r="F59" s="199"/>
      <c r="G59" s="199"/>
      <c r="H59" s="36">
        <f>SUM(H60:H61)</f>
        <v>19979</v>
      </c>
      <c r="I59" s="108"/>
      <c r="K59" s="38"/>
    </row>
    <row r="60" spans="1:11" x14ac:dyDescent="0.25">
      <c r="A60" s="42"/>
      <c r="B60" s="38"/>
      <c r="C60" s="48"/>
      <c r="D60" s="48"/>
      <c r="E60" s="198" t="s">
        <v>2922</v>
      </c>
      <c r="F60" s="199"/>
      <c r="G60" s="199"/>
      <c r="H60" s="36">
        <v>4590</v>
      </c>
      <c r="I60" s="108"/>
      <c r="K60" s="38"/>
    </row>
    <row r="61" spans="1:11" x14ac:dyDescent="0.25">
      <c r="A61" s="42"/>
      <c r="B61" s="38"/>
      <c r="C61" s="48"/>
      <c r="D61" s="48"/>
      <c r="E61" s="213" t="s">
        <v>2953</v>
      </c>
      <c r="F61" s="214"/>
      <c r="G61" s="214"/>
      <c r="H61" s="137">
        <v>15389</v>
      </c>
      <c r="I61" s="108"/>
      <c r="K61" s="38"/>
    </row>
    <row r="62" spans="1:11" x14ac:dyDescent="0.25">
      <c r="A62" s="42"/>
      <c r="B62" s="38"/>
      <c r="C62" s="48"/>
      <c r="D62" s="48"/>
      <c r="E62" s="215" t="s">
        <v>2923</v>
      </c>
      <c r="F62" s="216"/>
      <c r="G62" s="216"/>
      <c r="H62" s="104">
        <f ca="1">H55-H59</f>
        <v>57317.133557230001</v>
      </c>
      <c r="I62" s="108"/>
      <c r="K62" s="38"/>
    </row>
    <row r="63" spans="1:11" x14ac:dyDescent="0.25">
      <c r="A63" s="42"/>
      <c r="B63" s="38"/>
      <c r="C63" s="48"/>
      <c r="D63" s="48"/>
      <c r="E63" s="198" t="s">
        <v>3100</v>
      </c>
      <c r="F63" s="199"/>
      <c r="G63" s="199"/>
      <c r="H63" s="46"/>
      <c r="I63" s="108"/>
      <c r="K63" s="38"/>
    </row>
    <row r="64" spans="1:11" x14ac:dyDescent="0.25">
      <c r="A64" s="42"/>
      <c r="B64" s="38"/>
      <c r="C64" s="48"/>
      <c r="D64" s="48"/>
      <c r="E64" s="198" t="s">
        <v>2924</v>
      </c>
      <c r="F64" s="199"/>
      <c r="G64" s="199"/>
      <c r="H64" s="36">
        <f ca="1">'Capacity by Resource Category'!D15+'Capacity by Resource Category'!D37</f>
        <v>16028.000000000013</v>
      </c>
      <c r="I64" s="108"/>
      <c r="K64" s="38"/>
    </row>
    <row r="65" spans="1:11" x14ac:dyDescent="0.25">
      <c r="A65" s="42"/>
      <c r="B65" s="38"/>
      <c r="C65" s="48"/>
      <c r="D65" s="48"/>
      <c r="E65" s="213" t="s">
        <v>2925</v>
      </c>
      <c r="F65" s="214"/>
      <c r="G65" s="214"/>
      <c r="H65" s="137">
        <f ca="1">'Capacity by Resource Category'!D14+'Capacity by Resource Category'!D36</f>
        <v>0</v>
      </c>
      <c r="I65" s="108"/>
      <c r="K65" s="38"/>
    </row>
    <row r="66" spans="1:11" ht="18.75" thickBot="1" x14ac:dyDescent="0.3">
      <c r="A66" s="42"/>
      <c r="B66" s="38"/>
      <c r="C66" s="48"/>
      <c r="D66" s="48"/>
      <c r="E66" s="203" t="s">
        <v>2926</v>
      </c>
      <c r="F66" s="204"/>
      <c r="G66" s="205"/>
      <c r="H66" s="45">
        <f ca="1">H64+H65</f>
        <v>16028.000000000013</v>
      </c>
      <c r="I66" s="108"/>
      <c r="K66" s="38"/>
    </row>
    <row r="67" spans="1:11" ht="18.75" thickTop="1" x14ac:dyDescent="0.25">
      <c r="A67" s="42"/>
      <c r="B67" s="38"/>
      <c r="C67" s="48"/>
      <c r="D67" s="38"/>
      <c r="E67" s="59"/>
      <c r="F67" s="60"/>
      <c r="G67" s="60"/>
      <c r="H67" s="61"/>
      <c r="I67" s="108"/>
      <c r="K67" s="38"/>
    </row>
    <row r="68" spans="1:11" ht="18.75" customHeight="1" thickBot="1" x14ac:dyDescent="0.3">
      <c r="A68" s="42"/>
      <c r="B68" s="38"/>
      <c r="C68" s="48"/>
      <c r="D68" s="38"/>
      <c r="E68" s="193" t="s">
        <v>2927</v>
      </c>
      <c r="F68" s="194"/>
      <c r="G68" s="194"/>
      <c r="H68" s="45">
        <f ca="1">'Capacity by Resource Category'!D25</f>
        <v>719.8</v>
      </c>
      <c r="I68" s="108"/>
      <c r="K68" s="38"/>
    </row>
    <row r="69" spans="1:11" ht="19.5" thickTop="1" thickBot="1" x14ac:dyDescent="0.3">
      <c r="A69" s="42"/>
      <c r="B69" s="38"/>
      <c r="C69" s="48"/>
      <c r="D69" s="38"/>
      <c r="E69" s="62"/>
      <c r="F69" s="63"/>
      <c r="G69" s="63"/>
      <c r="H69" s="63"/>
      <c r="I69" s="108"/>
      <c r="K69" s="38"/>
    </row>
    <row r="70" spans="1:11" ht="18.75" thickBot="1" x14ac:dyDescent="0.3">
      <c r="A70" s="42"/>
      <c r="B70" s="38"/>
      <c r="C70" s="48"/>
      <c r="D70" s="38"/>
      <c r="E70" s="238" t="s">
        <v>2928</v>
      </c>
      <c r="F70" s="239"/>
      <c r="G70" s="239"/>
      <c r="H70" s="64">
        <f ca="1">H62+H66+H68</f>
        <v>74064.933557230019</v>
      </c>
      <c r="I70" s="108"/>
      <c r="K70" s="38"/>
    </row>
    <row r="71" spans="1:11" x14ac:dyDescent="0.25">
      <c r="A71" s="42"/>
      <c r="B71" s="38"/>
      <c r="C71" s="38"/>
      <c r="D71" s="38"/>
      <c r="E71" s="92"/>
      <c r="F71" s="92"/>
      <c r="G71" s="92"/>
      <c r="H71" s="99"/>
      <c r="I71" s="108"/>
      <c r="J71" s="38"/>
      <c r="K71" s="38"/>
    </row>
    <row r="72" spans="1:11" ht="18.75" customHeight="1" thickBot="1" x14ac:dyDescent="0.3">
      <c r="A72" s="42"/>
      <c r="B72" s="38"/>
      <c r="C72" s="38"/>
      <c r="D72" s="38"/>
      <c r="E72" s="200" t="s">
        <v>3026</v>
      </c>
      <c r="F72" s="201"/>
      <c r="G72" s="201"/>
      <c r="H72" s="100"/>
      <c r="I72" s="111"/>
      <c r="J72" s="38"/>
      <c r="K72" s="38"/>
    </row>
    <row r="73" spans="1:11" ht="18.75" customHeight="1" thickTop="1" x14ac:dyDescent="0.25">
      <c r="A73" s="42"/>
      <c r="B73" s="38"/>
      <c r="C73" s="38"/>
      <c r="D73" s="38"/>
      <c r="E73" s="230" t="s">
        <v>2956</v>
      </c>
      <c r="F73" s="231"/>
      <c r="G73" s="232"/>
      <c r="H73" s="44"/>
      <c r="I73" s="111"/>
      <c r="J73" s="38"/>
      <c r="K73" s="38"/>
    </row>
    <row r="74" spans="1:11" ht="18.75" customHeight="1" x14ac:dyDescent="0.25">
      <c r="A74" s="42"/>
      <c r="B74" s="38"/>
      <c r="C74" s="38"/>
      <c r="D74" s="38"/>
      <c r="E74" s="228" t="s">
        <v>3019</v>
      </c>
      <c r="F74" s="229"/>
      <c r="G74" s="229"/>
      <c r="H74" s="36">
        <v>1121</v>
      </c>
      <c r="I74" s="108"/>
      <c r="J74" s="38"/>
      <c r="K74" s="38"/>
    </row>
    <row r="75" spans="1:11" ht="18.75" customHeight="1" x14ac:dyDescent="0.25">
      <c r="A75" s="42"/>
      <c r="B75" s="38"/>
      <c r="C75" s="38"/>
      <c r="D75" s="38"/>
      <c r="E75" s="228" t="s">
        <v>3020</v>
      </c>
      <c r="F75" s="229"/>
      <c r="G75" s="229"/>
      <c r="H75" s="36">
        <v>573</v>
      </c>
      <c r="I75" s="111"/>
      <c r="J75" s="38"/>
      <c r="K75" s="38"/>
    </row>
    <row r="76" spans="1:11" ht="18.75" customHeight="1" x14ac:dyDescent="0.25">
      <c r="A76" s="42"/>
      <c r="B76" s="38"/>
      <c r="C76" s="38"/>
      <c r="D76" s="38"/>
      <c r="E76" s="228" t="s">
        <v>3349</v>
      </c>
      <c r="F76" s="229"/>
      <c r="G76" s="229"/>
      <c r="H76" s="36">
        <v>1953</v>
      </c>
      <c r="I76" s="108"/>
      <c r="J76" s="38"/>
      <c r="K76" s="38"/>
    </row>
    <row r="77" spans="1:11" ht="18.75" customHeight="1" thickBot="1" x14ac:dyDescent="0.3">
      <c r="A77" s="42"/>
      <c r="B77" s="38"/>
      <c r="C77" s="38"/>
      <c r="D77" s="38"/>
      <c r="E77" s="203" t="s">
        <v>3021</v>
      </c>
      <c r="F77" s="204"/>
      <c r="G77" s="205"/>
      <c r="H77" s="45">
        <f>SUM(H74:H76)</f>
        <v>3647</v>
      </c>
      <c r="I77" s="111"/>
      <c r="J77" s="38"/>
      <c r="K77" s="38"/>
    </row>
    <row r="78" spans="1:11" ht="18.75" customHeight="1" thickTop="1" x14ac:dyDescent="0.25">
      <c r="A78" s="42"/>
      <c r="B78" s="38"/>
      <c r="C78" s="38"/>
      <c r="D78" s="38"/>
      <c r="E78" s="233" t="s">
        <v>2957</v>
      </c>
      <c r="F78" s="234"/>
      <c r="G78" s="234"/>
      <c r="H78" s="46"/>
      <c r="I78" s="111"/>
      <c r="J78" s="38"/>
      <c r="K78" s="38"/>
    </row>
    <row r="79" spans="1:11" ht="18.75" customHeight="1" x14ac:dyDescent="0.25">
      <c r="A79" s="42"/>
      <c r="B79" s="38"/>
      <c r="C79" s="38"/>
      <c r="D79" s="38"/>
      <c r="E79" s="228" t="s">
        <v>3022</v>
      </c>
      <c r="F79" s="229"/>
      <c r="G79" s="229"/>
      <c r="H79" s="36">
        <v>1728.9</v>
      </c>
      <c r="J79" s="38"/>
      <c r="K79" s="38"/>
    </row>
    <row r="80" spans="1:11" ht="18.75" customHeight="1" x14ac:dyDescent="0.25">
      <c r="A80" s="42"/>
      <c r="B80" s="38"/>
      <c r="C80" s="38"/>
      <c r="D80" s="38"/>
      <c r="E80" s="228" t="s">
        <v>3023</v>
      </c>
      <c r="F80" s="229"/>
      <c r="G80" s="229"/>
      <c r="H80" s="36">
        <v>30.6</v>
      </c>
      <c r="J80" s="38"/>
      <c r="K80" s="38"/>
    </row>
    <row r="81" spans="1:11" ht="18.75" customHeight="1" x14ac:dyDescent="0.25">
      <c r="A81" s="42"/>
      <c r="B81" s="38"/>
      <c r="C81" s="38"/>
      <c r="D81" s="38"/>
      <c r="E81" s="228" t="s">
        <v>3024</v>
      </c>
      <c r="F81" s="229"/>
      <c r="G81" s="229"/>
      <c r="H81" s="36">
        <v>306</v>
      </c>
      <c r="J81" s="38"/>
      <c r="K81" s="38"/>
    </row>
    <row r="82" spans="1:11" ht="18" customHeight="1" x14ac:dyDescent="0.25">
      <c r="A82" s="42"/>
      <c r="B82" s="38"/>
      <c r="C82" s="38"/>
      <c r="D82" s="38"/>
      <c r="E82" s="106" t="s">
        <v>3618</v>
      </c>
      <c r="F82" s="107"/>
      <c r="G82" s="107"/>
      <c r="H82" s="36">
        <v>0</v>
      </c>
      <c r="I82" s="108"/>
      <c r="J82" s="38"/>
      <c r="K82" s="38"/>
    </row>
    <row r="83" spans="1:11" ht="21" customHeight="1" thickBot="1" x14ac:dyDescent="0.3">
      <c r="A83" s="42"/>
      <c r="B83" s="38"/>
      <c r="C83" s="38"/>
      <c r="D83" s="38"/>
      <c r="E83" s="220" t="s">
        <v>3025</v>
      </c>
      <c r="F83" s="221"/>
      <c r="G83" s="222"/>
      <c r="H83" s="45">
        <f>SUM(H79:H82)</f>
        <v>2065.5</v>
      </c>
      <c r="I83" s="38"/>
      <c r="J83" s="38"/>
      <c r="K83" s="38"/>
    </row>
    <row r="84" spans="1:11" ht="23.25" customHeight="1" thickTop="1" x14ac:dyDescent="0.25">
      <c r="A84" s="42"/>
      <c r="B84" s="38"/>
      <c r="C84" s="38"/>
      <c r="D84" s="38"/>
      <c r="E84" s="223" t="s">
        <v>2929</v>
      </c>
      <c r="F84" s="224"/>
      <c r="G84" s="224"/>
      <c r="H84" s="47">
        <f>H77+H83</f>
        <v>5712.5</v>
      </c>
      <c r="I84" s="38"/>
      <c r="J84" s="38"/>
      <c r="K84" s="38"/>
    </row>
    <row r="85" spans="1:11" ht="18.75" thickBot="1" x14ac:dyDescent="0.3">
      <c r="A85" s="42"/>
      <c r="B85" s="38"/>
      <c r="C85" s="38"/>
      <c r="D85" s="38"/>
      <c r="E85" s="56"/>
      <c r="F85" s="56"/>
      <c r="G85" s="56"/>
      <c r="H85" s="101"/>
      <c r="I85" s="38"/>
      <c r="J85" s="38"/>
      <c r="K85" s="38"/>
    </row>
    <row r="86" spans="1:11" ht="27" customHeight="1" x14ac:dyDescent="0.25">
      <c r="A86" s="42"/>
      <c r="B86" s="38"/>
      <c r="C86" s="38"/>
      <c r="D86" s="38"/>
      <c r="E86" s="226" t="s">
        <v>2935</v>
      </c>
      <c r="F86" s="226"/>
      <c r="G86" s="226"/>
      <c r="H86" s="57">
        <f ca="1">H70-H53+H77</f>
        <v>12917.059679346719</v>
      </c>
      <c r="I86" s="38"/>
      <c r="J86" s="38"/>
      <c r="K86" s="38"/>
    </row>
    <row r="87" spans="1:11" ht="28.5" customHeight="1" thickBot="1" x14ac:dyDescent="0.3">
      <c r="A87" s="42"/>
      <c r="B87" s="38"/>
      <c r="C87" s="38"/>
      <c r="D87" s="38"/>
      <c r="E87" s="227" t="s">
        <v>2936</v>
      </c>
      <c r="F87" s="227"/>
      <c r="G87" s="227"/>
      <c r="H87" s="58">
        <f ca="1">H86+H83</f>
        <v>14982.559679346719</v>
      </c>
      <c r="I87" s="38"/>
      <c r="J87" s="38"/>
      <c r="K87" s="38"/>
    </row>
    <row r="88" spans="1:11" x14ac:dyDescent="0.25">
      <c r="A88" s="42"/>
      <c r="B88" s="38"/>
      <c r="C88" s="38"/>
      <c r="D88" s="38"/>
      <c r="E88" s="217" t="s">
        <v>2930</v>
      </c>
      <c r="F88" s="217"/>
      <c r="G88" s="217"/>
      <c r="H88" s="101"/>
      <c r="I88" s="38"/>
      <c r="J88" s="38"/>
      <c r="K88" s="38"/>
    </row>
    <row r="89" spans="1:11" x14ac:dyDescent="0.25">
      <c r="A89" s="42"/>
      <c r="B89" s="38"/>
      <c r="C89" s="38"/>
      <c r="D89" s="38"/>
      <c r="E89" s="217" t="s">
        <v>2931</v>
      </c>
      <c r="F89" s="217"/>
      <c r="G89" s="217"/>
      <c r="H89" s="53"/>
      <c r="I89" s="53"/>
      <c r="J89" s="53"/>
      <c r="K89" s="38"/>
    </row>
    <row r="90" spans="1:11" x14ac:dyDescent="0.25">
      <c r="A90" s="42"/>
      <c r="B90" s="38"/>
      <c r="C90" s="38"/>
      <c r="D90" s="38"/>
      <c r="E90" s="54"/>
      <c r="F90" s="54"/>
      <c r="G90" s="54"/>
      <c r="H90" s="38"/>
      <c r="I90" s="38"/>
      <c r="J90" s="38"/>
      <c r="K90" s="38"/>
    </row>
    <row r="91" spans="1:11" ht="24" customHeight="1" x14ac:dyDescent="0.25">
      <c r="D91" s="218" t="s">
        <v>3768</v>
      </c>
      <c r="E91" s="218"/>
      <c r="F91" s="218"/>
      <c r="G91" s="218"/>
      <c r="H91" s="218"/>
      <c r="I91" s="218"/>
      <c r="J91" s="218"/>
      <c r="K91" s="218"/>
    </row>
    <row r="92" spans="1:11" ht="27" customHeight="1" x14ac:dyDescent="0.25">
      <c r="D92" s="219" t="s">
        <v>3369</v>
      </c>
      <c r="E92" s="219"/>
      <c r="F92" s="219"/>
      <c r="G92" s="219"/>
      <c r="H92" s="219"/>
      <c r="I92" s="219"/>
      <c r="J92" s="219"/>
      <c r="K92" s="219"/>
    </row>
    <row r="93" spans="1:11" ht="39.75" customHeight="1" x14ac:dyDescent="0.25">
      <c r="A93" s="42"/>
      <c r="D93" s="219" t="s">
        <v>2960</v>
      </c>
      <c r="E93" s="219"/>
      <c r="F93" s="219"/>
      <c r="G93" s="219"/>
      <c r="H93" s="219"/>
      <c r="I93" s="219"/>
      <c r="J93" s="219"/>
      <c r="K93" s="94"/>
    </row>
    <row r="94" spans="1:11" ht="48" customHeight="1" x14ac:dyDescent="0.25">
      <c r="A94" s="42"/>
      <c r="D94" s="219" t="s">
        <v>3781</v>
      </c>
      <c r="E94" s="219"/>
      <c r="F94" s="219"/>
      <c r="G94" s="219"/>
      <c r="H94" s="219"/>
      <c r="I94" s="219"/>
      <c r="J94" s="219"/>
      <c r="K94" s="94"/>
    </row>
    <row r="95" spans="1:11" ht="35.25" customHeight="1" x14ac:dyDescent="0.25">
      <c r="A95" s="42"/>
      <c r="D95" s="219" t="s">
        <v>3782</v>
      </c>
      <c r="E95" s="219"/>
      <c r="F95" s="219"/>
      <c r="G95" s="219"/>
      <c r="H95" s="219"/>
      <c r="I95" s="219"/>
      <c r="J95" s="219"/>
      <c r="K95" s="94"/>
    </row>
    <row r="96" spans="1:11" ht="31.7" customHeight="1" x14ac:dyDescent="0.25">
      <c r="D96" s="55"/>
      <c r="E96" s="55"/>
      <c r="F96" s="55"/>
      <c r="G96" s="55"/>
      <c r="H96" s="55"/>
      <c r="I96" s="55"/>
      <c r="J96" s="55"/>
      <c r="K96" s="55"/>
    </row>
    <row r="97" spans="2:10" ht="21.6" customHeight="1" x14ac:dyDescent="0.25">
      <c r="B97" s="256" t="s">
        <v>3368</v>
      </c>
      <c r="C97" s="257"/>
      <c r="D97" s="257"/>
      <c r="E97" s="257"/>
      <c r="F97" s="257"/>
      <c r="G97" s="257"/>
      <c r="H97" s="257"/>
      <c r="I97" s="257"/>
      <c r="J97" s="258"/>
    </row>
    <row r="98" spans="2:10" ht="93.75" customHeight="1" x14ac:dyDescent="0.25">
      <c r="B98" s="259" t="s">
        <v>3784</v>
      </c>
      <c r="C98" s="260"/>
      <c r="D98" s="260"/>
      <c r="E98" s="260"/>
      <c r="F98" s="260"/>
      <c r="G98" s="260"/>
      <c r="H98" s="260"/>
      <c r="I98" s="260"/>
      <c r="J98" s="261"/>
    </row>
  </sheetData>
  <mergeCells count="59">
    <mergeCell ref="B97:J97"/>
    <mergeCell ref="B98:J98"/>
    <mergeCell ref="D93:J93"/>
    <mergeCell ref="D94:J94"/>
    <mergeCell ref="D95:J95"/>
    <mergeCell ref="B48:J48"/>
    <mergeCell ref="E70:G70"/>
    <mergeCell ref="E72:G72"/>
    <mergeCell ref="B2:J2"/>
    <mergeCell ref="B3:J3"/>
    <mergeCell ref="C4:J4"/>
    <mergeCell ref="C5:J5"/>
    <mergeCell ref="B6:J6"/>
    <mergeCell ref="B8:J8"/>
    <mergeCell ref="C9:J9"/>
    <mergeCell ref="C10:J10"/>
    <mergeCell ref="C11:J11"/>
    <mergeCell ref="C12:J12"/>
    <mergeCell ref="C13:J13"/>
    <mergeCell ref="C14:J14"/>
    <mergeCell ref="B17:J17"/>
    <mergeCell ref="B19:J19"/>
    <mergeCell ref="E86:G86"/>
    <mergeCell ref="E87:G87"/>
    <mergeCell ref="E79:G79"/>
    <mergeCell ref="E80:G80"/>
    <mergeCell ref="E81:G81"/>
    <mergeCell ref="E64:G64"/>
    <mergeCell ref="E65:G65"/>
    <mergeCell ref="E59:G59"/>
    <mergeCell ref="E60:G60"/>
    <mergeCell ref="E73:G73"/>
    <mergeCell ref="E74:G74"/>
    <mergeCell ref="E75:G75"/>
    <mergeCell ref="E76:G76"/>
    <mergeCell ref="E77:G77"/>
    <mergeCell ref="E78:G78"/>
    <mergeCell ref="E88:G88"/>
    <mergeCell ref="D91:K91"/>
    <mergeCell ref="D92:K92"/>
    <mergeCell ref="E89:G89"/>
    <mergeCell ref="E83:G83"/>
    <mergeCell ref="E84:G84"/>
    <mergeCell ref="I40:J41"/>
    <mergeCell ref="G20:K20"/>
    <mergeCell ref="E68:G68"/>
    <mergeCell ref="E51:G51"/>
    <mergeCell ref="E56:G56"/>
    <mergeCell ref="E57:G57"/>
    <mergeCell ref="E58:G58"/>
    <mergeCell ref="E53:G53"/>
    <mergeCell ref="E66:G66"/>
    <mergeCell ref="E50:G50"/>
    <mergeCell ref="E52:G52"/>
    <mergeCell ref="E54:G54"/>
    <mergeCell ref="E55:G55"/>
    <mergeCell ref="E61:G61"/>
    <mergeCell ref="E62:G62"/>
    <mergeCell ref="E63:G63"/>
  </mergeCells>
  <hyperlinks>
    <hyperlink ref="I40:J41" location="'Risk Variable Profiles'!A1" display="Low Wind and High Thermal Unplanned Outage Risk Profiles for HE 7 p.m." xr:uid="{6A767C10-0210-4DD3-BD79-089E01C88220}"/>
  </hyperlinks>
  <pageMargins left="0.7" right="0.7" top="0.75" bottom="0.75" header="0.3" footer="0.3"/>
  <pageSetup scale="42" orientation="portrait" r:id="rId1"/>
  <headerFooter>
    <oddFooter>&amp;C&amp;14&amp;P</oddFooter>
  </headerFooter>
  <rowBreaks count="1" manualBreakCount="1">
    <brk id="47"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D13EB-1200-41D9-BFB3-940962E13B7C}">
  <dimension ref="A1:O37"/>
  <sheetViews>
    <sheetView zoomScale="86" zoomScaleNormal="86" zoomScaleSheetLayoutView="78" workbookViewId="0">
      <selection activeCell="A5" sqref="A5"/>
    </sheetView>
  </sheetViews>
  <sheetFormatPr defaultColWidth="9.140625" defaultRowHeight="15" x14ac:dyDescent="0.25"/>
  <cols>
    <col min="1" max="1" width="9.140625" style="31"/>
    <col min="2" max="2" width="11.42578125" style="31" customWidth="1"/>
    <col min="3" max="3" width="9.140625" style="31"/>
    <col min="4" max="4" width="24" style="31" customWidth="1"/>
    <col min="5" max="5" width="38" style="31" customWidth="1"/>
    <col min="6" max="6" width="26.85546875" style="31" customWidth="1"/>
    <col min="7" max="8" width="9.140625" style="31"/>
    <col min="9" max="9" width="6.28515625" style="31" customWidth="1"/>
    <col min="10" max="10" width="6.85546875" style="31" customWidth="1"/>
    <col min="11" max="11" width="6.28515625" style="31" customWidth="1"/>
    <col min="12" max="16384" width="9.140625" style="31"/>
  </cols>
  <sheetData>
    <row r="1" spans="1:15" ht="21" customHeight="1" x14ac:dyDescent="0.35">
      <c r="A1" s="263" t="s">
        <v>3774</v>
      </c>
      <c r="B1" s="263"/>
      <c r="C1" s="263"/>
      <c r="D1" s="263"/>
      <c r="E1" s="263"/>
      <c r="F1" s="263"/>
      <c r="G1" s="263"/>
      <c r="H1" s="263"/>
      <c r="I1" s="263"/>
      <c r="J1" s="263"/>
      <c r="K1" s="112"/>
      <c r="L1" s="112"/>
      <c r="M1" s="112"/>
      <c r="N1" s="112"/>
      <c r="O1" s="112"/>
    </row>
    <row r="2" spans="1:15" x14ac:dyDescent="0.25">
      <c r="A2" s="48"/>
      <c r="B2" s="48"/>
      <c r="C2" s="48"/>
      <c r="D2" s="48"/>
      <c r="E2" s="48"/>
      <c r="F2" s="48"/>
      <c r="G2" s="48"/>
      <c r="H2" s="48"/>
      <c r="I2" s="48"/>
      <c r="J2" s="48"/>
    </row>
    <row r="3" spans="1:15" ht="15.75" x14ac:dyDescent="0.25">
      <c r="A3" s="153" t="s">
        <v>3567</v>
      </c>
      <c r="B3" s="154"/>
      <c r="C3" s="48"/>
      <c r="D3" s="48"/>
      <c r="E3" s="48"/>
      <c r="F3" s="48"/>
      <c r="G3" s="48"/>
      <c r="H3" s="48"/>
      <c r="I3" s="48"/>
      <c r="J3" s="48"/>
    </row>
    <row r="4" spans="1:15" ht="139.5" customHeight="1" x14ac:dyDescent="0.25">
      <c r="A4" s="264" t="s">
        <v>3786</v>
      </c>
      <c r="B4" s="264"/>
      <c r="C4" s="264"/>
      <c r="D4" s="264"/>
      <c r="E4" s="264"/>
      <c r="F4" s="264"/>
      <c r="G4" s="264"/>
      <c r="H4" s="264"/>
      <c r="I4" s="264"/>
      <c r="J4" s="264"/>
      <c r="K4" s="113"/>
      <c r="L4" s="113"/>
      <c r="M4" s="113"/>
      <c r="N4" s="113"/>
      <c r="O4" s="113"/>
    </row>
    <row r="5" spans="1:15" ht="22.5" customHeight="1" x14ac:dyDescent="0.25">
      <c r="A5" s="153" t="s">
        <v>3775</v>
      </c>
      <c r="B5" s="48"/>
      <c r="C5" s="48"/>
      <c r="D5" s="48"/>
      <c r="E5" s="48"/>
      <c r="F5" s="48"/>
      <c r="G5" s="48"/>
      <c r="H5" s="48"/>
      <c r="I5" s="48"/>
      <c r="J5" s="48"/>
    </row>
    <row r="6" spans="1:15" ht="63.75" customHeight="1" x14ac:dyDescent="0.25">
      <c r="A6" s="262" t="s">
        <v>3779</v>
      </c>
      <c r="B6" s="262"/>
      <c r="C6" s="262"/>
      <c r="D6" s="262"/>
      <c r="E6" s="262"/>
      <c r="F6" s="262"/>
      <c r="G6" s="262"/>
      <c r="H6" s="262"/>
      <c r="I6" s="262"/>
      <c r="J6" s="262"/>
    </row>
    <row r="32" spans="1:15" ht="21" customHeight="1" x14ac:dyDescent="0.35">
      <c r="A32" s="263" t="s">
        <v>3773</v>
      </c>
      <c r="B32" s="263"/>
      <c r="C32" s="263"/>
      <c r="D32" s="263"/>
      <c r="E32" s="263"/>
      <c r="F32" s="263"/>
      <c r="G32" s="263"/>
      <c r="H32" s="263"/>
      <c r="I32" s="263"/>
      <c r="J32" s="263"/>
      <c r="K32" s="112"/>
      <c r="L32" s="112"/>
      <c r="M32" s="112"/>
      <c r="N32" s="112"/>
      <c r="O32" s="112"/>
    </row>
    <row r="33" spans="1:15" x14ac:dyDescent="0.25">
      <c r="A33" s="48"/>
      <c r="B33" s="48"/>
      <c r="C33" s="48"/>
      <c r="D33" s="48"/>
      <c r="E33" s="48"/>
      <c r="F33" s="48"/>
      <c r="G33" s="48"/>
      <c r="H33" s="48"/>
      <c r="I33" s="48"/>
      <c r="J33" s="48"/>
    </row>
    <row r="34" spans="1:15" ht="15.75" x14ac:dyDescent="0.25">
      <c r="A34" s="153" t="s">
        <v>3567</v>
      </c>
      <c r="B34" s="154"/>
      <c r="C34" s="48"/>
      <c r="D34" s="48"/>
      <c r="E34" s="48"/>
      <c r="F34" s="48"/>
      <c r="G34" s="48"/>
      <c r="H34" s="48"/>
      <c r="I34" s="48"/>
      <c r="J34" s="48"/>
    </row>
    <row r="35" spans="1:15" ht="78" customHeight="1" x14ac:dyDescent="0.25">
      <c r="A35" s="262" t="s">
        <v>3780</v>
      </c>
      <c r="B35" s="262"/>
      <c r="C35" s="262"/>
      <c r="D35" s="262"/>
      <c r="E35" s="262"/>
      <c r="F35" s="262"/>
      <c r="G35" s="262"/>
      <c r="H35" s="262"/>
      <c r="I35" s="262"/>
      <c r="J35" s="262"/>
      <c r="K35" s="113"/>
      <c r="L35" s="113"/>
      <c r="M35" s="113"/>
      <c r="N35" s="113"/>
      <c r="O35" s="113"/>
    </row>
    <row r="36" spans="1:15" ht="15.75" x14ac:dyDescent="0.25">
      <c r="A36" s="153" t="s">
        <v>3772</v>
      </c>
      <c r="B36" s="48"/>
      <c r="C36" s="48"/>
      <c r="D36" s="48"/>
      <c r="E36" s="48"/>
      <c r="F36" s="48"/>
      <c r="G36" s="48"/>
      <c r="H36" s="48"/>
      <c r="I36" s="48"/>
      <c r="J36" s="48"/>
    </row>
    <row r="37" spans="1:15" ht="67.5" customHeight="1" x14ac:dyDescent="0.25">
      <c r="A37" s="262" t="s">
        <v>3776</v>
      </c>
      <c r="B37" s="262"/>
      <c r="C37" s="262"/>
      <c r="D37" s="262"/>
      <c r="E37" s="262"/>
      <c r="F37" s="262"/>
      <c r="G37" s="262"/>
      <c r="H37" s="262"/>
      <c r="I37" s="262"/>
      <c r="J37" s="262"/>
    </row>
  </sheetData>
  <mergeCells count="6">
    <mergeCell ref="A37:J37"/>
    <mergeCell ref="A6:J6"/>
    <mergeCell ref="A1:J1"/>
    <mergeCell ref="A4:J4"/>
    <mergeCell ref="A32:J32"/>
    <mergeCell ref="A35:J35"/>
  </mergeCells>
  <pageMargins left="0.7" right="0.7" top="0.75" bottom="0.75" header="0.3" footer="0.3"/>
  <pageSetup scale="5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C45A2-0216-4042-88EE-912914F02ABC}">
  <sheetPr codeName="Sheet2">
    <pageSetUpPr fitToPage="1"/>
  </sheetPr>
  <dimension ref="A1:HC54"/>
  <sheetViews>
    <sheetView zoomScale="82" zoomScaleNormal="82" workbookViewId="0">
      <pane ySplit="3" topLeftCell="A10" activePane="bottomLeft" state="frozen"/>
      <selection activeCell="B14" sqref="B14:M14"/>
      <selection pane="bottomLeft" activeCell="D11" sqref="D11"/>
    </sheetView>
  </sheetViews>
  <sheetFormatPr defaultColWidth="9.140625" defaultRowHeight="15" x14ac:dyDescent="0.25"/>
  <cols>
    <col min="1" max="1" width="3.42578125" style="31" customWidth="1"/>
    <col min="2" max="2" width="57.7109375" style="30" customWidth="1"/>
    <col min="3" max="3" width="27.140625" style="30" customWidth="1"/>
    <col min="4" max="4" width="32.140625" style="35" customWidth="1"/>
    <col min="5" max="5" width="9.140625" style="19" customWidth="1"/>
    <col min="6" max="6" width="10.5703125" style="19" bestFit="1" customWidth="1"/>
    <col min="7" max="7" width="9.42578125" style="19" customWidth="1"/>
    <col min="8" max="8" width="14.140625" style="19" bestFit="1" customWidth="1"/>
    <col min="9" max="9" width="9.140625" style="127"/>
    <col min="10" max="10" width="11.42578125" style="19" customWidth="1"/>
    <col min="11" max="11" width="10.5703125" style="19" bestFit="1" customWidth="1"/>
    <col min="12" max="12" width="9.28515625" style="19" bestFit="1" customWidth="1"/>
    <col min="13" max="13" width="11" style="19" bestFit="1" customWidth="1"/>
    <col min="14" max="14" width="9.140625" style="19"/>
    <col min="15" max="16384" width="9.140625" style="30"/>
  </cols>
  <sheetData>
    <row r="1" spans="1:211" x14ac:dyDescent="0.25">
      <c r="B1" s="31"/>
      <c r="C1" s="31"/>
      <c r="D1" s="32"/>
    </row>
    <row r="2" spans="1:211" s="33" customFormat="1" ht="84.75" customHeight="1" x14ac:dyDescent="0.35">
      <c r="B2" s="74"/>
      <c r="C2" s="75"/>
      <c r="D2" s="125" t="s">
        <v>3767</v>
      </c>
      <c r="E2" s="19"/>
      <c r="F2" s="19"/>
      <c r="G2" s="19"/>
      <c r="H2" s="19"/>
      <c r="I2" s="127"/>
      <c r="J2" s="19"/>
      <c r="K2" s="19"/>
      <c r="L2" s="19"/>
      <c r="M2" s="19"/>
      <c r="N2" s="19"/>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30"/>
      <c r="EM2" s="30"/>
      <c r="EN2" s="30"/>
      <c r="EO2" s="30"/>
      <c r="EP2" s="30"/>
      <c r="EQ2" s="30"/>
      <c r="ER2" s="30"/>
      <c r="ES2" s="30"/>
      <c r="ET2" s="30"/>
      <c r="EU2" s="30"/>
      <c r="EV2" s="30"/>
      <c r="EW2" s="30"/>
      <c r="EX2" s="30"/>
      <c r="EY2" s="30"/>
      <c r="EZ2" s="30"/>
      <c r="FA2" s="30"/>
      <c r="FB2" s="30"/>
      <c r="FC2" s="30"/>
      <c r="FD2" s="30"/>
      <c r="FE2" s="30"/>
      <c r="FF2" s="30"/>
      <c r="FG2" s="30"/>
      <c r="FH2" s="30"/>
      <c r="FI2" s="30"/>
      <c r="FJ2" s="30"/>
      <c r="FK2" s="30"/>
      <c r="FL2" s="30"/>
      <c r="FM2" s="30"/>
      <c r="FN2" s="30"/>
      <c r="FO2" s="30"/>
      <c r="FP2" s="30"/>
      <c r="FQ2" s="30"/>
      <c r="FR2" s="30"/>
      <c r="FS2" s="30"/>
      <c r="FT2" s="30"/>
      <c r="FU2" s="30"/>
      <c r="FV2" s="30"/>
      <c r="FW2" s="30"/>
      <c r="FX2" s="30"/>
      <c r="FY2" s="30"/>
      <c r="FZ2" s="30"/>
      <c r="GA2" s="30"/>
      <c r="GB2" s="30"/>
      <c r="GC2" s="30"/>
      <c r="GD2" s="30"/>
      <c r="GE2" s="30"/>
      <c r="GF2" s="30"/>
      <c r="GG2" s="30"/>
      <c r="GH2" s="30"/>
      <c r="GI2" s="30"/>
      <c r="GJ2" s="30"/>
      <c r="GK2" s="30"/>
      <c r="GL2" s="30"/>
      <c r="GM2" s="30"/>
      <c r="GN2" s="30"/>
      <c r="GO2" s="30"/>
      <c r="GP2" s="30"/>
      <c r="GQ2" s="30"/>
      <c r="GR2" s="30"/>
      <c r="GS2" s="30"/>
      <c r="GT2" s="30"/>
      <c r="GU2" s="30"/>
      <c r="GV2" s="30"/>
      <c r="GW2" s="30"/>
      <c r="GX2" s="30"/>
      <c r="GY2" s="30"/>
      <c r="GZ2" s="30"/>
      <c r="HA2" s="30"/>
      <c r="HB2" s="30"/>
      <c r="HC2" s="30"/>
    </row>
    <row r="3" spans="1:211" s="33" customFormat="1" ht="46.5" customHeight="1" x14ac:dyDescent="0.35">
      <c r="B3" s="49" t="s">
        <v>2966</v>
      </c>
      <c r="C3" s="50" t="s">
        <v>2967</v>
      </c>
      <c r="D3" s="105" t="s">
        <v>3347</v>
      </c>
      <c r="E3" s="19"/>
      <c r="F3" s="19"/>
      <c r="G3" s="19"/>
      <c r="H3" s="19"/>
      <c r="I3" s="127"/>
      <c r="J3" s="19"/>
      <c r="K3" s="19"/>
      <c r="L3" s="19"/>
      <c r="M3" s="19"/>
      <c r="N3" s="19"/>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c r="FG3" s="30"/>
      <c r="FH3" s="30"/>
      <c r="FI3" s="30"/>
      <c r="FJ3" s="30"/>
      <c r="FK3" s="30"/>
      <c r="FL3" s="30"/>
      <c r="FM3" s="30"/>
      <c r="FN3" s="30"/>
      <c r="FO3" s="30"/>
      <c r="FP3" s="30"/>
      <c r="FQ3" s="30"/>
      <c r="FR3" s="30"/>
      <c r="FS3" s="30"/>
      <c r="FT3" s="30"/>
      <c r="FU3" s="30"/>
      <c r="FV3" s="30"/>
      <c r="FW3" s="30"/>
      <c r="FX3" s="30"/>
      <c r="FY3" s="30"/>
      <c r="FZ3" s="30"/>
      <c r="GA3" s="30"/>
      <c r="GB3" s="30"/>
      <c r="GC3" s="30"/>
      <c r="GD3" s="30"/>
      <c r="GE3" s="30"/>
      <c r="GF3" s="30"/>
      <c r="GG3" s="30"/>
      <c r="GH3" s="30"/>
      <c r="GI3" s="30"/>
      <c r="GJ3" s="30"/>
      <c r="GK3" s="30"/>
      <c r="GL3" s="30"/>
      <c r="GM3" s="30"/>
      <c r="GN3" s="30"/>
      <c r="GO3" s="30"/>
      <c r="GP3" s="30"/>
      <c r="GQ3" s="30"/>
      <c r="GR3" s="30"/>
      <c r="GS3" s="30"/>
      <c r="GT3" s="30"/>
      <c r="GU3" s="30"/>
      <c r="GV3" s="30"/>
      <c r="GW3" s="30"/>
      <c r="GX3" s="30"/>
      <c r="GY3" s="30"/>
      <c r="GZ3" s="30"/>
      <c r="HA3" s="30"/>
      <c r="HB3" s="30"/>
      <c r="HC3" s="30"/>
    </row>
    <row r="4" spans="1:211" s="31" customFormat="1" ht="24" customHeight="1" x14ac:dyDescent="0.25">
      <c r="A4" s="34"/>
      <c r="B4" s="78" t="s">
        <v>1</v>
      </c>
      <c r="C4" s="79">
        <f ca="1">C5+C11+C12</f>
        <v>87973.469999999987</v>
      </c>
      <c r="D4" s="79">
        <f ca="1">D5+D11+D12</f>
        <v>73550.899999999994</v>
      </c>
      <c r="E4" s="19"/>
      <c r="F4" s="19"/>
      <c r="G4" s="19"/>
      <c r="H4" s="19"/>
      <c r="I4" s="127"/>
      <c r="J4" s="19"/>
      <c r="K4" s="19"/>
      <c r="L4" s="19"/>
      <c r="M4" s="19"/>
      <c r="N4" s="19"/>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c r="FE4" s="30"/>
      <c r="FF4" s="30"/>
      <c r="FG4" s="30"/>
      <c r="FH4" s="30"/>
      <c r="FI4" s="30"/>
      <c r="FJ4" s="30"/>
      <c r="FK4" s="30"/>
      <c r="FL4" s="30"/>
      <c r="FM4" s="30"/>
      <c r="FN4" s="30"/>
      <c r="FO4" s="30"/>
      <c r="FP4" s="30"/>
      <c r="FQ4" s="30"/>
      <c r="FR4" s="30"/>
      <c r="FS4" s="30"/>
      <c r="FT4" s="30"/>
      <c r="FU4" s="30"/>
      <c r="FV4" s="30"/>
      <c r="FW4" s="30"/>
      <c r="FX4" s="30"/>
      <c r="FY4" s="30"/>
      <c r="FZ4" s="30"/>
      <c r="GA4" s="30"/>
      <c r="GB4" s="30"/>
      <c r="GC4" s="30"/>
      <c r="GD4" s="30"/>
      <c r="GE4" s="30"/>
      <c r="GF4" s="30"/>
      <c r="GG4" s="30"/>
      <c r="GH4" s="30"/>
      <c r="GI4" s="30"/>
      <c r="GJ4" s="30"/>
      <c r="GK4" s="30"/>
      <c r="GL4" s="30"/>
      <c r="GM4" s="30"/>
      <c r="GN4" s="30"/>
      <c r="GO4" s="30"/>
      <c r="GP4" s="30"/>
      <c r="GQ4" s="30"/>
      <c r="GR4" s="30"/>
      <c r="GS4" s="30"/>
      <c r="GT4" s="30"/>
      <c r="GU4" s="30"/>
      <c r="GV4" s="30"/>
      <c r="GW4" s="30"/>
      <c r="GX4" s="30"/>
      <c r="GY4" s="30"/>
      <c r="GZ4" s="30"/>
      <c r="HA4" s="30"/>
      <c r="HB4" s="30"/>
      <c r="HC4" s="30"/>
    </row>
    <row r="5" spans="1:211" s="31" customFormat="1" ht="18" x14ac:dyDescent="0.25">
      <c r="A5" s="34"/>
      <c r="B5" s="80" t="s">
        <v>2</v>
      </c>
      <c r="C5" s="119">
        <f ca="1">SUM(C6:C10)</f>
        <v>67992.079999999987</v>
      </c>
      <c r="D5" s="119">
        <f ca="1">SUM(D6:D10)</f>
        <v>54864.1</v>
      </c>
      <c r="E5" s="19"/>
      <c r="F5" s="19"/>
      <c r="G5" s="19"/>
      <c r="H5" s="19"/>
      <c r="I5" s="127"/>
      <c r="J5" s="19"/>
      <c r="K5" s="19"/>
      <c r="L5" s="19"/>
      <c r="M5" s="19"/>
      <c r="N5" s="19"/>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row>
    <row r="6" spans="1:211" s="31" customFormat="1" ht="18" x14ac:dyDescent="0.25">
      <c r="A6" s="34"/>
      <c r="B6" s="77" t="s">
        <v>3</v>
      </c>
      <c r="C6" s="119">
        <f ca="1">SUMIF('Resource Details'!$F$3:$F$1296,"=GAS-CC",'Resource Details'!$I$3:$I$1282)</f>
        <v>46069.44999999999</v>
      </c>
      <c r="D6" s="119">
        <f ca="1">SUMIF('Resource Details'!$F$3:$F$1296,"=GAS-CC",'Resource Details'!$J$3:$J$1282)</f>
        <v>35269.800000000003</v>
      </c>
      <c r="E6" s="19"/>
      <c r="F6" s="19"/>
      <c r="G6" s="19"/>
      <c r="H6" s="19"/>
      <c r="I6" s="127"/>
      <c r="J6" s="19"/>
      <c r="K6" s="19"/>
      <c r="L6" s="19"/>
      <c r="M6" s="19"/>
      <c r="N6" s="19"/>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row>
    <row r="7" spans="1:211" s="31" customFormat="1" ht="18" x14ac:dyDescent="0.25">
      <c r="A7" s="34"/>
      <c r="B7" s="77" t="s">
        <v>4</v>
      </c>
      <c r="C7" s="119">
        <f ca="1">SUMIF('Resource Details'!$F$3:$F$1296,"=GAS-GT",'Resource Details'!$I$3:$I$1282)</f>
        <v>9952.6799999999967</v>
      </c>
      <c r="D7" s="119">
        <f ca="1">SUMIF('Resource Details'!$F$3:$F$1296,"=GAS-GT",'Resource Details'!$J$3:$J$1282)</f>
        <v>8057.6999999999935</v>
      </c>
      <c r="E7" s="19"/>
      <c r="F7" s="19"/>
      <c r="G7" s="19"/>
      <c r="H7" s="19"/>
      <c r="I7" s="127"/>
      <c r="J7" s="19"/>
      <c r="K7" s="19"/>
      <c r="L7" s="19"/>
      <c r="M7" s="19"/>
      <c r="N7" s="19"/>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30"/>
      <c r="GY7" s="30"/>
      <c r="GZ7" s="30"/>
      <c r="HA7" s="30"/>
      <c r="HB7" s="30"/>
      <c r="HC7" s="30"/>
    </row>
    <row r="8" spans="1:211" s="31" customFormat="1" ht="18" x14ac:dyDescent="0.25">
      <c r="A8" s="34"/>
      <c r="B8" s="77" t="s">
        <v>5</v>
      </c>
      <c r="C8" s="119">
        <f ca="1">SUMIF('Resource Details'!$F$3:$F$1296,"=GAS-IC",'Resource Details'!$I$3:$I$1282)</f>
        <v>900.31999999999982</v>
      </c>
      <c r="D8" s="119">
        <f ca="1">SUMIF('Resource Details'!$F$3:$F$1296,"=GAS-IC",'Resource Details'!$J$3:$J$1282)</f>
        <v>899.6</v>
      </c>
      <c r="E8" s="19"/>
      <c r="F8" s="19"/>
      <c r="G8" s="19"/>
      <c r="H8" s="19"/>
      <c r="I8" s="19"/>
      <c r="J8" s="19"/>
      <c r="K8" s="19"/>
      <c r="L8" s="19"/>
      <c r="M8" s="19"/>
      <c r="N8" s="19"/>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c r="GL8" s="30"/>
      <c r="GM8" s="30"/>
      <c r="GN8" s="30"/>
      <c r="GO8" s="30"/>
      <c r="GP8" s="30"/>
      <c r="GQ8" s="30"/>
      <c r="GR8" s="30"/>
      <c r="GS8" s="30"/>
      <c r="GT8" s="30"/>
      <c r="GU8" s="30"/>
      <c r="GV8" s="30"/>
      <c r="GW8" s="30"/>
      <c r="GX8" s="30"/>
      <c r="GY8" s="30"/>
      <c r="GZ8" s="30"/>
      <c r="HA8" s="30"/>
      <c r="HB8" s="30"/>
      <c r="HC8" s="30"/>
    </row>
    <row r="9" spans="1:211" s="31" customFormat="1" ht="18" x14ac:dyDescent="0.25">
      <c r="A9" s="34"/>
      <c r="B9" s="77" t="s">
        <v>10</v>
      </c>
      <c r="C9" s="119">
        <f ca="1">SUMIF('Resource Details'!$F$3:$F$1296,"=GAS-ST",'Resource Details'!$I$3:$I$1282)</f>
        <v>11069.630000000001</v>
      </c>
      <c r="D9" s="119">
        <f ca="1">SUMIF('Resource Details'!$F$3:$F$1296,"=GAS-ST",'Resource Details'!$J$3:$J$1282)</f>
        <v>10637</v>
      </c>
      <c r="E9" s="19"/>
      <c r="F9" s="19"/>
      <c r="G9" s="19"/>
      <c r="H9" s="19"/>
      <c r="I9" s="19"/>
      <c r="J9" s="19"/>
      <c r="K9" s="19"/>
      <c r="L9" s="19"/>
      <c r="M9" s="19"/>
      <c r="N9" s="19"/>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30"/>
      <c r="GY9" s="30"/>
      <c r="GZ9" s="30"/>
      <c r="HA9" s="30"/>
      <c r="HB9" s="30"/>
      <c r="HC9" s="30"/>
    </row>
    <row r="10" spans="1:211" s="31" customFormat="1" ht="18" x14ac:dyDescent="0.25">
      <c r="A10" s="34"/>
      <c r="B10" s="77" t="s">
        <v>6</v>
      </c>
      <c r="C10" s="119">
        <v>0</v>
      </c>
      <c r="D10" s="119">
        <v>0</v>
      </c>
      <c r="E10" s="19"/>
      <c r="F10" s="19"/>
      <c r="G10" s="19"/>
      <c r="H10" s="19"/>
      <c r="I10" s="19"/>
      <c r="J10" s="19"/>
      <c r="K10" s="19"/>
      <c r="L10" s="19"/>
      <c r="M10" s="19"/>
      <c r="N10" s="19"/>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c r="GL10" s="30"/>
      <c r="GM10" s="30"/>
      <c r="GN10" s="30"/>
      <c r="GO10" s="30"/>
      <c r="GP10" s="30"/>
      <c r="GQ10" s="30"/>
      <c r="GR10" s="30"/>
      <c r="GS10" s="30"/>
      <c r="GT10" s="30"/>
      <c r="GU10" s="30"/>
      <c r="GV10" s="30"/>
      <c r="GW10" s="30"/>
      <c r="GX10" s="30"/>
      <c r="GY10" s="30"/>
      <c r="GZ10" s="30"/>
      <c r="HA10" s="30"/>
      <c r="HB10" s="30"/>
      <c r="HC10" s="30"/>
    </row>
    <row r="11" spans="1:211" s="31" customFormat="1" ht="21" customHeight="1" x14ac:dyDescent="0.25">
      <c r="A11" s="34"/>
      <c r="B11" s="84" t="s">
        <v>7</v>
      </c>
      <c r="C11" s="119">
        <f ca="1">SUMIF('Resource Details'!$F$3:$F$1296,"=COAL",'Resource Details'!$I$3:$I$1282)</f>
        <v>14713.39</v>
      </c>
      <c r="D11" s="119">
        <f ca="1">SUMIF('Resource Details'!$F$3:$F$1296,"=COAL",'Resource Details'!$J$3:$J$1282)</f>
        <v>13622.6</v>
      </c>
      <c r="E11" s="19"/>
      <c r="F11" s="19"/>
      <c r="G11" s="19"/>
      <c r="H11" s="19"/>
      <c r="I11" s="19"/>
      <c r="J11" s="19"/>
      <c r="K11" s="19"/>
      <c r="L11" s="19"/>
      <c r="M11" s="19"/>
      <c r="N11" s="19"/>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c r="GL11" s="30"/>
      <c r="GM11" s="30"/>
      <c r="GN11" s="30"/>
      <c r="GO11" s="30"/>
      <c r="GP11" s="30"/>
      <c r="GQ11" s="30"/>
      <c r="GR11" s="30"/>
      <c r="GS11" s="30"/>
      <c r="GT11" s="30"/>
      <c r="GU11" s="30"/>
      <c r="GV11" s="30"/>
      <c r="GW11" s="30"/>
      <c r="GX11" s="30"/>
      <c r="GY11" s="30"/>
      <c r="GZ11" s="30"/>
      <c r="HA11" s="30"/>
      <c r="HB11" s="30"/>
      <c r="HC11" s="30"/>
    </row>
    <row r="12" spans="1:211" s="31" customFormat="1" ht="18" x14ac:dyDescent="0.25">
      <c r="A12" s="34"/>
      <c r="B12" s="84" t="s">
        <v>9</v>
      </c>
      <c r="C12" s="119">
        <f ca="1">SUMIF('Resource Details'!$F$3:$F$1296,"=NUCLEAR",'Resource Details'!$I$3:$I$1282)</f>
        <v>5268</v>
      </c>
      <c r="D12" s="119">
        <f ca="1">SUMIF('Resource Details'!$F$3:$F$1296,"=NUCLEAR",'Resource Details'!$J$3:$J$1282)</f>
        <v>5064.2</v>
      </c>
      <c r="E12" s="19"/>
      <c r="F12" s="19"/>
      <c r="G12" s="19"/>
      <c r="H12" s="19"/>
      <c r="I12" s="19"/>
      <c r="J12" s="19"/>
      <c r="K12" s="19"/>
      <c r="L12" s="19"/>
      <c r="M12" s="19"/>
      <c r="N12" s="19"/>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30"/>
      <c r="GY12" s="30"/>
      <c r="GZ12" s="30"/>
      <c r="HA12" s="30"/>
      <c r="HB12" s="30"/>
      <c r="HC12" s="30"/>
    </row>
    <row r="13" spans="1:211" ht="18" x14ac:dyDescent="0.25">
      <c r="B13" s="85" t="s">
        <v>3219</v>
      </c>
      <c r="C13" s="79">
        <f ca="1">C14+C15</f>
        <v>65465.480000000025</v>
      </c>
      <c r="D13" s="79">
        <f ca="1">D14+D15</f>
        <v>16028.000000000013</v>
      </c>
      <c r="I13" s="19"/>
    </row>
    <row r="14" spans="1:211" s="31" customFormat="1" ht="18" x14ac:dyDescent="0.25">
      <c r="A14" s="34"/>
      <c r="B14" s="84" t="s">
        <v>11</v>
      </c>
      <c r="C14" s="119">
        <f ca="1">SUMIF('Resource Details'!$F$3:$F$1296,"=SOLAR",'Resource Details'!$I$3:$I$1282)</f>
        <v>25932.690000000013</v>
      </c>
      <c r="D14" s="119">
        <f ca="1">SUMIF('Resource Details'!$F$3:$F$1296,"=SOLAR",'Resource Details'!$J$3:$J$1282)*0</f>
        <v>0</v>
      </c>
      <c r="E14" s="43"/>
      <c r="F14" s="19"/>
      <c r="G14" s="19"/>
      <c r="H14" s="19"/>
      <c r="I14" s="19"/>
      <c r="J14" s="19"/>
      <c r="K14" s="19"/>
      <c r="L14" s="19"/>
      <c r="M14" s="19"/>
      <c r="N14" s="19"/>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30"/>
      <c r="GY14" s="30"/>
      <c r="GZ14" s="30"/>
      <c r="HA14" s="30"/>
      <c r="HB14" s="30"/>
      <c r="HC14" s="30"/>
    </row>
    <row r="15" spans="1:211" s="31" customFormat="1" ht="18" x14ac:dyDescent="0.25">
      <c r="A15" s="34"/>
      <c r="B15" s="84" t="s">
        <v>12</v>
      </c>
      <c r="C15" s="120">
        <f ca="1">SUM(C16:C18)</f>
        <v>39532.790000000008</v>
      </c>
      <c r="D15" s="120">
        <f ca="1">D16+D17+D18</f>
        <v>16028.000000000013</v>
      </c>
      <c r="E15" s="19"/>
      <c r="F15" s="128"/>
      <c r="G15" s="19"/>
      <c r="H15" s="19"/>
      <c r="I15" s="129"/>
      <c r="J15" s="19"/>
      <c r="K15" s="130"/>
      <c r="L15" s="19"/>
      <c r="M15" s="130"/>
      <c r="N15" s="19"/>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c r="GO15" s="30"/>
      <c r="GP15" s="30"/>
      <c r="GQ15" s="30"/>
      <c r="GR15" s="30"/>
      <c r="GS15" s="30"/>
      <c r="GT15" s="30"/>
      <c r="GU15" s="30"/>
      <c r="GV15" s="30"/>
      <c r="GW15" s="30"/>
      <c r="GX15" s="30"/>
      <c r="GY15" s="30"/>
      <c r="GZ15" s="30"/>
      <c r="HA15" s="30"/>
      <c r="HB15" s="30"/>
      <c r="HC15" s="30"/>
    </row>
    <row r="16" spans="1:211" s="31" customFormat="1" ht="18" x14ac:dyDescent="0.25">
      <c r="A16" s="34"/>
      <c r="B16" s="86" t="s">
        <v>13</v>
      </c>
      <c r="C16" s="119">
        <f ca="1">SUMIF('Resource Details'!$F$3:$F$1296,"=WIND-C",'Resource Details'!$I$3:$I$1282)</f>
        <v>5436.3700000000008</v>
      </c>
      <c r="D16" s="119">
        <f ca="1">SUMIF('Resource Details'!$F$3:$F$1296,"=WIND-C",'Resource Details'!$J$3:$J$1282)*0.406678169085558</f>
        <v>2208.3437937683971</v>
      </c>
      <c r="E16" s="43"/>
      <c r="F16" s="132"/>
      <c r="G16" s="132"/>
      <c r="H16" s="131"/>
      <c r="I16" s="131"/>
      <c r="J16" s="19"/>
      <c r="K16" s="130"/>
      <c r="L16" s="135"/>
      <c r="M16" s="136"/>
      <c r="N16" s="19"/>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c r="GO16" s="30"/>
      <c r="GP16" s="30"/>
      <c r="GQ16" s="30"/>
      <c r="GR16" s="30"/>
      <c r="GS16" s="30"/>
      <c r="GT16" s="30"/>
      <c r="GU16" s="30"/>
      <c r="GV16" s="30"/>
      <c r="GW16" s="30"/>
      <c r="GX16" s="30"/>
      <c r="GY16" s="30"/>
      <c r="GZ16" s="30"/>
      <c r="HA16" s="30"/>
      <c r="HB16" s="30"/>
      <c r="HC16" s="30"/>
    </row>
    <row r="17" spans="1:211" s="31" customFormat="1" ht="18" x14ac:dyDescent="0.25">
      <c r="A17" s="34"/>
      <c r="B17" s="86" t="s">
        <v>2914</v>
      </c>
      <c r="C17" s="119">
        <f ca="1">SUMIF('Resource Details'!$F$3:$F$1296,"=WIND-P",'Resource Details'!$I$3:$I$1282)</f>
        <v>4668.5300000000007</v>
      </c>
      <c r="D17" s="119">
        <f ca="1">SUMIF('Resource Details'!$F$3:$F$1296,"=WIND-P",'Resource Details'!$J$3:$J$1282)*0.406678169085558</f>
        <v>1897.479001319396</v>
      </c>
      <c r="E17" s="43"/>
      <c r="F17" s="132"/>
      <c r="G17" s="132"/>
      <c r="H17" s="131"/>
      <c r="I17" s="131"/>
      <c r="J17" s="19"/>
      <c r="K17" s="130"/>
      <c r="L17" s="135"/>
      <c r="M17" s="136"/>
      <c r="N17" s="19"/>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c r="GL17" s="30"/>
      <c r="GM17" s="30"/>
      <c r="GN17" s="30"/>
      <c r="GO17" s="30"/>
      <c r="GP17" s="30"/>
      <c r="GQ17" s="30"/>
      <c r="GR17" s="30"/>
      <c r="GS17" s="30"/>
      <c r="GT17" s="30"/>
      <c r="GU17" s="30"/>
      <c r="GV17" s="30"/>
      <c r="GW17" s="30"/>
      <c r="GX17" s="30"/>
      <c r="GY17" s="30"/>
      <c r="GZ17" s="30"/>
      <c r="HA17" s="30"/>
      <c r="HB17" s="30"/>
      <c r="HC17" s="30"/>
    </row>
    <row r="18" spans="1:211" s="31" customFormat="1" ht="18" x14ac:dyDescent="0.25">
      <c r="A18" s="34"/>
      <c r="B18" s="86" t="s">
        <v>14</v>
      </c>
      <c r="C18" s="119">
        <f ca="1">SUMIF('Resource Details'!$F$3:$F$1296,"=WIND-O",'Resource Details'!$I$3:$I$1282)</f>
        <v>29427.89000000001</v>
      </c>
      <c r="D18" s="119">
        <f ca="1">SUMIF('Resource Details'!$F$3:$F$1296,"=WIND-O",'Resource Details'!$J$3:$J$1282)*0.406678169085558</f>
        <v>11922.177204912219</v>
      </c>
      <c r="E18" s="43"/>
      <c r="F18" s="132"/>
      <c r="G18" s="132"/>
      <c r="H18" s="131"/>
      <c r="I18" s="131"/>
      <c r="J18" s="19"/>
      <c r="K18" s="130"/>
      <c r="L18" s="135"/>
      <c r="M18" s="136"/>
      <c r="N18" s="19"/>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c r="GL18" s="30"/>
      <c r="GM18" s="30"/>
      <c r="GN18" s="30"/>
      <c r="GO18" s="30"/>
      <c r="GP18" s="30"/>
      <c r="GQ18" s="30"/>
      <c r="GR18" s="30"/>
      <c r="GS18" s="30"/>
      <c r="GT18" s="30"/>
      <c r="GU18" s="30"/>
      <c r="GV18" s="30"/>
      <c r="GW18" s="30"/>
      <c r="GX18" s="30"/>
      <c r="GY18" s="30"/>
      <c r="GZ18" s="30"/>
      <c r="HA18" s="30"/>
      <c r="HB18" s="30"/>
      <c r="HC18" s="30"/>
    </row>
    <row r="19" spans="1:211" s="31" customFormat="1" ht="18" x14ac:dyDescent="0.25">
      <c r="A19" s="34"/>
      <c r="B19" s="85" t="s">
        <v>2937</v>
      </c>
      <c r="C19" s="79">
        <f ca="1">C20+C21</f>
        <v>749.15</v>
      </c>
      <c r="D19" s="79">
        <f t="shared" ref="D19" si="0">D20+D21</f>
        <v>554.28155722999645</v>
      </c>
      <c r="E19" s="19"/>
      <c r="F19" s="19"/>
      <c r="G19" s="132"/>
      <c r="H19" s="131"/>
      <c r="I19" s="19"/>
      <c r="J19" s="19"/>
      <c r="K19" s="130"/>
      <c r="L19" s="131"/>
      <c r="M19" s="130"/>
      <c r="N19" s="19"/>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c r="GL19" s="30"/>
      <c r="GM19" s="30"/>
      <c r="GN19" s="30"/>
      <c r="GO19" s="30"/>
      <c r="GP19" s="30"/>
      <c r="GQ19" s="30"/>
      <c r="GR19" s="30"/>
      <c r="GS19" s="30"/>
      <c r="GT19" s="30"/>
      <c r="GU19" s="30"/>
      <c r="GV19" s="30"/>
      <c r="GW19" s="30"/>
      <c r="GX19" s="30"/>
      <c r="GY19" s="30"/>
      <c r="GZ19" s="30"/>
      <c r="HA19" s="30"/>
      <c r="HB19" s="30"/>
      <c r="HC19" s="30"/>
    </row>
    <row r="20" spans="1:211" ht="18" x14ac:dyDescent="0.25">
      <c r="B20" s="84" t="s">
        <v>8</v>
      </c>
      <c r="C20" s="119">
        <f ca="1">SUMIF('Resource Details'!$F$3:$F$1296,"=BIOMASS",'Resource Details'!$I$3:$I$1282)</f>
        <v>174.24999999999997</v>
      </c>
      <c r="D20" s="119">
        <f>SUMIF('Resource Details'!$F$3:$F$1183,"=BIOMASS",'Resource Details'!$J$3:$J$1282)</f>
        <v>162.79999999999998</v>
      </c>
      <c r="I20" s="19"/>
      <c r="K20" s="130"/>
      <c r="L20" s="131"/>
      <c r="M20" s="130"/>
    </row>
    <row r="21" spans="1:211" s="31" customFormat="1" ht="18" x14ac:dyDescent="0.25">
      <c r="A21" s="34"/>
      <c r="B21" s="84" t="s">
        <v>2968</v>
      </c>
      <c r="C21" s="119">
        <f>'Resource Details'!I449</f>
        <v>574.9</v>
      </c>
      <c r="D21" s="119">
        <f>'Resource Details'!J449</f>
        <v>391.48155722999644</v>
      </c>
      <c r="E21" s="43"/>
      <c r="F21" s="19"/>
      <c r="G21" s="19"/>
      <c r="H21" s="19"/>
      <c r="I21" s="19"/>
      <c r="J21" s="19"/>
      <c r="K21" s="19"/>
      <c r="L21" s="19"/>
      <c r="M21" s="19"/>
      <c r="N21" s="19"/>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c r="EE21" s="30"/>
      <c r="EF21" s="30"/>
      <c r="EG21" s="30"/>
      <c r="EH21" s="30"/>
      <c r="EI21" s="30"/>
      <c r="EJ21" s="30"/>
      <c r="EK21" s="30"/>
      <c r="EL21" s="30"/>
      <c r="EM21" s="30"/>
      <c r="EN21" s="30"/>
      <c r="EO21" s="30"/>
      <c r="EP21" s="30"/>
      <c r="EQ21" s="30"/>
      <c r="ER21" s="30"/>
      <c r="ES21" s="30"/>
      <c r="ET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c r="FU21" s="30"/>
      <c r="FV21" s="30"/>
      <c r="FW21" s="30"/>
      <c r="FX21" s="30"/>
      <c r="FY21" s="30"/>
      <c r="FZ21" s="30"/>
      <c r="GA21" s="30"/>
      <c r="GB21" s="30"/>
      <c r="GC21" s="30"/>
      <c r="GD21" s="30"/>
      <c r="GE21" s="30"/>
      <c r="GF21" s="30"/>
      <c r="GG21" s="30"/>
      <c r="GH21" s="30"/>
      <c r="GI21" s="30"/>
      <c r="GJ21" s="30"/>
      <c r="GK21" s="30"/>
      <c r="GL21" s="30"/>
      <c r="GM21" s="30"/>
      <c r="GN21" s="30"/>
      <c r="GO21" s="30"/>
      <c r="GP21" s="30"/>
      <c r="GQ21" s="30"/>
      <c r="GR21" s="30"/>
      <c r="GS21" s="30"/>
      <c r="GT21" s="30"/>
      <c r="GU21" s="30"/>
      <c r="GV21" s="30"/>
      <c r="GW21" s="30"/>
      <c r="GX21" s="30"/>
      <c r="GY21" s="30"/>
      <c r="GZ21" s="30"/>
      <c r="HA21" s="30"/>
      <c r="HB21" s="30"/>
      <c r="HC21" s="30"/>
    </row>
    <row r="22" spans="1:211" ht="18" x14ac:dyDescent="0.25">
      <c r="B22" s="85" t="s">
        <v>3216</v>
      </c>
      <c r="C22" s="118">
        <f ca="1">C23+C24</f>
        <v>8309.639999999994</v>
      </c>
      <c r="D22" s="118">
        <f t="shared" ref="D22" ca="1" si="1">D23+D24</f>
        <v>2623.9039999999995</v>
      </c>
      <c r="I22" s="19"/>
    </row>
    <row r="23" spans="1:211" ht="18" x14ac:dyDescent="0.25">
      <c r="B23" s="86" t="s">
        <v>35</v>
      </c>
      <c r="C23" s="119">
        <f ca="1">SUMIF('Resource Details'!$F$3:$F$1296,"=STORAGE",'Resource Details'!$I$3:$I$1282)</f>
        <v>8309.639999999994</v>
      </c>
      <c r="D23" s="119">
        <f ca="1">SUMIF('Resource Details'!$F$3:$F$1296,"=STORAGE",'Resource Details'!$J$3:$J$1282)*0.32</f>
        <v>2623.9039999999995</v>
      </c>
      <c r="E23" s="43"/>
      <c r="I23" s="19"/>
    </row>
    <row r="24" spans="1:211" ht="18" x14ac:dyDescent="0.25">
      <c r="B24" s="86" t="s">
        <v>14</v>
      </c>
      <c r="C24" s="119">
        <v>0</v>
      </c>
      <c r="D24" s="119">
        <v>0</v>
      </c>
      <c r="I24" s="19"/>
    </row>
    <row r="25" spans="1:211" ht="18" x14ac:dyDescent="0.25">
      <c r="B25" s="85" t="s">
        <v>15</v>
      </c>
      <c r="C25" s="118">
        <f ca="1">SUMIF('Resource Details'!$F$3:$F$1296,"=OTHER",'Resource Details'!$I$3:$I$1282)</f>
        <v>1220</v>
      </c>
      <c r="D25" s="118">
        <f ca="1">SUMIF('Resource Details'!$F$3:$F$1296,"=OTHER",'Resource Details'!$J$3:$J$1282)*0.59</f>
        <v>719.8</v>
      </c>
      <c r="I25" s="19"/>
    </row>
    <row r="26" spans="1:211" ht="24.75" customHeight="1" x14ac:dyDescent="0.25">
      <c r="B26" s="95" t="s">
        <v>2969</v>
      </c>
      <c r="C26" s="121"/>
      <c r="D26" s="122"/>
      <c r="I26" s="19"/>
    </row>
    <row r="27" spans="1:211" ht="18" customHeight="1" x14ac:dyDescent="0.25">
      <c r="B27" s="78" t="s">
        <v>1</v>
      </c>
      <c r="C27" s="118">
        <f>C28+C34</f>
        <v>242</v>
      </c>
      <c r="D27" s="118">
        <f t="shared" ref="D27" si="2">D28+D34</f>
        <v>181.8</v>
      </c>
    </row>
    <row r="28" spans="1:211" ht="18" x14ac:dyDescent="0.25">
      <c r="B28" s="80" t="s">
        <v>2</v>
      </c>
      <c r="C28" s="119">
        <f>SUM(C29:C33)</f>
        <v>242</v>
      </c>
      <c r="D28" s="119">
        <f t="shared" ref="D28" si="3">SUM(D29:D33)</f>
        <v>181.8</v>
      </c>
    </row>
    <row r="29" spans="1:211" ht="18" x14ac:dyDescent="0.25">
      <c r="B29" s="77" t="s">
        <v>3</v>
      </c>
      <c r="C29" s="119">
        <f>SUMIF('Resource Details'!$F$1298:$F$1656,"=GAS-CC",'Resource Details'!$I$1298:$I$1656)</f>
        <v>0</v>
      </c>
      <c r="D29" s="119">
        <f>SUMIF('Resource Details'!$F$1298:$F$1656,"=GAS-CC",'Resource Details'!$J$1298:$J$1656)</f>
        <v>0</v>
      </c>
    </row>
    <row r="30" spans="1:211" ht="18" x14ac:dyDescent="0.25">
      <c r="B30" s="77" t="s">
        <v>4</v>
      </c>
      <c r="C30" s="119">
        <f>SUMIF('Resource Details'!$F$1298:$F$1309,"=GAS-GT",'Resource Details'!$I$1298:$I$1309)</f>
        <v>242</v>
      </c>
      <c r="D30" s="119">
        <f>SUMIF('Resource Details'!$F$1298:$F$1656,"=GAS-GT",'Resource Details'!$J$1298:$J$1656)</f>
        <v>181.8</v>
      </c>
    </row>
    <row r="31" spans="1:211" ht="18" x14ac:dyDescent="0.25">
      <c r="B31" s="77" t="s">
        <v>5</v>
      </c>
      <c r="C31" s="119">
        <f>SUMIF('Resource Details'!$F$1298:$F$1656,"=GAS-IC",'Resource Details'!$I$1298:$I$1656)</f>
        <v>0</v>
      </c>
      <c r="D31" s="119">
        <f>SUMIF('Resource Details'!$F$1298:$F$1656,"=GAS-IC",'Resource Details'!$J$1298:$J$1656)</f>
        <v>0</v>
      </c>
    </row>
    <row r="32" spans="1:211" ht="18" x14ac:dyDescent="0.25">
      <c r="B32" s="77" t="s">
        <v>10</v>
      </c>
      <c r="C32" s="119">
        <f>SUMIF('Resource Details'!$F$1298:$F$1656,"=GAS-ST",'Resource Details'!$I$1298:$I$1656)</f>
        <v>0</v>
      </c>
      <c r="D32" s="119">
        <f>SUMIF('Resource Details'!$F$1298:$F$1656,"=GAS-ST",'Resource Details'!$J$1298:$J$1656)</f>
        <v>0</v>
      </c>
    </row>
    <row r="33" spans="1:211" ht="18" x14ac:dyDescent="0.25">
      <c r="B33" s="77" t="s">
        <v>6</v>
      </c>
      <c r="C33" s="119">
        <v>0</v>
      </c>
      <c r="D33" s="119">
        <v>0</v>
      </c>
    </row>
    <row r="34" spans="1:211" ht="18" x14ac:dyDescent="0.25">
      <c r="B34" s="80" t="s">
        <v>3561</v>
      </c>
      <c r="C34" s="119">
        <f>SUMIF('Resource Details'!$F$1298:$F$1656,"=DIESEL",'Resource Details'!$I$1298:$I$1656)</f>
        <v>0</v>
      </c>
      <c r="D34" s="119">
        <f>SUMIF('Resource Details'!$F$1298:$F$1656,"=DIESEL",'Resource Details'!$J$1298:$J$1656)</f>
        <v>0</v>
      </c>
    </row>
    <row r="35" spans="1:211" ht="18" x14ac:dyDescent="0.25">
      <c r="B35" s="85" t="s">
        <v>3219</v>
      </c>
      <c r="C35" s="118">
        <f>C36+C37</f>
        <v>1234.8000000000002</v>
      </c>
      <c r="D35" s="118">
        <f>D36+D37</f>
        <v>0</v>
      </c>
    </row>
    <row r="36" spans="1:211" ht="18" x14ac:dyDescent="0.25">
      <c r="B36" s="84" t="s">
        <v>11</v>
      </c>
      <c r="C36" s="119">
        <f>SUMIF('Resource Details'!$F$1298:$F$1656,"=SOLAR",'Resource Details'!$I$1298:$I$1656)</f>
        <v>1234.8000000000002</v>
      </c>
      <c r="D36" s="119">
        <f>SUMIF('Resource Details'!$F$1298:$F$1656,"=SOLAR",'Resource Details'!$J$1298:$J$1656)*0</f>
        <v>0</v>
      </c>
      <c r="E36" s="43"/>
    </row>
    <row r="37" spans="1:211" ht="18" x14ac:dyDescent="0.25">
      <c r="B37" s="84" t="s">
        <v>12</v>
      </c>
      <c r="C37" s="119">
        <f>SUM(C38:C40)</f>
        <v>0</v>
      </c>
      <c r="D37" s="119">
        <f>D38+D39+D40</f>
        <v>0</v>
      </c>
      <c r="E37" s="43"/>
      <c r="F37" s="133"/>
      <c r="G37" s="133"/>
    </row>
    <row r="38" spans="1:211" ht="18" x14ac:dyDescent="0.25">
      <c r="B38" s="86" t="s">
        <v>13</v>
      </c>
      <c r="C38" s="119">
        <f>SUMIF('Resource Details'!$F$1298:$F$1656,"=WIND-C",'Resource Details'!$I$1298:$I$1656)</f>
        <v>0</v>
      </c>
      <c r="D38" s="119">
        <f>SUMIF('Resource Details'!$F$1298:$F$1656,"=WIND-C",'Resource Details'!$J$1298:$J$1656)*0.406678169085558</f>
        <v>0</v>
      </c>
      <c r="E38" s="43"/>
    </row>
    <row r="39" spans="1:211" ht="18" x14ac:dyDescent="0.25">
      <c r="B39" s="86" t="s">
        <v>2914</v>
      </c>
      <c r="C39" s="119">
        <f>SUMIF('Resource Details'!$F$1298:$F$1656,"=WIND-P",'Resource Details'!$I$1298:$I$1656)</f>
        <v>0</v>
      </c>
      <c r="D39" s="119">
        <f>SUMIF('Resource Details'!$F$1298:$F$1656,"=WIND-P",'Resource Details'!$J$1298:$J$1656)*0.406678169085558</f>
        <v>0</v>
      </c>
      <c r="E39" s="43"/>
    </row>
    <row r="40" spans="1:211" ht="18" x14ac:dyDescent="0.25">
      <c r="B40" s="86" t="s">
        <v>14</v>
      </c>
      <c r="C40" s="119">
        <f>SUMIF('Resource Details'!$F$1298:$F$1656,"=WIND-O",'Resource Details'!$I$1298:$I$1656)</f>
        <v>0</v>
      </c>
      <c r="D40" s="119">
        <f>SUMIF('Resource Details'!$F$1298:$F$1656,"=WIND-O",'Resource Details'!$J$1298:$J$1656)*0.406678169085558</f>
        <v>0</v>
      </c>
      <c r="E40" s="43"/>
      <c r="G40" s="134"/>
    </row>
    <row r="41" spans="1:211" ht="18" x14ac:dyDescent="0.25">
      <c r="B41" s="85" t="s">
        <v>3216</v>
      </c>
      <c r="C41" s="118">
        <f>SUM(C42:C43)</f>
        <v>1203.8999999999999</v>
      </c>
      <c r="D41" s="118">
        <f t="shared" ref="D41" si="4">SUM(D42:D43)</f>
        <v>385.24799999999999</v>
      </c>
    </row>
    <row r="42" spans="1:211" ht="18" x14ac:dyDescent="0.25">
      <c r="B42" s="86" t="s">
        <v>35</v>
      </c>
      <c r="C42" s="119">
        <f>SUMIF('Resource Details'!$F$1298:$F$1656,"=STORAGE",'Resource Details'!$I$1298:$I$1656)</f>
        <v>1203.8999999999999</v>
      </c>
      <c r="D42" s="119">
        <f>SUMIF('Resource Details'!$F$1298:$F$1656,"=STORAGE",'Resource Details'!$J$1298:$J$1656)*0.32</f>
        <v>385.24799999999999</v>
      </c>
      <c r="E42" s="43"/>
    </row>
    <row r="43" spans="1:211" ht="18" x14ac:dyDescent="0.25">
      <c r="B43" s="86" t="s">
        <v>14</v>
      </c>
      <c r="C43" s="120">
        <v>0</v>
      </c>
      <c r="D43" s="120">
        <v>0</v>
      </c>
    </row>
    <row r="44" spans="1:211" s="31" customFormat="1" ht="15.75" customHeight="1" x14ac:dyDescent="0.25">
      <c r="A44" s="34"/>
      <c r="B44" s="103"/>
      <c r="C44" s="88"/>
      <c r="D44" s="88"/>
      <c r="E44" s="19"/>
      <c r="F44" s="19"/>
      <c r="G44" s="19"/>
      <c r="H44" s="19"/>
      <c r="I44" s="127"/>
      <c r="J44" s="19"/>
      <c r="K44" s="19"/>
      <c r="L44" s="19"/>
      <c r="M44" s="19"/>
      <c r="N44" s="19"/>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c r="FE44" s="30"/>
      <c r="FF44" s="30"/>
      <c r="FG44" s="30"/>
      <c r="FH44" s="30"/>
      <c r="FI44" s="30"/>
      <c r="FJ44" s="30"/>
      <c r="FK44" s="30"/>
      <c r="FL44" s="30"/>
      <c r="FM44" s="30"/>
      <c r="FN44" s="30"/>
      <c r="FO44" s="30"/>
      <c r="FP44" s="30"/>
      <c r="FQ44" s="30"/>
      <c r="FR44" s="30"/>
      <c r="FS44" s="30"/>
      <c r="FT44" s="30"/>
      <c r="FU44" s="30"/>
      <c r="FV44" s="30"/>
      <c r="FW44" s="30"/>
      <c r="FX44" s="30"/>
      <c r="FY44" s="30"/>
      <c r="FZ44" s="30"/>
      <c r="GA44" s="30"/>
      <c r="GB44" s="30"/>
      <c r="GC44" s="30"/>
      <c r="GD44" s="30"/>
      <c r="GE44" s="30"/>
      <c r="GF44" s="30"/>
      <c r="GG44" s="30"/>
      <c r="GH44" s="30"/>
      <c r="GI44" s="30"/>
      <c r="GJ44" s="30"/>
      <c r="GK44" s="30"/>
      <c r="GL44" s="30"/>
      <c r="GM44" s="30"/>
      <c r="GN44" s="30"/>
      <c r="GO44" s="30"/>
      <c r="GP44" s="30"/>
      <c r="GQ44" s="30"/>
      <c r="GR44" s="30"/>
      <c r="GS44" s="30"/>
      <c r="GT44" s="30"/>
      <c r="GU44" s="30"/>
      <c r="GV44" s="30"/>
      <c r="GW44" s="30"/>
      <c r="GX44" s="30"/>
      <c r="GY44" s="30"/>
      <c r="GZ44" s="30"/>
      <c r="HA44" s="30"/>
      <c r="HB44" s="30"/>
      <c r="HC44" s="30"/>
    </row>
    <row r="45" spans="1:211" s="31" customFormat="1" ht="19.350000000000001" customHeight="1" x14ac:dyDescent="0.25">
      <c r="A45" s="34"/>
      <c r="B45" s="81" t="s">
        <v>0</v>
      </c>
      <c r="C45" s="79">
        <f ca="1">C4+C13+C19+C22+C25+C27+C35+C41</f>
        <v>166398.43999999997</v>
      </c>
      <c r="D45" s="79">
        <f ca="1">D4+D13+D19+D22+D25+D27+D35+D41</f>
        <v>94043.933557230019</v>
      </c>
      <c r="E45" s="19"/>
      <c r="F45" s="19"/>
      <c r="G45" s="19"/>
      <c r="H45" s="19"/>
      <c r="I45" s="127"/>
      <c r="J45" s="19"/>
      <c r="K45" s="19"/>
      <c r="L45" s="19"/>
      <c r="M45" s="19"/>
      <c r="N45" s="19"/>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c r="DK45" s="30"/>
      <c r="DL45" s="30"/>
      <c r="DM45" s="30"/>
      <c r="DN45" s="30"/>
      <c r="DO45" s="30"/>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30"/>
      <c r="EP45" s="30"/>
      <c r="EQ45" s="30"/>
      <c r="ER45" s="30"/>
      <c r="ES45" s="30"/>
      <c r="ET45" s="30"/>
      <c r="EU45" s="30"/>
      <c r="EV45" s="30"/>
      <c r="EW45" s="30"/>
      <c r="EX45" s="30"/>
      <c r="EY45" s="30"/>
      <c r="EZ45" s="30"/>
      <c r="FA45" s="30"/>
      <c r="FB45" s="30"/>
      <c r="FC45" s="30"/>
      <c r="FD45" s="30"/>
      <c r="FE45" s="30"/>
      <c r="FF45" s="30"/>
      <c r="FG45" s="30"/>
      <c r="FH45" s="30"/>
      <c r="FI45" s="30"/>
      <c r="FJ45" s="30"/>
      <c r="FK45" s="30"/>
      <c r="FL45" s="30"/>
      <c r="FM45" s="30"/>
      <c r="FN45" s="30"/>
      <c r="FO45" s="30"/>
      <c r="FP45" s="30"/>
      <c r="FQ45" s="30"/>
      <c r="FR45" s="30"/>
      <c r="FS45" s="30"/>
      <c r="FT45" s="30"/>
      <c r="FU45" s="30"/>
      <c r="FV45" s="30"/>
      <c r="FW45" s="30"/>
      <c r="FX45" s="30"/>
      <c r="FY45" s="30"/>
      <c r="FZ45" s="30"/>
      <c r="GA45" s="30"/>
      <c r="GB45" s="30"/>
      <c r="GC45" s="30"/>
      <c r="GD45" s="30"/>
      <c r="GE45" s="30"/>
      <c r="GF45" s="30"/>
      <c r="GG45" s="30"/>
      <c r="GH45" s="30"/>
      <c r="GI45" s="30"/>
      <c r="GJ45" s="30"/>
      <c r="GK45" s="30"/>
      <c r="GL45" s="30"/>
      <c r="GM45" s="30"/>
      <c r="GN45" s="30"/>
      <c r="GO45" s="30"/>
      <c r="GP45" s="30"/>
      <c r="GQ45" s="30"/>
      <c r="GR45" s="30"/>
      <c r="GS45" s="30"/>
      <c r="GT45" s="30"/>
      <c r="GU45" s="30"/>
      <c r="GV45" s="30"/>
      <c r="GW45" s="30"/>
      <c r="GX45" s="30"/>
      <c r="GY45" s="30"/>
      <c r="GZ45" s="30"/>
      <c r="HA45" s="30"/>
      <c r="HB45" s="30"/>
      <c r="HC45" s="30"/>
    </row>
    <row r="46" spans="1:211" s="31" customFormat="1" ht="19.350000000000001" customHeight="1" x14ac:dyDescent="0.25">
      <c r="A46" s="34"/>
      <c r="B46" s="96"/>
      <c r="C46" s="97"/>
      <c r="D46" s="97"/>
      <c r="E46" s="19"/>
      <c r="F46" s="19"/>
      <c r="G46" s="19"/>
      <c r="H46" s="19"/>
      <c r="I46" s="127"/>
      <c r="J46" s="19"/>
      <c r="K46" s="19"/>
      <c r="L46" s="19"/>
      <c r="M46" s="19"/>
      <c r="N46" s="19"/>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c r="DM46" s="30"/>
      <c r="DN46" s="30"/>
      <c r="DO46" s="30"/>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30"/>
      <c r="FO46" s="30"/>
      <c r="FP46" s="30"/>
      <c r="FQ46" s="30"/>
      <c r="FR46" s="30"/>
      <c r="FS46" s="30"/>
      <c r="FT46" s="30"/>
      <c r="FU46" s="30"/>
      <c r="FV46" s="30"/>
      <c r="FW46" s="30"/>
      <c r="FX46" s="30"/>
      <c r="FY46" s="30"/>
      <c r="FZ46" s="30"/>
      <c r="GA46" s="30"/>
      <c r="GB46" s="30"/>
      <c r="GC46" s="30"/>
      <c r="GD46" s="30"/>
      <c r="GE46" s="30"/>
      <c r="GF46" s="30"/>
      <c r="GG46" s="30"/>
      <c r="GH46" s="30"/>
      <c r="GI46" s="30"/>
      <c r="GJ46" s="30"/>
      <c r="GK46" s="30"/>
      <c r="GL46" s="30"/>
      <c r="GM46" s="30"/>
      <c r="GN46" s="30"/>
      <c r="GO46" s="30"/>
      <c r="GP46" s="30"/>
      <c r="GQ46" s="30"/>
      <c r="GR46" s="30"/>
      <c r="GS46" s="30"/>
      <c r="GT46" s="30"/>
      <c r="GU46" s="30"/>
      <c r="GV46" s="30"/>
      <c r="GW46" s="30"/>
      <c r="GX46" s="30"/>
      <c r="GY46" s="30"/>
      <c r="GZ46" s="30"/>
      <c r="HA46" s="30"/>
      <c r="HB46" s="30"/>
      <c r="HC46" s="30"/>
    </row>
    <row r="47" spans="1:211" s="31" customFormat="1" ht="19.350000000000001" customHeight="1" x14ac:dyDescent="0.25">
      <c r="A47" s="34"/>
      <c r="B47" s="82" t="s">
        <v>16</v>
      </c>
      <c r="C47" s="83"/>
      <c r="D47" s="83"/>
      <c r="E47" s="19"/>
      <c r="F47" s="19"/>
      <c r="G47" s="19"/>
      <c r="H47" s="19"/>
      <c r="I47" s="127"/>
      <c r="J47" s="19"/>
      <c r="K47" s="19"/>
      <c r="L47" s="19"/>
      <c r="M47" s="19"/>
      <c r="N47" s="19"/>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c r="DK47" s="30"/>
      <c r="DL47" s="30"/>
      <c r="DM47" s="30"/>
      <c r="DN47" s="30"/>
      <c r="DO47" s="30"/>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30"/>
      <c r="EP47" s="30"/>
      <c r="EQ47" s="30"/>
      <c r="ER47" s="30"/>
      <c r="ES47" s="30"/>
      <c r="ET47" s="30"/>
      <c r="EU47" s="30"/>
      <c r="EV47" s="30"/>
      <c r="EW47" s="30"/>
      <c r="EX47" s="30"/>
      <c r="EY47" s="30"/>
      <c r="EZ47" s="30"/>
      <c r="FA47" s="30"/>
      <c r="FB47" s="30"/>
      <c r="FC47" s="30"/>
      <c r="FD47" s="30"/>
      <c r="FE47" s="30"/>
      <c r="FF47" s="30"/>
      <c r="FG47" s="30"/>
      <c r="FH47" s="30"/>
      <c r="FI47" s="30"/>
      <c r="FJ47" s="30"/>
      <c r="FK47" s="30"/>
      <c r="FL47" s="30"/>
      <c r="FM47" s="30"/>
      <c r="FN47" s="30"/>
      <c r="FO47" s="30"/>
      <c r="FP47" s="30"/>
      <c r="FQ47" s="30"/>
      <c r="FR47" s="30"/>
      <c r="FS47" s="30"/>
      <c r="FT47" s="30"/>
      <c r="FU47" s="30"/>
      <c r="FV47" s="30"/>
      <c r="FW47" s="30"/>
      <c r="FX47" s="30"/>
      <c r="FY47" s="30"/>
      <c r="FZ47" s="30"/>
      <c r="GA47" s="30"/>
      <c r="GB47" s="30"/>
      <c r="GC47" s="30"/>
      <c r="GD47" s="30"/>
      <c r="GE47" s="30"/>
      <c r="GF47" s="30"/>
      <c r="GG47" s="30"/>
      <c r="GH47" s="30"/>
      <c r="GI47" s="30"/>
      <c r="GJ47" s="30"/>
      <c r="GK47" s="30"/>
      <c r="GL47" s="30"/>
      <c r="GM47" s="30"/>
      <c r="GN47" s="30"/>
      <c r="GO47" s="30"/>
      <c r="GP47" s="30"/>
      <c r="GQ47" s="30"/>
      <c r="GR47" s="30"/>
      <c r="GS47" s="30"/>
      <c r="GT47" s="30"/>
      <c r="GU47" s="30"/>
      <c r="GV47" s="30"/>
      <c r="GW47" s="30"/>
      <c r="GX47" s="30"/>
      <c r="GY47" s="30"/>
      <c r="GZ47" s="30"/>
      <c r="HA47" s="30"/>
      <c r="HB47" s="30"/>
      <c r="HC47" s="30"/>
    </row>
    <row r="48" spans="1:211" s="31" customFormat="1" ht="58.5" customHeight="1" x14ac:dyDescent="0.25">
      <c r="A48" s="34"/>
      <c r="B48" s="265" t="s">
        <v>2970</v>
      </c>
      <c r="C48" s="265"/>
      <c r="D48" s="265"/>
      <c r="E48" s="19"/>
      <c r="F48" s="19"/>
      <c r="G48" s="19"/>
      <c r="H48" s="19"/>
      <c r="I48" s="127"/>
      <c r="J48" s="19"/>
      <c r="K48" s="19"/>
      <c r="L48" s="19"/>
      <c r="M48" s="19"/>
      <c r="N48" s="19"/>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30"/>
      <c r="GY48" s="30"/>
      <c r="GZ48" s="30"/>
      <c r="HA48" s="30"/>
      <c r="HB48" s="30"/>
      <c r="HC48" s="30"/>
    </row>
    <row r="49" spans="1:211" s="31" customFormat="1" ht="72" customHeight="1" x14ac:dyDescent="0.25">
      <c r="A49" s="34"/>
      <c r="B49" s="265" t="s">
        <v>3218</v>
      </c>
      <c r="C49" s="265"/>
      <c r="D49" s="265"/>
      <c r="E49" s="19"/>
      <c r="F49" s="19"/>
      <c r="G49" s="19"/>
      <c r="H49" s="19"/>
      <c r="I49" s="127"/>
      <c r="J49" s="19"/>
      <c r="K49" s="19"/>
      <c r="L49" s="19"/>
      <c r="M49" s="19"/>
      <c r="N49" s="19"/>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H49" s="30"/>
      <c r="DI49" s="30"/>
      <c r="DJ49" s="30"/>
      <c r="DK49" s="30"/>
      <c r="DL49" s="30"/>
      <c r="DM49" s="30"/>
      <c r="DN49" s="30"/>
      <c r="DO49" s="30"/>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30"/>
      <c r="EP49" s="30"/>
      <c r="EQ49" s="30"/>
      <c r="ER49" s="30"/>
      <c r="ES49" s="30"/>
      <c r="ET49" s="30"/>
      <c r="EU49" s="30"/>
      <c r="EV49" s="30"/>
      <c r="EW49" s="30"/>
      <c r="EX49" s="30"/>
      <c r="EY49" s="30"/>
      <c r="EZ49" s="30"/>
      <c r="FA49" s="30"/>
      <c r="FB49" s="30"/>
      <c r="FC49" s="30"/>
      <c r="FD49" s="30"/>
      <c r="FE49" s="30"/>
      <c r="FF49" s="30"/>
      <c r="FG49" s="30"/>
      <c r="FH49" s="30"/>
      <c r="FI49" s="30"/>
      <c r="FJ49" s="30"/>
      <c r="FK49" s="30"/>
      <c r="FL49" s="30"/>
      <c r="FM49" s="30"/>
      <c r="FN49" s="30"/>
      <c r="FO49" s="30"/>
      <c r="FP49" s="30"/>
      <c r="FQ49" s="30"/>
      <c r="FR49" s="30"/>
      <c r="FS49" s="30"/>
      <c r="FT49" s="30"/>
      <c r="FU49" s="30"/>
      <c r="FV49" s="30"/>
      <c r="FW49" s="30"/>
      <c r="FX49" s="30"/>
      <c r="FY49" s="30"/>
      <c r="FZ49" s="30"/>
      <c r="GA49" s="30"/>
      <c r="GB49" s="30"/>
      <c r="GC49" s="30"/>
      <c r="GD49" s="30"/>
      <c r="GE49" s="30"/>
      <c r="GF49" s="30"/>
      <c r="GG49" s="30"/>
      <c r="GH49" s="30"/>
      <c r="GI49" s="30"/>
      <c r="GJ49" s="30"/>
      <c r="GK49" s="30"/>
      <c r="GL49" s="30"/>
      <c r="GM49" s="30"/>
      <c r="GN49" s="30"/>
      <c r="GO49" s="30"/>
      <c r="GP49" s="30"/>
      <c r="GQ49" s="30"/>
      <c r="GR49" s="30"/>
      <c r="GS49" s="30"/>
      <c r="GT49" s="30"/>
      <c r="GU49" s="30"/>
      <c r="GV49" s="30"/>
      <c r="GW49" s="30"/>
      <c r="GX49" s="30"/>
      <c r="GY49" s="30"/>
      <c r="GZ49" s="30"/>
      <c r="HA49" s="30"/>
      <c r="HB49" s="30"/>
      <c r="HC49" s="30"/>
    </row>
    <row r="50" spans="1:211" ht="153" customHeight="1" x14ac:dyDescent="0.25">
      <c r="B50" s="265" t="s">
        <v>3562</v>
      </c>
      <c r="C50" s="265"/>
      <c r="D50" s="265"/>
    </row>
    <row r="51" spans="1:211" ht="45.75" customHeight="1" x14ac:dyDescent="0.25">
      <c r="B51" s="265" t="s">
        <v>3370</v>
      </c>
      <c r="C51" s="265"/>
      <c r="D51" s="265"/>
    </row>
    <row r="52" spans="1:211" s="31" customFormat="1" ht="42.75" customHeight="1" x14ac:dyDescent="0.25">
      <c r="A52" s="34"/>
      <c r="B52" s="265" t="s">
        <v>3371</v>
      </c>
      <c r="C52" s="265"/>
      <c r="D52" s="265"/>
      <c r="E52" s="19"/>
      <c r="F52" s="19"/>
      <c r="G52" s="19"/>
      <c r="H52" s="19"/>
      <c r="I52" s="127"/>
      <c r="J52" s="19"/>
      <c r="K52" s="19"/>
      <c r="L52" s="19"/>
      <c r="M52" s="19"/>
      <c r="N52" s="19"/>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H52" s="30"/>
      <c r="DI52" s="30"/>
      <c r="DJ52" s="30"/>
      <c r="DK52" s="30"/>
      <c r="DL52" s="30"/>
      <c r="DM52" s="30"/>
      <c r="DN52" s="30"/>
      <c r="DO52" s="30"/>
      <c r="DP52" s="30"/>
      <c r="DQ52" s="30"/>
      <c r="DR52" s="30"/>
      <c r="DS52" s="30"/>
      <c r="DT52" s="30"/>
      <c r="DU52" s="30"/>
      <c r="DV52" s="30"/>
      <c r="DW52" s="30"/>
      <c r="DX52" s="30"/>
      <c r="DY52" s="30"/>
      <c r="DZ52" s="30"/>
      <c r="EA52" s="30"/>
      <c r="EB52" s="30"/>
      <c r="EC52" s="30"/>
      <c r="ED52" s="30"/>
      <c r="EE52" s="30"/>
      <c r="EF52" s="30"/>
      <c r="EG52" s="30"/>
      <c r="EH52" s="30"/>
      <c r="EI52" s="30"/>
      <c r="EJ52" s="30"/>
      <c r="EK52" s="30"/>
      <c r="EL52" s="30"/>
      <c r="EM52" s="30"/>
      <c r="EN52" s="30"/>
      <c r="EO52" s="30"/>
      <c r="EP52" s="30"/>
      <c r="EQ52" s="30"/>
      <c r="ER52" s="30"/>
      <c r="ES52" s="30"/>
      <c r="ET52" s="30"/>
      <c r="EU52" s="30"/>
      <c r="EV52" s="30"/>
      <c r="EW52" s="30"/>
      <c r="EX52" s="30"/>
      <c r="EY52" s="30"/>
      <c r="EZ52" s="30"/>
      <c r="FA52" s="30"/>
      <c r="FB52" s="30"/>
      <c r="FC52" s="30"/>
      <c r="FD52" s="30"/>
      <c r="FE52" s="30"/>
      <c r="FF52" s="30"/>
      <c r="FG52" s="30"/>
      <c r="FH52" s="30"/>
      <c r="FI52" s="30"/>
      <c r="FJ52" s="30"/>
      <c r="FK52" s="30"/>
      <c r="FL52" s="30"/>
      <c r="FM52" s="30"/>
      <c r="FN52" s="30"/>
      <c r="FO52" s="30"/>
      <c r="FP52" s="30"/>
      <c r="FQ52" s="30"/>
      <c r="FR52" s="30"/>
      <c r="FS52" s="30"/>
      <c r="FT52" s="30"/>
      <c r="FU52" s="30"/>
      <c r="FV52" s="30"/>
      <c r="FW52" s="30"/>
      <c r="FX52" s="30"/>
      <c r="FY52" s="30"/>
      <c r="FZ52" s="30"/>
      <c r="GA52" s="30"/>
      <c r="GB52" s="30"/>
      <c r="GC52" s="30"/>
      <c r="GD52" s="30"/>
      <c r="GE52" s="30"/>
      <c r="GF52" s="30"/>
      <c r="GG52" s="30"/>
      <c r="GH52" s="30"/>
      <c r="GI52" s="30"/>
      <c r="GJ52" s="30"/>
      <c r="GK52" s="30"/>
      <c r="GL52" s="30"/>
      <c r="GM52" s="30"/>
      <c r="GN52" s="30"/>
      <c r="GO52" s="30"/>
      <c r="GP52" s="30"/>
      <c r="GQ52" s="30"/>
      <c r="GR52" s="30"/>
      <c r="GS52" s="30"/>
      <c r="GT52" s="30"/>
      <c r="GU52" s="30"/>
      <c r="GV52" s="30"/>
      <c r="GW52" s="30"/>
      <c r="GX52" s="30"/>
      <c r="GY52" s="30"/>
      <c r="GZ52" s="30"/>
      <c r="HA52" s="30"/>
      <c r="HB52" s="30"/>
      <c r="HC52" s="30"/>
    </row>
    <row r="53" spans="1:211" ht="42.75" customHeight="1" x14ac:dyDescent="0.25">
      <c r="B53" s="265" t="s">
        <v>3402</v>
      </c>
      <c r="C53" s="265"/>
      <c r="D53" s="265"/>
    </row>
    <row r="54" spans="1:211" x14ac:dyDescent="0.25">
      <c r="B54" s="19"/>
      <c r="C54" s="19"/>
      <c r="D54" s="102"/>
    </row>
  </sheetData>
  <mergeCells count="6">
    <mergeCell ref="B53:D53"/>
    <mergeCell ref="B52:D52"/>
    <mergeCell ref="B51:D51"/>
    <mergeCell ref="B48:D48"/>
    <mergeCell ref="B49:D49"/>
    <mergeCell ref="B50:D50"/>
  </mergeCells>
  <pageMargins left="0.7" right="0.7" top="0.75" bottom="0.75" header="0.3" footer="0.3"/>
  <pageSetup scale="54" orientation="portrait" r:id="rId1"/>
  <headerFooter>
    <oddFooter>&amp;LERCOT PUBLIC&amp;C&amp;14&amp;P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437E9-E0D0-4C07-9930-6604D0C5DF1E}">
  <sheetPr codeName="Sheet5"/>
  <dimension ref="A1:O1703"/>
  <sheetViews>
    <sheetView zoomScale="85" zoomScaleNormal="85" workbookViewId="0">
      <pane ySplit="2" topLeftCell="A1288" activePane="bottomLeft" state="frozen"/>
      <selection pane="bottomLeft" activeCell="F443" sqref="F443"/>
    </sheetView>
  </sheetViews>
  <sheetFormatPr defaultColWidth="15.5703125" defaultRowHeight="15" x14ac:dyDescent="0.25"/>
  <cols>
    <col min="1" max="1" width="7.140625" style="8" customWidth="1"/>
    <col min="2" max="2" width="55.5703125" style="7" customWidth="1"/>
    <col min="3" max="3" width="12" style="7" customWidth="1"/>
    <col min="4" max="4" width="21.140625" style="7" customWidth="1"/>
    <col min="5" max="5" width="19.85546875" style="7" customWidth="1"/>
    <col min="6" max="6" width="14.85546875" style="7" customWidth="1"/>
    <col min="7" max="7" width="14.42578125" style="7" customWidth="1"/>
    <col min="8" max="8" width="13.5703125" style="6" customWidth="1"/>
    <col min="9" max="10" width="13.5703125" style="29" customWidth="1"/>
    <col min="12" max="16384" width="15.5703125" style="1"/>
  </cols>
  <sheetData>
    <row r="1" spans="1:15" s="8" customFormat="1" ht="26.1" customHeight="1" x14ac:dyDescent="0.4">
      <c r="A1" s="17"/>
      <c r="B1" s="18" t="s">
        <v>3698</v>
      </c>
      <c r="C1" s="18"/>
      <c r="D1" s="18"/>
      <c r="E1" s="18"/>
      <c r="F1" s="18"/>
      <c r="G1" s="18"/>
      <c r="H1" s="18"/>
      <c r="I1" s="18"/>
      <c r="J1" s="18"/>
      <c r="N1" s="123"/>
      <c r="O1" s="123"/>
    </row>
    <row r="2" spans="1:15" s="12" customFormat="1" ht="55.5" customHeight="1" x14ac:dyDescent="0.25">
      <c r="B2" s="15" t="s">
        <v>2913</v>
      </c>
      <c r="C2" s="16" t="s">
        <v>2912</v>
      </c>
      <c r="D2" s="14" t="s">
        <v>2911</v>
      </c>
      <c r="E2" s="15" t="s">
        <v>2910</v>
      </c>
      <c r="F2" s="14" t="s">
        <v>2909</v>
      </c>
      <c r="G2" s="14" t="s">
        <v>2908</v>
      </c>
      <c r="H2" s="13" t="s">
        <v>2907</v>
      </c>
      <c r="I2" s="76" t="s">
        <v>2906</v>
      </c>
      <c r="J2" s="27" t="s">
        <v>3690</v>
      </c>
      <c r="N2" s="124"/>
      <c r="O2" s="124"/>
    </row>
    <row r="3" spans="1:15" s="8" customFormat="1" ht="15" customHeight="1" x14ac:dyDescent="0.25">
      <c r="A3" s="11"/>
      <c r="B3" s="10" t="s">
        <v>2905</v>
      </c>
      <c r="C3" s="10"/>
      <c r="D3" s="10"/>
      <c r="E3" s="10"/>
      <c r="F3" s="10"/>
      <c r="G3" s="10"/>
      <c r="H3" s="9"/>
      <c r="I3" s="9"/>
      <c r="J3" s="28"/>
      <c r="K3"/>
      <c r="N3" s="124"/>
      <c r="O3" s="124"/>
    </row>
    <row r="4" spans="1:15" s="8" customFormat="1" ht="15" customHeight="1" x14ac:dyDescent="0.25">
      <c r="A4" s="8">
        <v>4</v>
      </c>
      <c r="B4" s="7" t="s">
        <v>2904</v>
      </c>
      <c r="C4" s="7"/>
      <c r="D4" s="7" t="s">
        <v>2903</v>
      </c>
      <c r="E4" s="7" t="s">
        <v>2900</v>
      </c>
      <c r="F4" s="7" t="s">
        <v>2895</v>
      </c>
      <c r="G4" s="7" t="s">
        <v>57</v>
      </c>
      <c r="H4" s="6">
        <v>1990</v>
      </c>
      <c r="I4" s="116">
        <v>1269</v>
      </c>
      <c r="J4" s="29">
        <v>1222</v>
      </c>
      <c r="K4"/>
      <c r="N4" s="124"/>
      <c r="O4" s="124"/>
    </row>
    <row r="5" spans="1:15" s="8" customFormat="1" ht="15" customHeight="1" x14ac:dyDescent="0.25">
      <c r="A5" s="8">
        <f>A4+1</f>
        <v>5</v>
      </c>
      <c r="B5" s="7" t="s">
        <v>2902</v>
      </c>
      <c r="C5" s="7"/>
      <c r="D5" s="7" t="s">
        <v>2901</v>
      </c>
      <c r="E5" s="7" t="s">
        <v>2900</v>
      </c>
      <c r="F5" s="7" t="s">
        <v>2895</v>
      </c>
      <c r="G5" s="7" t="s">
        <v>57</v>
      </c>
      <c r="H5" s="6">
        <v>1993</v>
      </c>
      <c r="I5" s="116">
        <v>1269</v>
      </c>
      <c r="J5" s="29">
        <v>1209</v>
      </c>
      <c r="K5"/>
      <c r="N5" s="124"/>
      <c r="O5" s="124"/>
    </row>
    <row r="6" spans="1:15" s="8" customFormat="1" ht="15" customHeight="1" x14ac:dyDescent="0.25">
      <c r="A6" s="8">
        <f t="shared" ref="A6:A69" si="0">A5+1</f>
        <v>6</v>
      </c>
      <c r="B6" s="7" t="s">
        <v>2899</v>
      </c>
      <c r="C6" s="7"/>
      <c r="D6" s="7" t="s">
        <v>2898</v>
      </c>
      <c r="E6" s="7" t="s">
        <v>461</v>
      </c>
      <c r="F6" s="7" t="s">
        <v>2895</v>
      </c>
      <c r="G6" s="7" t="s">
        <v>125</v>
      </c>
      <c r="H6" s="6">
        <v>1988</v>
      </c>
      <c r="I6" s="116">
        <v>1365</v>
      </c>
      <c r="J6" s="29">
        <v>1323.2</v>
      </c>
      <c r="K6"/>
      <c r="N6" s="124"/>
      <c r="O6" s="124"/>
    </row>
    <row r="7" spans="1:15" s="8" customFormat="1" ht="15" customHeight="1" x14ac:dyDescent="0.25">
      <c r="A7" s="8">
        <f t="shared" si="0"/>
        <v>7</v>
      </c>
      <c r="B7" s="7" t="s">
        <v>2897</v>
      </c>
      <c r="C7" s="7"/>
      <c r="D7" s="7" t="s">
        <v>2896</v>
      </c>
      <c r="E7" s="7" t="s">
        <v>461</v>
      </c>
      <c r="F7" s="7" t="s">
        <v>2895</v>
      </c>
      <c r="G7" s="7" t="s">
        <v>125</v>
      </c>
      <c r="H7" s="6">
        <v>1989</v>
      </c>
      <c r="I7" s="116">
        <v>1365</v>
      </c>
      <c r="J7" s="29">
        <v>1310</v>
      </c>
      <c r="K7"/>
      <c r="N7" s="124"/>
      <c r="O7" s="124"/>
    </row>
    <row r="8" spans="1:15" s="8" customFormat="1" ht="15" customHeight="1" x14ac:dyDescent="0.25">
      <c r="A8" s="8">
        <f t="shared" si="0"/>
        <v>8</v>
      </c>
      <c r="B8" s="7" t="s">
        <v>2894</v>
      </c>
      <c r="C8" s="7"/>
      <c r="D8" s="7" t="s">
        <v>2893</v>
      </c>
      <c r="E8" s="7" t="s">
        <v>369</v>
      </c>
      <c r="F8" s="7" t="s">
        <v>2853</v>
      </c>
      <c r="G8" s="7" t="s">
        <v>84</v>
      </c>
      <c r="H8" s="6">
        <v>1980</v>
      </c>
      <c r="I8" s="116">
        <v>655</v>
      </c>
      <c r="J8" s="29">
        <v>655</v>
      </c>
      <c r="K8"/>
      <c r="N8" s="124"/>
      <c r="O8" s="124"/>
    </row>
    <row r="9" spans="1:15" s="8" customFormat="1" ht="15" customHeight="1" x14ac:dyDescent="0.25">
      <c r="A9" s="8">
        <f t="shared" si="0"/>
        <v>9</v>
      </c>
      <c r="B9" s="7" t="s">
        <v>2892</v>
      </c>
      <c r="C9" s="7"/>
      <c r="D9" s="7" t="s">
        <v>2891</v>
      </c>
      <c r="E9" s="7" t="s">
        <v>613</v>
      </c>
      <c r="F9" s="7" t="s">
        <v>2853</v>
      </c>
      <c r="G9" s="7" t="s">
        <v>84</v>
      </c>
      <c r="H9" s="6">
        <v>1979</v>
      </c>
      <c r="I9" s="116">
        <v>615</v>
      </c>
      <c r="J9" s="29">
        <v>603</v>
      </c>
      <c r="K9"/>
      <c r="N9" s="124"/>
      <c r="O9" s="124"/>
    </row>
    <row r="10" spans="1:15" s="8" customFormat="1" ht="15" customHeight="1" x14ac:dyDescent="0.25">
      <c r="A10" s="8">
        <f t="shared" si="0"/>
        <v>10</v>
      </c>
      <c r="B10" s="7" t="s">
        <v>2889</v>
      </c>
      <c r="C10" s="7"/>
      <c r="D10" s="7" t="s">
        <v>2890</v>
      </c>
      <c r="E10" s="7" t="s">
        <v>613</v>
      </c>
      <c r="F10" s="7" t="s">
        <v>2853</v>
      </c>
      <c r="G10" s="7" t="s">
        <v>84</v>
      </c>
      <c r="H10" s="6">
        <v>1980</v>
      </c>
      <c r="I10" s="116">
        <v>615</v>
      </c>
      <c r="J10" s="29">
        <v>603</v>
      </c>
      <c r="K10"/>
      <c r="N10" s="124"/>
      <c r="O10" s="124"/>
    </row>
    <row r="11" spans="1:15" s="8" customFormat="1" ht="15" customHeight="1" x14ac:dyDescent="0.25">
      <c r="A11" s="8">
        <f t="shared" si="0"/>
        <v>11</v>
      </c>
      <c r="B11" s="7" t="s">
        <v>3403</v>
      </c>
      <c r="C11" s="7"/>
      <c r="D11" s="7" t="s">
        <v>2888</v>
      </c>
      <c r="E11" s="7" t="s">
        <v>613</v>
      </c>
      <c r="F11" s="7" t="s">
        <v>2853</v>
      </c>
      <c r="G11" s="7" t="s">
        <v>84</v>
      </c>
      <c r="H11" s="6">
        <v>1988</v>
      </c>
      <c r="I11" s="116">
        <v>460</v>
      </c>
      <c r="J11" s="29">
        <v>444</v>
      </c>
      <c r="K11"/>
      <c r="N11" s="124"/>
      <c r="O11" s="124"/>
    </row>
    <row r="12" spans="1:15" s="8" customFormat="1" ht="15" customHeight="1" x14ac:dyDescent="0.25">
      <c r="A12" s="8">
        <f t="shared" si="0"/>
        <v>12</v>
      </c>
      <c r="B12" s="7" t="s">
        <v>2887</v>
      </c>
      <c r="C12" s="7"/>
      <c r="D12" s="7" t="s">
        <v>2886</v>
      </c>
      <c r="E12" s="7" t="s">
        <v>162</v>
      </c>
      <c r="F12" s="7" t="s">
        <v>2853</v>
      </c>
      <c r="G12" s="7" t="s">
        <v>84</v>
      </c>
      <c r="H12" s="6">
        <v>1992</v>
      </c>
      <c r="I12" s="116">
        <v>560</v>
      </c>
      <c r="J12" s="29">
        <v>560</v>
      </c>
      <c r="K12"/>
      <c r="N12" s="124"/>
      <c r="O12" s="124"/>
    </row>
    <row r="13" spans="1:15" s="8" customFormat="1" ht="15" customHeight="1" x14ac:dyDescent="0.25">
      <c r="A13" s="8">
        <f t="shared" si="0"/>
        <v>13</v>
      </c>
      <c r="B13" s="7" t="s">
        <v>2885</v>
      </c>
      <c r="C13" s="7"/>
      <c r="D13" s="7" t="s">
        <v>2884</v>
      </c>
      <c r="E13" s="7" t="s">
        <v>162</v>
      </c>
      <c r="F13" s="7" t="s">
        <v>2853</v>
      </c>
      <c r="G13" s="7" t="s">
        <v>84</v>
      </c>
      <c r="H13" s="6">
        <v>2010</v>
      </c>
      <c r="I13" s="116">
        <v>922</v>
      </c>
      <c r="J13" s="29">
        <v>785</v>
      </c>
      <c r="K13"/>
      <c r="N13" s="124"/>
      <c r="O13" s="124"/>
    </row>
    <row r="14" spans="1:15" s="8" customFormat="1" ht="15" customHeight="1" x14ac:dyDescent="0.25">
      <c r="A14" s="8">
        <f t="shared" si="0"/>
        <v>14</v>
      </c>
      <c r="B14" s="7" t="s">
        <v>2883</v>
      </c>
      <c r="C14" s="7"/>
      <c r="D14" s="7" t="s">
        <v>2882</v>
      </c>
      <c r="E14" s="7" t="s">
        <v>519</v>
      </c>
      <c r="F14" s="7" t="s">
        <v>2853</v>
      </c>
      <c r="G14" s="7" t="s">
        <v>57</v>
      </c>
      <c r="H14" s="6">
        <v>1985</v>
      </c>
      <c r="I14" s="116">
        <v>893</v>
      </c>
      <c r="J14" s="29">
        <v>824</v>
      </c>
      <c r="K14"/>
      <c r="N14" s="124"/>
      <c r="O14" s="124"/>
    </row>
    <row r="15" spans="1:15" s="8" customFormat="1" ht="15" customHeight="1" x14ac:dyDescent="0.25">
      <c r="A15" s="8">
        <f t="shared" si="0"/>
        <v>15</v>
      </c>
      <c r="B15" s="7" t="s">
        <v>2881</v>
      </c>
      <c r="C15" s="7"/>
      <c r="D15" s="7" t="s">
        <v>2880</v>
      </c>
      <c r="E15" s="7" t="s">
        <v>519</v>
      </c>
      <c r="F15" s="7" t="s">
        <v>2853</v>
      </c>
      <c r="G15" s="7" t="s">
        <v>57</v>
      </c>
      <c r="H15" s="6">
        <v>1986</v>
      </c>
      <c r="I15" s="116">
        <v>956.8</v>
      </c>
      <c r="J15" s="29">
        <v>836</v>
      </c>
      <c r="K15"/>
      <c r="N15" s="124"/>
      <c r="O15" s="124"/>
    </row>
    <row r="16" spans="1:15" s="8" customFormat="1" ht="15" customHeight="1" x14ac:dyDescent="0.25">
      <c r="A16" s="8">
        <f t="shared" si="0"/>
        <v>16</v>
      </c>
      <c r="B16" s="7" t="s">
        <v>2879</v>
      </c>
      <c r="C16" s="7"/>
      <c r="D16" s="7" t="s">
        <v>2878</v>
      </c>
      <c r="E16" s="7" t="s">
        <v>2007</v>
      </c>
      <c r="F16" s="7" t="s">
        <v>2853</v>
      </c>
      <c r="G16" s="7" t="s">
        <v>57</v>
      </c>
      <c r="H16" s="6">
        <v>1977</v>
      </c>
      <c r="I16" s="116">
        <v>893</v>
      </c>
      <c r="J16" s="29">
        <v>815</v>
      </c>
      <c r="K16"/>
      <c r="N16" s="124"/>
      <c r="O16" s="124"/>
    </row>
    <row r="17" spans="1:15" s="8" customFormat="1" ht="15" customHeight="1" x14ac:dyDescent="0.25">
      <c r="A17" s="8">
        <f t="shared" si="0"/>
        <v>17</v>
      </c>
      <c r="B17" s="7" t="s">
        <v>2877</v>
      </c>
      <c r="C17" s="7"/>
      <c r="D17" s="7" t="s">
        <v>2876</v>
      </c>
      <c r="E17" s="7" t="s">
        <v>2007</v>
      </c>
      <c r="F17" s="7" t="s">
        <v>2853</v>
      </c>
      <c r="G17" s="7" t="s">
        <v>57</v>
      </c>
      <c r="H17" s="6">
        <v>1978</v>
      </c>
      <c r="I17" s="116">
        <v>893</v>
      </c>
      <c r="J17" s="29">
        <v>820</v>
      </c>
      <c r="K17"/>
      <c r="N17" s="124"/>
      <c r="O17" s="124"/>
    </row>
    <row r="18" spans="1:15" s="8" customFormat="1" ht="15" customHeight="1" x14ac:dyDescent="0.25">
      <c r="A18" s="8">
        <f t="shared" si="0"/>
        <v>18</v>
      </c>
      <c r="B18" s="7" t="s">
        <v>2875</v>
      </c>
      <c r="C18" s="7"/>
      <c r="D18" s="7" t="s">
        <v>2874</v>
      </c>
      <c r="E18" s="7" t="s">
        <v>2007</v>
      </c>
      <c r="F18" s="7" t="s">
        <v>2853</v>
      </c>
      <c r="G18" s="7" t="s">
        <v>57</v>
      </c>
      <c r="H18" s="6">
        <v>1979</v>
      </c>
      <c r="I18" s="116">
        <v>893</v>
      </c>
      <c r="J18" s="29">
        <v>820</v>
      </c>
      <c r="K18"/>
      <c r="N18" s="124"/>
      <c r="O18" s="124"/>
    </row>
    <row r="19" spans="1:15" s="8" customFormat="1" ht="15" customHeight="1" x14ac:dyDescent="0.25">
      <c r="A19" s="8">
        <f t="shared" si="0"/>
        <v>19</v>
      </c>
      <c r="B19" s="7" t="s">
        <v>2873</v>
      </c>
      <c r="C19" s="7"/>
      <c r="D19" s="7" t="s">
        <v>2872</v>
      </c>
      <c r="E19" s="7" t="s">
        <v>139</v>
      </c>
      <c r="F19" s="7" t="s">
        <v>2853</v>
      </c>
      <c r="G19" s="7" t="s">
        <v>57</v>
      </c>
      <c r="H19" s="6">
        <v>2010</v>
      </c>
      <c r="I19" s="116">
        <v>916.8</v>
      </c>
      <c r="J19" s="29">
        <v>855</v>
      </c>
      <c r="K19"/>
      <c r="N19" s="124"/>
      <c r="O19" s="124"/>
    </row>
    <row r="20" spans="1:15" s="8" customFormat="1" ht="15" customHeight="1" x14ac:dyDescent="0.25">
      <c r="A20" s="8">
        <f t="shared" si="0"/>
        <v>20</v>
      </c>
      <c r="B20" s="7" t="s">
        <v>2871</v>
      </c>
      <c r="C20" s="7"/>
      <c r="D20" s="7" t="s">
        <v>2870</v>
      </c>
      <c r="E20" s="7" t="s">
        <v>139</v>
      </c>
      <c r="F20" s="7" t="s">
        <v>2853</v>
      </c>
      <c r="G20" s="7" t="s">
        <v>57</v>
      </c>
      <c r="H20" s="6">
        <v>2011</v>
      </c>
      <c r="I20" s="116">
        <v>916.8</v>
      </c>
      <c r="J20" s="29">
        <v>855</v>
      </c>
      <c r="K20"/>
      <c r="N20" s="124"/>
      <c r="O20" s="124"/>
    </row>
    <row r="21" spans="1:15" s="8" customFormat="1" ht="15" customHeight="1" x14ac:dyDescent="0.25">
      <c r="A21" s="8">
        <f t="shared" si="0"/>
        <v>21</v>
      </c>
      <c r="B21" s="7" t="s">
        <v>2869</v>
      </c>
      <c r="C21" s="7"/>
      <c r="D21" s="7" t="s">
        <v>2868</v>
      </c>
      <c r="E21" s="7" t="s">
        <v>508</v>
      </c>
      <c r="F21" s="7" t="s">
        <v>2853</v>
      </c>
      <c r="G21" s="7" t="s">
        <v>84</v>
      </c>
      <c r="H21" s="6">
        <v>1982</v>
      </c>
      <c r="I21" s="116">
        <v>430</v>
      </c>
      <c r="J21" s="29">
        <v>391</v>
      </c>
      <c r="K21"/>
      <c r="N21" s="124"/>
      <c r="O21" s="124"/>
    </row>
    <row r="22" spans="1:15" s="8" customFormat="1" ht="15" customHeight="1" x14ac:dyDescent="0.25">
      <c r="A22" s="8">
        <f t="shared" si="0"/>
        <v>22</v>
      </c>
      <c r="B22" s="7" t="s">
        <v>2867</v>
      </c>
      <c r="C22" s="7"/>
      <c r="D22" s="7" t="s">
        <v>2866</v>
      </c>
      <c r="E22" s="7" t="s">
        <v>156</v>
      </c>
      <c r="F22" s="7" t="s">
        <v>2853</v>
      </c>
      <c r="G22" s="7" t="s">
        <v>57</v>
      </c>
      <c r="H22" s="6">
        <v>2013</v>
      </c>
      <c r="I22" s="116">
        <v>1008</v>
      </c>
      <c r="J22" s="29">
        <v>932.6</v>
      </c>
      <c r="K22"/>
      <c r="N22" s="124"/>
      <c r="O22" s="124"/>
    </row>
    <row r="23" spans="1:15" s="8" customFormat="1" ht="15" customHeight="1" x14ac:dyDescent="0.25">
      <c r="A23" s="8">
        <f t="shared" si="0"/>
        <v>23</v>
      </c>
      <c r="B23" s="7" t="s">
        <v>2865</v>
      </c>
      <c r="C23" s="7"/>
      <c r="D23" s="7" t="s">
        <v>2864</v>
      </c>
      <c r="E23" s="7" t="s">
        <v>139</v>
      </c>
      <c r="F23" s="7" t="s">
        <v>2853</v>
      </c>
      <c r="G23" s="7" t="s">
        <v>57</v>
      </c>
      <c r="H23" s="6">
        <v>1990</v>
      </c>
      <c r="I23" s="116">
        <v>174.6</v>
      </c>
      <c r="J23" s="29">
        <v>155</v>
      </c>
      <c r="K23"/>
      <c r="N23" s="124"/>
      <c r="O23" s="124"/>
    </row>
    <row r="24" spans="1:15" s="8" customFormat="1" ht="15" customHeight="1" x14ac:dyDescent="0.25">
      <c r="A24" s="8">
        <f t="shared" si="0"/>
        <v>24</v>
      </c>
      <c r="B24" s="7" t="s">
        <v>2863</v>
      </c>
      <c r="C24" s="7"/>
      <c r="D24" s="7" t="s">
        <v>2862</v>
      </c>
      <c r="E24" s="7" t="s">
        <v>139</v>
      </c>
      <c r="F24" s="7" t="s">
        <v>2853</v>
      </c>
      <c r="G24" s="7" t="s">
        <v>57</v>
      </c>
      <c r="H24" s="6">
        <v>1991</v>
      </c>
      <c r="I24" s="116">
        <v>174.6</v>
      </c>
      <c r="J24" s="29">
        <v>155</v>
      </c>
      <c r="K24"/>
      <c r="N24" s="124"/>
      <c r="O24" s="124"/>
    </row>
    <row r="25" spans="1:15" s="8" customFormat="1" ht="15" customHeight="1" x14ac:dyDescent="0.25">
      <c r="A25" s="8">
        <f t="shared" si="0"/>
        <v>25</v>
      </c>
      <c r="B25" s="7" t="s">
        <v>2861</v>
      </c>
      <c r="C25" s="7"/>
      <c r="D25" s="7" t="s">
        <v>2860</v>
      </c>
      <c r="E25" s="7" t="s">
        <v>241</v>
      </c>
      <c r="F25" s="7" t="s">
        <v>2853</v>
      </c>
      <c r="G25" s="7" t="s">
        <v>101</v>
      </c>
      <c r="H25" s="6">
        <v>1977</v>
      </c>
      <c r="I25" s="116">
        <v>734.1</v>
      </c>
      <c r="J25" s="29">
        <v>664</v>
      </c>
      <c r="K25"/>
      <c r="N25" s="124"/>
      <c r="O25" s="124"/>
    </row>
    <row r="26" spans="1:15" s="8" customFormat="1" ht="15" customHeight="1" x14ac:dyDescent="0.25">
      <c r="A26" s="8">
        <f t="shared" si="0"/>
        <v>26</v>
      </c>
      <c r="B26" s="7" t="s">
        <v>2859</v>
      </c>
      <c r="C26" s="7"/>
      <c r="D26" s="7" t="s">
        <v>2858</v>
      </c>
      <c r="E26" s="7" t="s">
        <v>241</v>
      </c>
      <c r="F26" s="7" t="s">
        <v>2853</v>
      </c>
      <c r="G26" s="7" t="s">
        <v>101</v>
      </c>
      <c r="H26" s="6">
        <v>1978</v>
      </c>
      <c r="I26" s="116">
        <v>734.1</v>
      </c>
      <c r="J26" s="29">
        <v>663</v>
      </c>
      <c r="K26"/>
      <c r="N26" s="124"/>
      <c r="O26" s="124"/>
    </row>
    <row r="27" spans="1:15" s="8" customFormat="1" ht="15" customHeight="1" x14ac:dyDescent="0.25">
      <c r="A27" s="8">
        <f t="shared" si="0"/>
        <v>27</v>
      </c>
      <c r="B27" s="7" t="s">
        <v>2857</v>
      </c>
      <c r="C27" s="7"/>
      <c r="D27" s="7" t="s">
        <v>2856</v>
      </c>
      <c r="E27" s="7" t="s">
        <v>241</v>
      </c>
      <c r="F27" s="7" t="s">
        <v>2853</v>
      </c>
      <c r="G27" s="7" t="s">
        <v>101</v>
      </c>
      <c r="H27" s="6">
        <v>1980</v>
      </c>
      <c r="I27" s="116">
        <v>614.6</v>
      </c>
      <c r="J27" s="29">
        <v>577</v>
      </c>
      <c r="K27"/>
      <c r="N27" s="124"/>
      <c r="O27" s="124"/>
    </row>
    <row r="28" spans="1:15" s="8" customFormat="1" ht="15" customHeight="1" x14ac:dyDescent="0.25">
      <c r="A28" s="8">
        <f t="shared" si="0"/>
        <v>28</v>
      </c>
      <c r="B28" s="7" t="s">
        <v>2855</v>
      </c>
      <c r="C28" s="7"/>
      <c r="D28" s="7" t="s">
        <v>2854</v>
      </c>
      <c r="E28" s="7" t="s">
        <v>241</v>
      </c>
      <c r="F28" s="7" t="s">
        <v>2853</v>
      </c>
      <c r="G28" s="7" t="s">
        <v>101</v>
      </c>
      <c r="H28" s="6">
        <v>1982</v>
      </c>
      <c r="I28" s="116">
        <v>653.99</v>
      </c>
      <c r="J28" s="29">
        <v>610</v>
      </c>
      <c r="K28"/>
      <c r="N28" s="124"/>
      <c r="O28" s="124"/>
    </row>
    <row r="29" spans="1:15" s="8" customFormat="1" ht="15" customHeight="1" x14ac:dyDescent="0.25">
      <c r="A29" s="8">
        <f t="shared" si="0"/>
        <v>29</v>
      </c>
      <c r="B29" s="7" t="s">
        <v>2852</v>
      </c>
      <c r="C29" s="7"/>
      <c r="D29" s="7" t="s">
        <v>2851</v>
      </c>
      <c r="E29" s="7" t="s">
        <v>162</v>
      </c>
      <c r="F29" s="7" t="s">
        <v>54</v>
      </c>
      <c r="G29" s="7" t="s">
        <v>84</v>
      </c>
      <c r="H29" s="6">
        <v>2000</v>
      </c>
      <c r="I29" s="116">
        <v>189</v>
      </c>
      <c r="J29" s="29">
        <v>179.6</v>
      </c>
      <c r="K29"/>
      <c r="N29" s="124"/>
      <c r="O29" s="124"/>
    </row>
    <row r="30" spans="1:15" s="8" customFormat="1" ht="15" customHeight="1" x14ac:dyDescent="0.25">
      <c r="A30" s="8">
        <f t="shared" si="0"/>
        <v>30</v>
      </c>
      <c r="B30" s="7" t="s">
        <v>2850</v>
      </c>
      <c r="C30" s="7" t="s">
        <v>3765</v>
      </c>
      <c r="D30" s="7" t="s">
        <v>2849</v>
      </c>
      <c r="E30" s="7" t="s">
        <v>162</v>
      </c>
      <c r="F30" s="7" t="s">
        <v>54</v>
      </c>
      <c r="G30" s="7" t="s">
        <v>84</v>
      </c>
      <c r="H30" s="6">
        <v>2000</v>
      </c>
      <c r="I30" s="116">
        <v>195</v>
      </c>
      <c r="J30" s="29">
        <v>164</v>
      </c>
      <c r="K30"/>
      <c r="N30" s="124"/>
      <c r="O30" s="124"/>
    </row>
    <row r="31" spans="1:15" s="8" customFormat="1" ht="15" customHeight="1" x14ac:dyDescent="0.25">
      <c r="A31" s="8">
        <f t="shared" si="0"/>
        <v>31</v>
      </c>
      <c r="B31" s="7" t="s">
        <v>2848</v>
      </c>
      <c r="C31" s="7"/>
      <c r="D31" s="7" t="s">
        <v>2847</v>
      </c>
      <c r="E31" s="7" t="s">
        <v>162</v>
      </c>
      <c r="F31" s="7" t="s">
        <v>54</v>
      </c>
      <c r="G31" s="7" t="s">
        <v>84</v>
      </c>
      <c r="H31" s="6">
        <v>2000</v>
      </c>
      <c r="I31" s="116">
        <v>222</v>
      </c>
      <c r="J31" s="29">
        <v>202.7</v>
      </c>
      <c r="K31"/>
      <c r="N31" s="124"/>
      <c r="O31" s="124"/>
    </row>
    <row r="32" spans="1:15" s="8" customFormat="1" ht="15" customHeight="1" x14ac:dyDescent="0.25">
      <c r="A32" s="8">
        <f t="shared" si="0"/>
        <v>32</v>
      </c>
      <c r="B32" s="7" t="s">
        <v>2846</v>
      </c>
      <c r="C32" s="7"/>
      <c r="D32" s="7" t="s">
        <v>2845</v>
      </c>
      <c r="E32" s="7" t="s">
        <v>2729</v>
      </c>
      <c r="F32" s="7" t="s">
        <v>47</v>
      </c>
      <c r="G32" s="7" t="s">
        <v>57</v>
      </c>
      <c r="H32" s="6">
        <v>1973</v>
      </c>
      <c r="I32" s="116">
        <v>21</v>
      </c>
      <c r="J32" s="29">
        <v>19</v>
      </c>
      <c r="K32"/>
      <c r="N32" s="124"/>
      <c r="O32" s="124"/>
    </row>
    <row r="33" spans="1:15" s="8" customFormat="1" ht="15" customHeight="1" x14ac:dyDescent="0.25">
      <c r="A33" s="8">
        <f t="shared" si="0"/>
        <v>33</v>
      </c>
      <c r="B33" s="7" t="s">
        <v>2844</v>
      </c>
      <c r="C33" s="7"/>
      <c r="D33" s="7" t="s">
        <v>2843</v>
      </c>
      <c r="E33" s="7" t="s">
        <v>128</v>
      </c>
      <c r="F33" s="7" t="s">
        <v>54</v>
      </c>
      <c r="G33" s="7" t="s">
        <v>125</v>
      </c>
      <c r="H33" s="6">
        <v>2010</v>
      </c>
      <c r="I33" s="116">
        <v>189.55</v>
      </c>
      <c r="J33" s="29">
        <v>161</v>
      </c>
      <c r="K33"/>
      <c r="N33" s="124"/>
      <c r="O33" s="124"/>
    </row>
    <row r="34" spans="1:15" s="8" customFormat="1" ht="15" customHeight="1" x14ac:dyDescent="0.25">
      <c r="A34" s="8">
        <f t="shared" si="0"/>
        <v>34</v>
      </c>
      <c r="B34" s="7" t="s">
        <v>2842</v>
      </c>
      <c r="C34" s="7"/>
      <c r="D34" s="7" t="s">
        <v>2841</v>
      </c>
      <c r="E34" s="7" t="s">
        <v>128</v>
      </c>
      <c r="F34" s="7" t="s">
        <v>54</v>
      </c>
      <c r="G34" s="7" t="s">
        <v>125</v>
      </c>
      <c r="H34" s="6">
        <v>2010</v>
      </c>
      <c r="I34" s="116">
        <v>189.55</v>
      </c>
      <c r="J34" s="29">
        <v>161</v>
      </c>
      <c r="K34"/>
      <c r="N34" s="124"/>
      <c r="O34" s="124"/>
    </row>
    <row r="35" spans="1:15" s="8" customFormat="1" ht="15" customHeight="1" x14ac:dyDescent="0.25">
      <c r="A35" s="8">
        <f t="shared" si="0"/>
        <v>35</v>
      </c>
      <c r="B35" s="7" t="s">
        <v>3030</v>
      </c>
      <c r="C35" s="7"/>
      <c r="D35" s="7" t="s">
        <v>670</v>
      </c>
      <c r="E35" s="7" t="s">
        <v>128</v>
      </c>
      <c r="F35" s="7" t="s">
        <v>58</v>
      </c>
      <c r="G35" s="7" t="s">
        <v>125</v>
      </c>
      <c r="H35" s="6">
        <v>1974</v>
      </c>
      <c r="I35" s="116">
        <v>352.8</v>
      </c>
      <c r="J35" s="29">
        <v>292</v>
      </c>
      <c r="K35"/>
      <c r="N35" s="124"/>
      <c r="O35" s="124"/>
    </row>
    <row r="36" spans="1:15" s="8" customFormat="1" ht="15" customHeight="1" x14ac:dyDescent="0.25">
      <c r="A36" s="8">
        <f t="shared" si="0"/>
        <v>36</v>
      </c>
      <c r="B36" s="7" t="s">
        <v>2840</v>
      </c>
      <c r="C36" s="7"/>
      <c r="D36" s="7" t="s">
        <v>2839</v>
      </c>
      <c r="E36" s="7" t="s">
        <v>128</v>
      </c>
      <c r="F36" s="7" t="s">
        <v>54</v>
      </c>
      <c r="G36" s="7" t="s">
        <v>125</v>
      </c>
      <c r="H36" s="6">
        <v>1976</v>
      </c>
      <c r="I36" s="116">
        <v>351</v>
      </c>
      <c r="J36" s="29">
        <v>322</v>
      </c>
      <c r="K36"/>
      <c r="N36" s="124"/>
      <c r="O36" s="124"/>
    </row>
    <row r="37" spans="1:15" s="8" customFormat="1" ht="15" customHeight="1" x14ac:dyDescent="0.25">
      <c r="A37" s="8">
        <f t="shared" si="0"/>
        <v>37</v>
      </c>
      <c r="B37" s="7" t="s">
        <v>2838</v>
      </c>
      <c r="C37" s="7"/>
      <c r="D37" s="7" t="s">
        <v>2837</v>
      </c>
      <c r="E37" s="7" t="s">
        <v>342</v>
      </c>
      <c r="F37" s="7" t="s">
        <v>54</v>
      </c>
      <c r="G37" s="7" t="s">
        <v>84</v>
      </c>
      <c r="H37" s="6">
        <v>2002</v>
      </c>
      <c r="I37" s="116">
        <v>188</v>
      </c>
      <c r="J37" s="29">
        <v>178</v>
      </c>
      <c r="K37"/>
    </row>
    <row r="38" spans="1:15" s="8" customFormat="1" ht="15" customHeight="1" x14ac:dyDescent="0.25">
      <c r="A38" s="8">
        <f t="shared" si="0"/>
        <v>38</v>
      </c>
      <c r="B38" s="7" t="s">
        <v>2836</v>
      </c>
      <c r="C38" s="7"/>
      <c r="D38" s="7" t="s">
        <v>2835</v>
      </c>
      <c r="E38" s="7" t="s">
        <v>342</v>
      </c>
      <c r="F38" s="7" t="s">
        <v>54</v>
      </c>
      <c r="G38" s="7" t="s">
        <v>84</v>
      </c>
      <c r="H38" s="6">
        <v>2002</v>
      </c>
      <c r="I38" s="116">
        <v>188</v>
      </c>
      <c r="J38" s="29">
        <v>178</v>
      </c>
      <c r="K38"/>
    </row>
    <row r="39" spans="1:15" s="8" customFormat="1" ht="15" customHeight="1" x14ac:dyDescent="0.25">
      <c r="A39" s="8">
        <f t="shared" si="0"/>
        <v>39</v>
      </c>
      <c r="B39" s="7" t="s">
        <v>2834</v>
      </c>
      <c r="C39" s="7"/>
      <c r="D39" s="7" t="s">
        <v>2833</v>
      </c>
      <c r="E39" s="7" t="s">
        <v>342</v>
      </c>
      <c r="F39" s="7" t="s">
        <v>54</v>
      </c>
      <c r="G39" s="7" t="s">
        <v>84</v>
      </c>
      <c r="H39" s="6">
        <v>2002</v>
      </c>
      <c r="I39" s="116">
        <v>242</v>
      </c>
      <c r="J39" s="29">
        <v>236</v>
      </c>
      <c r="K39"/>
    </row>
    <row r="40" spans="1:15" s="8" customFormat="1" ht="15" customHeight="1" x14ac:dyDescent="0.25">
      <c r="A40" s="8">
        <f t="shared" si="0"/>
        <v>40</v>
      </c>
      <c r="B40" s="7" t="s">
        <v>2832</v>
      </c>
      <c r="C40" s="7"/>
      <c r="D40" s="7" t="s">
        <v>2831</v>
      </c>
      <c r="E40" s="7" t="s">
        <v>164</v>
      </c>
      <c r="F40" s="7" t="s">
        <v>47</v>
      </c>
      <c r="G40" s="7" t="s">
        <v>125</v>
      </c>
      <c r="H40" s="6">
        <v>2022</v>
      </c>
      <c r="I40" s="116">
        <v>60.5</v>
      </c>
      <c r="J40" s="29">
        <v>45.5</v>
      </c>
      <c r="K40"/>
    </row>
    <row r="41" spans="1:15" s="8" customFormat="1" ht="15" customHeight="1" x14ac:dyDescent="0.25">
      <c r="A41" s="8">
        <f t="shared" si="0"/>
        <v>41</v>
      </c>
      <c r="B41" s="7" t="s">
        <v>2830</v>
      </c>
      <c r="C41" s="7"/>
      <c r="D41" s="7" t="s">
        <v>2829</v>
      </c>
      <c r="E41" s="7" t="s">
        <v>164</v>
      </c>
      <c r="F41" s="7" t="s">
        <v>47</v>
      </c>
      <c r="G41" s="7" t="s">
        <v>125</v>
      </c>
      <c r="H41" s="6">
        <v>2022</v>
      </c>
      <c r="I41" s="116">
        <v>60.5</v>
      </c>
      <c r="J41" s="29">
        <v>45.5</v>
      </c>
      <c r="K41"/>
    </row>
    <row r="42" spans="1:15" s="8" customFormat="1" ht="15" customHeight="1" x14ac:dyDescent="0.25">
      <c r="A42" s="8">
        <f t="shared" si="0"/>
        <v>42</v>
      </c>
      <c r="B42" s="7" t="s">
        <v>2828</v>
      </c>
      <c r="C42" s="7"/>
      <c r="D42" s="7" t="s">
        <v>2827</v>
      </c>
      <c r="E42" s="7" t="s">
        <v>164</v>
      </c>
      <c r="F42" s="7" t="s">
        <v>47</v>
      </c>
      <c r="G42" s="7" t="s">
        <v>125</v>
      </c>
      <c r="H42" s="6">
        <v>2022</v>
      </c>
      <c r="I42" s="116">
        <v>60.5</v>
      </c>
      <c r="J42" s="29">
        <v>45.5</v>
      </c>
      <c r="K42"/>
    </row>
    <row r="43" spans="1:15" s="8" customFormat="1" ht="15" customHeight="1" x14ac:dyDescent="0.25">
      <c r="A43" s="8">
        <f t="shared" si="0"/>
        <v>43</v>
      </c>
      <c r="B43" s="7" t="s">
        <v>2826</v>
      </c>
      <c r="C43" s="7"/>
      <c r="D43" s="7" t="s">
        <v>2825</v>
      </c>
      <c r="E43" s="7" t="s">
        <v>164</v>
      </c>
      <c r="F43" s="7" t="s">
        <v>47</v>
      </c>
      <c r="G43" s="7" t="s">
        <v>125</v>
      </c>
      <c r="H43" s="6">
        <v>2022</v>
      </c>
      <c r="I43" s="116">
        <v>60.5</v>
      </c>
      <c r="J43" s="29">
        <v>45.5</v>
      </c>
      <c r="K43"/>
    </row>
    <row r="44" spans="1:15" s="8" customFormat="1" ht="15" customHeight="1" x14ac:dyDescent="0.25">
      <c r="A44" s="8">
        <f t="shared" si="0"/>
        <v>44</v>
      </c>
      <c r="B44" s="7" t="s">
        <v>2824</v>
      </c>
      <c r="C44" s="7"/>
      <c r="D44" s="7" t="s">
        <v>2823</v>
      </c>
      <c r="E44" s="7" t="s">
        <v>164</v>
      </c>
      <c r="F44" s="7" t="s">
        <v>47</v>
      </c>
      <c r="G44" s="7" t="s">
        <v>125</v>
      </c>
      <c r="H44" s="6">
        <v>2022</v>
      </c>
      <c r="I44" s="116">
        <v>60.5</v>
      </c>
      <c r="J44" s="29">
        <v>45.5</v>
      </c>
      <c r="K44"/>
    </row>
    <row r="45" spans="1:15" s="8" customFormat="1" ht="15" customHeight="1" x14ac:dyDescent="0.25">
      <c r="A45" s="8">
        <f t="shared" si="0"/>
        <v>45</v>
      </c>
      <c r="B45" s="7" t="s">
        <v>2822</v>
      </c>
      <c r="C45" s="7"/>
      <c r="D45" s="7" t="s">
        <v>2821</v>
      </c>
      <c r="E45" s="7" t="s">
        <v>164</v>
      </c>
      <c r="F45" s="7" t="s">
        <v>47</v>
      </c>
      <c r="G45" s="7" t="s">
        <v>125</v>
      </c>
      <c r="H45" s="6">
        <v>2022</v>
      </c>
      <c r="I45" s="116">
        <v>60.5</v>
      </c>
      <c r="J45" s="29">
        <v>45.5</v>
      </c>
      <c r="K45"/>
    </row>
    <row r="46" spans="1:15" s="8" customFormat="1" ht="15" customHeight="1" x14ac:dyDescent="0.25">
      <c r="A46" s="8">
        <f t="shared" si="0"/>
        <v>46</v>
      </c>
      <c r="B46" s="7" t="s">
        <v>2820</v>
      </c>
      <c r="C46" s="7"/>
      <c r="D46" s="7" t="s">
        <v>2819</v>
      </c>
      <c r="E46" s="7" t="s">
        <v>94</v>
      </c>
      <c r="F46" s="7" t="s">
        <v>54</v>
      </c>
      <c r="G46" s="7" t="s">
        <v>57</v>
      </c>
      <c r="H46" s="6">
        <v>2000</v>
      </c>
      <c r="I46" s="116">
        <v>188.7</v>
      </c>
      <c r="J46" s="29">
        <v>160.5</v>
      </c>
      <c r="K46"/>
    </row>
    <row r="47" spans="1:15" s="8" customFormat="1" ht="15" customHeight="1" x14ac:dyDescent="0.25">
      <c r="A47" s="8">
        <f t="shared" si="0"/>
        <v>47</v>
      </c>
      <c r="B47" s="7" t="s">
        <v>2818</v>
      </c>
      <c r="C47" s="7"/>
      <c r="D47" s="7" t="s">
        <v>2817</v>
      </c>
      <c r="E47" s="7" t="s">
        <v>94</v>
      </c>
      <c r="F47" s="7" t="s">
        <v>54</v>
      </c>
      <c r="G47" s="7" t="s">
        <v>57</v>
      </c>
      <c r="H47" s="6">
        <v>2000</v>
      </c>
      <c r="I47" s="116">
        <v>188.7</v>
      </c>
      <c r="J47" s="29">
        <v>160.5</v>
      </c>
      <c r="K47"/>
    </row>
    <row r="48" spans="1:15" s="8" customFormat="1" ht="15" customHeight="1" x14ac:dyDescent="0.25">
      <c r="A48" s="8">
        <f t="shared" si="0"/>
        <v>48</v>
      </c>
      <c r="B48" s="7" t="s">
        <v>2816</v>
      </c>
      <c r="C48" s="7"/>
      <c r="D48" s="7" t="s">
        <v>2815</v>
      </c>
      <c r="E48" s="7" t="s">
        <v>94</v>
      </c>
      <c r="F48" s="7" t="s">
        <v>54</v>
      </c>
      <c r="G48" s="7" t="s">
        <v>57</v>
      </c>
      <c r="H48" s="6">
        <v>2001</v>
      </c>
      <c r="I48" s="116">
        <v>188.7</v>
      </c>
      <c r="J48" s="29">
        <v>159.5</v>
      </c>
      <c r="K48"/>
    </row>
    <row r="49" spans="1:11" s="8" customFormat="1" ht="15" customHeight="1" x14ac:dyDescent="0.25">
      <c r="A49" s="8">
        <f t="shared" si="0"/>
        <v>49</v>
      </c>
      <c r="B49" s="7" t="s">
        <v>2814</v>
      </c>
      <c r="C49" s="7"/>
      <c r="D49" s="7" t="s">
        <v>2813</v>
      </c>
      <c r="E49" s="7" t="s">
        <v>94</v>
      </c>
      <c r="F49" s="7" t="s">
        <v>54</v>
      </c>
      <c r="G49" s="7" t="s">
        <v>57</v>
      </c>
      <c r="H49" s="6">
        <v>2001</v>
      </c>
      <c r="I49" s="116">
        <v>94.95</v>
      </c>
      <c r="J49" s="29">
        <v>83.3</v>
      </c>
      <c r="K49"/>
    </row>
    <row r="50" spans="1:11" s="8" customFormat="1" ht="15" customHeight="1" x14ac:dyDescent="0.25">
      <c r="A50" s="8">
        <f t="shared" si="0"/>
        <v>50</v>
      </c>
      <c r="B50" s="7" t="s">
        <v>2812</v>
      </c>
      <c r="C50" s="7"/>
      <c r="D50" s="7" t="s">
        <v>2811</v>
      </c>
      <c r="E50" s="7" t="s">
        <v>94</v>
      </c>
      <c r="F50" s="7" t="s">
        <v>54</v>
      </c>
      <c r="G50" s="7" t="s">
        <v>57</v>
      </c>
      <c r="H50" s="6">
        <v>2009</v>
      </c>
      <c r="I50" s="116">
        <v>254.15</v>
      </c>
      <c r="J50" s="29">
        <v>221.5</v>
      </c>
      <c r="K50"/>
    </row>
    <row r="51" spans="1:11" s="8" customFormat="1" ht="15" customHeight="1" x14ac:dyDescent="0.25">
      <c r="A51" s="8">
        <f t="shared" si="0"/>
        <v>51</v>
      </c>
      <c r="B51" s="7" t="s">
        <v>2810</v>
      </c>
      <c r="C51" s="7"/>
      <c r="D51" s="7" t="s">
        <v>2809</v>
      </c>
      <c r="E51" s="7" t="s">
        <v>241</v>
      </c>
      <c r="F51" s="7" t="s">
        <v>54</v>
      </c>
      <c r="G51" s="7" t="s">
        <v>101</v>
      </c>
      <c r="H51" s="6">
        <v>2003</v>
      </c>
      <c r="I51" s="116">
        <v>198.9</v>
      </c>
      <c r="J51" s="29">
        <v>168</v>
      </c>
      <c r="K51"/>
    </row>
    <row r="52" spans="1:11" s="8" customFormat="1" ht="15" customHeight="1" x14ac:dyDescent="0.25">
      <c r="A52" s="8">
        <f t="shared" si="0"/>
        <v>52</v>
      </c>
      <c r="B52" s="7" t="s">
        <v>2808</v>
      </c>
      <c r="C52" s="7"/>
      <c r="D52" s="7" t="s">
        <v>2807</v>
      </c>
      <c r="E52" s="7" t="s">
        <v>241</v>
      </c>
      <c r="F52" s="7" t="s">
        <v>54</v>
      </c>
      <c r="G52" s="7" t="s">
        <v>101</v>
      </c>
      <c r="H52" s="6">
        <v>2003</v>
      </c>
      <c r="I52" s="116">
        <v>198.9</v>
      </c>
      <c r="J52" s="29">
        <v>168</v>
      </c>
      <c r="K52"/>
    </row>
    <row r="53" spans="1:11" s="8" customFormat="1" ht="15" customHeight="1" x14ac:dyDescent="0.25">
      <c r="A53" s="8">
        <f t="shared" si="0"/>
        <v>53</v>
      </c>
      <c r="B53" s="7" t="s">
        <v>2806</v>
      </c>
      <c r="C53" s="7"/>
      <c r="D53" s="7" t="s">
        <v>2805</v>
      </c>
      <c r="E53" s="7" t="s">
        <v>241</v>
      </c>
      <c r="F53" s="7" t="s">
        <v>54</v>
      </c>
      <c r="G53" s="7" t="s">
        <v>101</v>
      </c>
      <c r="H53" s="6">
        <v>2003</v>
      </c>
      <c r="I53" s="116">
        <v>275.57</v>
      </c>
      <c r="J53" s="29">
        <v>270</v>
      </c>
      <c r="K53"/>
    </row>
    <row r="54" spans="1:11" s="8" customFormat="1" ht="15" customHeight="1" x14ac:dyDescent="0.25">
      <c r="A54" s="8">
        <f t="shared" si="0"/>
        <v>54</v>
      </c>
      <c r="B54" s="7" t="s">
        <v>2804</v>
      </c>
      <c r="C54" s="7"/>
      <c r="D54" s="7" t="s">
        <v>2803</v>
      </c>
      <c r="E54" s="7" t="s">
        <v>164</v>
      </c>
      <c r="F54" s="7" t="s">
        <v>47</v>
      </c>
      <c r="G54" s="7" t="s">
        <v>125</v>
      </c>
      <c r="H54" s="6">
        <v>2023</v>
      </c>
      <c r="I54" s="116">
        <v>60.5</v>
      </c>
      <c r="J54" s="29">
        <v>45.5</v>
      </c>
      <c r="K54"/>
    </row>
    <row r="55" spans="1:11" s="8" customFormat="1" ht="15" customHeight="1" x14ac:dyDescent="0.25">
      <c r="A55" s="8">
        <f t="shared" si="0"/>
        <v>55</v>
      </c>
      <c r="B55" s="7" t="s">
        <v>2802</v>
      </c>
      <c r="C55" s="7"/>
      <c r="D55" s="7" t="s">
        <v>2801</v>
      </c>
      <c r="E55" s="7" t="s">
        <v>164</v>
      </c>
      <c r="F55" s="7" t="s">
        <v>47</v>
      </c>
      <c r="G55" s="7" t="s">
        <v>125</v>
      </c>
      <c r="H55" s="6">
        <v>2023</v>
      </c>
      <c r="I55" s="116">
        <v>60.5</v>
      </c>
      <c r="J55" s="29">
        <v>45.5</v>
      </c>
      <c r="K55"/>
    </row>
    <row r="56" spans="1:11" s="8" customFormat="1" ht="15" customHeight="1" x14ac:dyDescent="0.25">
      <c r="A56" s="8">
        <f t="shared" si="0"/>
        <v>56</v>
      </c>
      <c r="B56" s="7" t="s">
        <v>2800</v>
      </c>
      <c r="C56" s="7"/>
      <c r="D56" s="7" t="s">
        <v>2799</v>
      </c>
      <c r="E56" s="7" t="s">
        <v>164</v>
      </c>
      <c r="F56" s="7" t="s">
        <v>47</v>
      </c>
      <c r="G56" s="7" t="s">
        <v>125</v>
      </c>
      <c r="H56" s="6">
        <v>2023</v>
      </c>
      <c r="I56" s="116">
        <v>60.5</v>
      </c>
      <c r="J56" s="29">
        <v>45.5</v>
      </c>
      <c r="K56"/>
    </row>
    <row r="57" spans="1:11" s="8" customFormat="1" ht="15" customHeight="1" x14ac:dyDescent="0.25">
      <c r="A57" s="8">
        <f t="shared" si="0"/>
        <v>57</v>
      </c>
      <c r="B57" s="7" t="s">
        <v>2798</v>
      </c>
      <c r="C57" s="7"/>
      <c r="D57" s="7" t="s">
        <v>2797</v>
      </c>
      <c r="E57" s="7" t="s">
        <v>164</v>
      </c>
      <c r="F57" s="7" t="s">
        <v>47</v>
      </c>
      <c r="G57" s="7" t="s">
        <v>125</v>
      </c>
      <c r="H57" s="6">
        <v>2023</v>
      </c>
      <c r="I57" s="116">
        <v>60.5</v>
      </c>
      <c r="J57" s="29">
        <v>45.5</v>
      </c>
      <c r="K57"/>
    </row>
    <row r="58" spans="1:11" s="8" customFormat="1" ht="15" customHeight="1" x14ac:dyDescent="0.25">
      <c r="A58" s="8">
        <f t="shared" si="0"/>
        <v>58</v>
      </c>
      <c r="B58" s="7" t="s">
        <v>2796</v>
      </c>
      <c r="C58" s="7"/>
      <c r="D58" s="7" t="s">
        <v>2795</v>
      </c>
      <c r="E58" s="7" t="s">
        <v>164</v>
      </c>
      <c r="F58" s="7" t="s">
        <v>47</v>
      </c>
      <c r="G58" s="7" t="s">
        <v>125</v>
      </c>
      <c r="H58" s="6">
        <v>2023</v>
      </c>
      <c r="I58" s="116">
        <v>60.5</v>
      </c>
      <c r="J58" s="29">
        <v>45.5</v>
      </c>
      <c r="K58"/>
    </row>
    <row r="59" spans="1:11" s="8" customFormat="1" ht="15" customHeight="1" x14ac:dyDescent="0.25">
      <c r="A59" s="8">
        <f t="shared" si="0"/>
        <v>59</v>
      </c>
      <c r="B59" s="7" t="s">
        <v>2794</v>
      </c>
      <c r="C59" s="7"/>
      <c r="D59" s="7" t="s">
        <v>2793</v>
      </c>
      <c r="E59" s="7" t="s">
        <v>164</v>
      </c>
      <c r="F59" s="7" t="s">
        <v>47</v>
      </c>
      <c r="G59" s="7" t="s">
        <v>125</v>
      </c>
      <c r="H59" s="6">
        <v>2023</v>
      </c>
      <c r="I59" s="116">
        <v>60.5</v>
      </c>
      <c r="J59" s="29">
        <v>45.5</v>
      </c>
      <c r="K59"/>
    </row>
    <row r="60" spans="1:11" s="8" customFormat="1" ht="15" customHeight="1" x14ac:dyDescent="0.25">
      <c r="A60" s="8">
        <f t="shared" si="0"/>
        <v>60</v>
      </c>
      <c r="B60" s="7" t="s">
        <v>2792</v>
      </c>
      <c r="C60" s="7"/>
      <c r="D60" s="7" t="s">
        <v>2791</v>
      </c>
      <c r="E60" s="7" t="s">
        <v>164</v>
      </c>
      <c r="F60" s="7" t="s">
        <v>47</v>
      </c>
      <c r="G60" s="7" t="s">
        <v>125</v>
      </c>
      <c r="H60" s="6">
        <v>2023</v>
      </c>
      <c r="I60" s="116">
        <v>60.5</v>
      </c>
      <c r="J60" s="29">
        <v>42.2</v>
      </c>
      <c r="K60"/>
    </row>
    <row r="61" spans="1:11" s="8" customFormat="1" ht="15" customHeight="1" x14ac:dyDescent="0.25">
      <c r="A61" s="8">
        <f t="shared" si="0"/>
        <v>61</v>
      </c>
      <c r="B61" s="7" t="s">
        <v>2790</v>
      </c>
      <c r="C61" s="7"/>
      <c r="D61" s="7" t="s">
        <v>2789</v>
      </c>
      <c r="E61" s="7" t="s">
        <v>164</v>
      </c>
      <c r="F61" s="7" t="s">
        <v>47</v>
      </c>
      <c r="G61" s="7" t="s">
        <v>125</v>
      </c>
      <c r="H61" s="6">
        <v>2023</v>
      </c>
      <c r="I61" s="116">
        <v>60.5</v>
      </c>
      <c r="J61" s="29">
        <v>45.2</v>
      </c>
      <c r="K61"/>
    </row>
    <row r="62" spans="1:11" s="8" customFormat="1" ht="15" customHeight="1" x14ac:dyDescent="0.25">
      <c r="A62" s="8">
        <f t="shared" si="0"/>
        <v>62</v>
      </c>
      <c r="B62" s="7" t="s">
        <v>2788</v>
      </c>
      <c r="C62" s="7"/>
      <c r="D62" s="7" t="s">
        <v>2787</v>
      </c>
      <c r="E62" s="7" t="s">
        <v>67</v>
      </c>
      <c r="F62" s="7" t="s">
        <v>47</v>
      </c>
      <c r="G62" s="7" t="s">
        <v>53</v>
      </c>
      <c r="H62" s="6">
        <v>1987</v>
      </c>
      <c r="I62" s="116">
        <v>75</v>
      </c>
      <c r="J62" s="29">
        <v>75</v>
      </c>
      <c r="K62"/>
    </row>
    <row r="63" spans="1:11" s="8" customFormat="1" ht="15" customHeight="1" x14ac:dyDescent="0.25">
      <c r="A63" s="8">
        <f t="shared" si="0"/>
        <v>63</v>
      </c>
      <c r="B63" s="7" t="s">
        <v>2786</v>
      </c>
      <c r="C63" s="7"/>
      <c r="D63" s="7" t="s">
        <v>2785</v>
      </c>
      <c r="E63" s="7" t="s">
        <v>67</v>
      </c>
      <c r="F63" s="7" t="s">
        <v>47</v>
      </c>
      <c r="G63" s="7" t="s">
        <v>53</v>
      </c>
      <c r="H63" s="6">
        <v>1987</v>
      </c>
      <c r="I63" s="116">
        <v>75</v>
      </c>
      <c r="J63" s="29">
        <v>75</v>
      </c>
      <c r="K63"/>
    </row>
    <row r="64" spans="1:11" s="8" customFormat="1" ht="15" customHeight="1" x14ac:dyDescent="0.25">
      <c r="A64" s="8">
        <f t="shared" si="0"/>
        <v>64</v>
      </c>
      <c r="B64" s="7" t="s">
        <v>2784</v>
      </c>
      <c r="C64" s="7"/>
      <c r="D64" s="7" t="s">
        <v>2783</v>
      </c>
      <c r="E64" s="7" t="s">
        <v>755</v>
      </c>
      <c r="F64" s="7" t="s">
        <v>47</v>
      </c>
      <c r="G64" s="7" t="s">
        <v>125</v>
      </c>
      <c r="H64" s="6">
        <v>2017</v>
      </c>
      <c r="I64" s="116">
        <v>60.5</v>
      </c>
      <c r="J64" s="29">
        <v>46.5</v>
      </c>
      <c r="K64"/>
    </row>
    <row r="65" spans="1:11" s="8" customFormat="1" ht="15" customHeight="1" x14ac:dyDescent="0.25">
      <c r="A65" s="8">
        <f t="shared" si="0"/>
        <v>65</v>
      </c>
      <c r="B65" s="7" t="s">
        <v>2782</v>
      </c>
      <c r="C65" s="7"/>
      <c r="D65" s="7" t="s">
        <v>2781</v>
      </c>
      <c r="E65" s="7" t="s">
        <v>755</v>
      </c>
      <c r="F65" s="7" t="s">
        <v>47</v>
      </c>
      <c r="G65" s="7" t="s">
        <v>125</v>
      </c>
      <c r="H65" s="6">
        <v>2017</v>
      </c>
      <c r="I65" s="116">
        <v>60.5</v>
      </c>
      <c r="J65" s="29">
        <v>46.5</v>
      </c>
      <c r="K65"/>
    </row>
    <row r="66" spans="1:11" s="8" customFormat="1" ht="15" customHeight="1" x14ac:dyDescent="0.25">
      <c r="A66" s="8">
        <f t="shared" si="0"/>
        <v>66</v>
      </c>
      <c r="B66" s="7" t="s">
        <v>2780</v>
      </c>
      <c r="C66" s="7"/>
      <c r="D66" s="7" t="s">
        <v>2779</v>
      </c>
      <c r="E66" s="7" t="s">
        <v>102</v>
      </c>
      <c r="F66" s="7" t="s">
        <v>47</v>
      </c>
      <c r="G66" s="7" t="s">
        <v>101</v>
      </c>
      <c r="H66" s="6">
        <v>2017</v>
      </c>
      <c r="I66" s="116">
        <v>60.5</v>
      </c>
      <c r="J66" s="29">
        <v>46.5</v>
      </c>
      <c r="K66"/>
    </row>
    <row r="67" spans="1:11" s="8" customFormat="1" ht="15" customHeight="1" x14ac:dyDescent="0.25">
      <c r="A67" s="8">
        <f t="shared" si="0"/>
        <v>67</v>
      </c>
      <c r="B67" s="7" t="s">
        <v>2778</v>
      </c>
      <c r="C67" s="7"/>
      <c r="D67" s="7" t="s">
        <v>2777</v>
      </c>
      <c r="E67" s="7" t="s">
        <v>102</v>
      </c>
      <c r="F67" s="7" t="s">
        <v>47</v>
      </c>
      <c r="G67" s="7" t="s">
        <v>101</v>
      </c>
      <c r="H67" s="6">
        <v>2017</v>
      </c>
      <c r="I67" s="116">
        <v>60.5</v>
      </c>
      <c r="J67" s="29">
        <v>46.5</v>
      </c>
      <c r="K67"/>
    </row>
    <row r="68" spans="1:11" s="8" customFormat="1" ht="15" customHeight="1" x14ac:dyDescent="0.25">
      <c r="A68" s="8">
        <f t="shared" si="0"/>
        <v>68</v>
      </c>
      <c r="B68" s="7" t="s">
        <v>2776</v>
      </c>
      <c r="C68" s="7"/>
      <c r="D68" s="7" t="s">
        <v>2775</v>
      </c>
      <c r="E68" s="7" t="s">
        <v>2766</v>
      </c>
      <c r="F68" s="7" t="s">
        <v>54</v>
      </c>
      <c r="G68" s="7" t="s">
        <v>101</v>
      </c>
      <c r="H68" s="6">
        <v>2009</v>
      </c>
      <c r="I68" s="116">
        <v>205</v>
      </c>
      <c r="J68" s="29">
        <v>168</v>
      </c>
      <c r="K68"/>
    </row>
    <row r="69" spans="1:11" s="8" customFormat="1" ht="15" customHeight="1" x14ac:dyDescent="0.25">
      <c r="A69" s="8">
        <f t="shared" si="0"/>
        <v>69</v>
      </c>
      <c r="B69" s="7" t="s">
        <v>2774</v>
      </c>
      <c r="C69" s="7"/>
      <c r="D69" s="7" t="s">
        <v>2773</v>
      </c>
      <c r="E69" s="7" t="s">
        <v>2766</v>
      </c>
      <c r="F69" s="7" t="s">
        <v>54</v>
      </c>
      <c r="G69" s="7" t="s">
        <v>101</v>
      </c>
      <c r="H69" s="6">
        <v>2009</v>
      </c>
      <c r="I69" s="116">
        <v>205</v>
      </c>
      <c r="J69" s="29">
        <v>168</v>
      </c>
      <c r="K69"/>
    </row>
    <row r="70" spans="1:11" s="8" customFormat="1" ht="15" customHeight="1" x14ac:dyDescent="0.25">
      <c r="A70" s="8">
        <f t="shared" ref="A70:A133" si="1">A69+1</f>
        <v>70</v>
      </c>
      <c r="B70" s="7" t="s">
        <v>2772</v>
      </c>
      <c r="C70" s="7"/>
      <c r="D70" s="7" t="s">
        <v>2771</v>
      </c>
      <c r="E70" s="7" t="s">
        <v>2766</v>
      </c>
      <c r="F70" s="7" t="s">
        <v>54</v>
      </c>
      <c r="G70" s="7" t="s">
        <v>101</v>
      </c>
      <c r="H70" s="6">
        <v>2009</v>
      </c>
      <c r="I70" s="116">
        <v>205</v>
      </c>
      <c r="J70" s="29">
        <v>182</v>
      </c>
      <c r="K70"/>
    </row>
    <row r="71" spans="1:11" s="8" customFormat="1" ht="15" customHeight="1" x14ac:dyDescent="0.25">
      <c r="A71" s="8">
        <f t="shared" si="1"/>
        <v>71</v>
      </c>
      <c r="B71" s="7" t="s">
        <v>2770</v>
      </c>
      <c r="C71" s="7"/>
      <c r="D71" s="7" t="s">
        <v>2769</v>
      </c>
      <c r="E71" s="7" t="s">
        <v>2766</v>
      </c>
      <c r="F71" s="7" t="s">
        <v>58</v>
      </c>
      <c r="G71" s="7" t="s">
        <v>101</v>
      </c>
      <c r="H71" s="6">
        <v>1970</v>
      </c>
      <c r="I71" s="116">
        <v>765</v>
      </c>
      <c r="J71" s="29">
        <v>745</v>
      </c>
      <c r="K71"/>
    </row>
    <row r="72" spans="1:11" s="8" customFormat="1" ht="15" customHeight="1" x14ac:dyDescent="0.25">
      <c r="A72" s="8">
        <f t="shared" si="1"/>
        <v>72</v>
      </c>
      <c r="B72" s="7" t="s">
        <v>2768</v>
      </c>
      <c r="C72" s="7"/>
      <c r="D72" s="7" t="s">
        <v>2767</v>
      </c>
      <c r="E72" s="7" t="s">
        <v>2766</v>
      </c>
      <c r="F72" s="7" t="s">
        <v>58</v>
      </c>
      <c r="G72" s="7" t="s">
        <v>101</v>
      </c>
      <c r="H72" s="6">
        <v>1972</v>
      </c>
      <c r="I72" s="116">
        <v>765</v>
      </c>
      <c r="J72" s="29">
        <v>749</v>
      </c>
      <c r="K72"/>
    </row>
    <row r="73" spans="1:11" s="8" customFormat="1" ht="15" customHeight="1" x14ac:dyDescent="0.25">
      <c r="A73" s="8">
        <f t="shared" si="1"/>
        <v>73</v>
      </c>
      <c r="B73" s="7" t="s">
        <v>2765</v>
      </c>
      <c r="C73" s="7"/>
      <c r="D73" s="7" t="s">
        <v>2764</v>
      </c>
      <c r="E73" s="7" t="s">
        <v>198</v>
      </c>
      <c r="F73" s="7" t="s">
        <v>54</v>
      </c>
      <c r="G73" s="7" t="s">
        <v>84</v>
      </c>
      <c r="H73" s="6">
        <v>2007</v>
      </c>
      <c r="I73" s="116">
        <v>86.5</v>
      </c>
      <c r="J73" s="29">
        <v>84</v>
      </c>
      <c r="K73"/>
    </row>
    <row r="74" spans="1:11" s="8" customFormat="1" ht="15" customHeight="1" x14ac:dyDescent="0.25">
      <c r="A74" s="8">
        <f t="shared" si="1"/>
        <v>74</v>
      </c>
      <c r="B74" s="7" t="s">
        <v>2763</v>
      </c>
      <c r="C74" s="7"/>
      <c r="D74" s="7" t="s">
        <v>2762</v>
      </c>
      <c r="E74" s="7" t="s">
        <v>198</v>
      </c>
      <c r="F74" s="7" t="s">
        <v>54</v>
      </c>
      <c r="G74" s="7" t="s">
        <v>84</v>
      </c>
      <c r="H74" s="6">
        <v>2007</v>
      </c>
      <c r="I74" s="116">
        <v>86.5</v>
      </c>
      <c r="J74" s="29">
        <v>76.900000000000006</v>
      </c>
      <c r="K74"/>
    </row>
    <row r="75" spans="1:11" s="8" customFormat="1" ht="15" customHeight="1" x14ac:dyDescent="0.25">
      <c r="A75" s="8">
        <f t="shared" si="1"/>
        <v>75</v>
      </c>
      <c r="B75" s="7" t="s">
        <v>2761</v>
      </c>
      <c r="C75" s="7"/>
      <c r="D75" s="7" t="s">
        <v>2760</v>
      </c>
      <c r="E75" s="7" t="s">
        <v>198</v>
      </c>
      <c r="F75" s="7" t="s">
        <v>54</v>
      </c>
      <c r="G75" s="7" t="s">
        <v>84</v>
      </c>
      <c r="H75" s="6">
        <v>2008</v>
      </c>
      <c r="I75" s="116">
        <v>86.5</v>
      </c>
      <c r="J75" s="29">
        <v>84.4</v>
      </c>
      <c r="K75"/>
    </row>
    <row r="76" spans="1:11" s="8" customFormat="1" ht="15" customHeight="1" x14ac:dyDescent="0.25">
      <c r="A76" s="8">
        <f t="shared" si="1"/>
        <v>76</v>
      </c>
      <c r="B76" s="7" t="s">
        <v>2759</v>
      </c>
      <c r="C76" s="7"/>
      <c r="D76" s="7" t="s">
        <v>2758</v>
      </c>
      <c r="E76" s="7" t="s">
        <v>198</v>
      </c>
      <c r="F76" s="7" t="s">
        <v>54</v>
      </c>
      <c r="G76" s="7" t="s">
        <v>84</v>
      </c>
      <c r="H76" s="6">
        <v>2008</v>
      </c>
      <c r="I76" s="116">
        <v>86.5</v>
      </c>
      <c r="J76" s="29">
        <v>77.8</v>
      </c>
      <c r="K76"/>
    </row>
    <row r="77" spans="1:11" s="8" customFormat="1" ht="15" customHeight="1" x14ac:dyDescent="0.25">
      <c r="A77" s="8">
        <f t="shared" si="1"/>
        <v>77</v>
      </c>
      <c r="B77" s="7" t="s">
        <v>2757</v>
      </c>
      <c r="C77" s="7"/>
      <c r="D77" s="7" t="s">
        <v>2756</v>
      </c>
      <c r="E77" s="7" t="s">
        <v>198</v>
      </c>
      <c r="F77" s="7" t="s">
        <v>54</v>
      </c>
      <c r="G77" s="7" t="s">
        <v>84</v>
      </c>
      <c r="H77" s="6">
        <v>2007</v>
      </c>
      <c r="I77" s="116">
        <v>105</v>
      </c>
      <c r="J77" s="29">
        <v>103.7</v>
      </c>
      <c r="K77"/>
    </row>
    <row r="78" spans="1:11" s="8" customFormat="1" ht="15" customHeight="1" x14ac:dyDescent="0.25">
      <c r="A78" s="8">
        <f t="shared" si="1"/>
        <v>78</v>
      </c>
      <c r="B78" s="7" t="s">
        <v>2755</v>
      </c>
      <c r="C78" s="7"/>
      <c r="D78" s="7" t="s">
        <v>2754</v>
      </c>
      <c r="E78" s="7" t="s">
        <v>198</v>
      </c>
      <c r="F78" s="7" t="s">
        <v>54</v>
      </c>
      <c r="G78" s="7" t="s">
        <v>84</v>
      </c>
      <c r="H78" s="6">
        <v>2008</v>
      </c>
      <c r="I78" s="116">
        <v>108.8</v>
      </c>
      <c r="J78" s="29">
        <v>108</v>
      </c>
      <c r="K78"/>
    </row>
    <row r="79" spans="1:11" s="8" customFormat="1" ht="15" customHeight="1" x14ac:dyDescent="0.25">
      <c r="A79" s="8">
        <f t="shared" si="1"/>
        <v>79</v>
      </c>
      <c r="B79" s="7" t="s">
        <v>2753</v>
      </c>
      <c r="C79" s="7"/>
      <c r="D79" s="7" t="s">
        <v>2752</v>
      </c>
      <c r="E79" s="7" t="s">
        <v>198</v>
      </c>
      <c r="F79" s="7" t="s">
        <v>54</v>
      </c>
      <c r="G79" s="7" t="s">
        <v>84</v>
      </c>
      <c r="H79" s="6">
        <v>2017</v>
      </c>
      <c r="I79" s="116">
        <v>360.9</v>
      </c>
      <c r="J79" s="29">
        <v>332.5</v>
      </c>
      <c r="K79"/>
    </row>
    <row r="80" spans="1:11" s="8" customFormat="1" ht="15" customHeight="1" x14ac:dyDescent="0.25">
      <c r="A80" s="8">
        <f t="shared" si="1"/>
        <v>80</v>
      </c>
      <c r="B80" s="7" t="s">
        <v>2751</v>
      </c>
      <c r="C80" s="7"/>
      <c r="D80" s="7" t="s">
        <v>2750</v>
      </c>
      <c r="E80" s="7" t="s">
        <v>198</v>
      </c>
      <c r="F80" s="7" t="s">
        <v>54</v>
      </c>
      <c r="G80" s="7" t="s">
        <v>84</v>
      </c>
      <c r="H80" s="6">
        <v>2017</v>
      </c>
      <c r="I80" s="116">
        <v>360.9</v>
      </c>
      <c r="J80" s="29">
        <v>338.2</v>
      </c>
      <c r="K80"/>
    </row>
    <row r="81" spans="1:11" s="26" customFormat="1" ht="15" customHeight="1" x14ac:dyDescent="0.25">
      <c r="A81" s="8">
        <f t="shared" si="1"/>
        <v>81</v>
      </c>
      <c r="B81" s="7" t="s">
        <v>2749</v>
      </c>
      <c r="C81" s="7"/>
      <c r="D81" s="7" t="s">
        <v>2748</v>
      </c>
      <c r="E81" s="7" t="s">
        <v>198</v>
      </c>
      <c r="F81" s="7" t="s">
        <v>54</v>
      </c>
      <c r="G81" s="7" t="s">
        <v>84</v>
      </c>
      <c r="H81" s="6">
        <v>2017</v>
      </c>
      <c r="I81" s="116">
        <v>508.5</v>
      </c>
      <c r="J81" s="29">
        <v>482.8</v>
      </c>
      <c r="K81"/>
    </row>
    <row r="82" spans="1:11" s="26" customFormat="1" ht="15" customHeight="1" x14ac:dyDescent="0.25">
      <c r="A82" s="8">
        <f t="shared" si="1"/>
        <v>82</v>
      </c>
      <c r="B82" s="7" t="s">
        <v>2747</v>
      </c>
      <c r="C82" s="7"/>
      <c r="D82" s="7" t="s">
        <v>2746</v>
      </c>
      <c r="E82" s="7" t="s">
        <v>198</v>
      </c>
      <c r="F82" s="7" t="s">
        <v>47</v>
      </c>
      <c r="G82" s="7" t="s">
        <v>101</v>
      </c>
      <c r="H82" s="6">
        <v>2023</v>
      </c>
      <c r="I82" s="116">
        <v>41.65</v>
      </c>
      <c r="J82" s="29">
        <v>39</v>
      </c>
      <c r="K82"/>
    </row>
    <row r="83" spans="1:11" s="26" customFormat="1" ht="15" customHeight="1" x14ac:dyDescent="0.25">
      <c r="A83" s="8">
        <f t="shared" si="1"/>
        <v>83</v>
      </c>
      <c r="B83" s="7" t="s">
        <v>2745</v>
      </c>
      <c r="C83" s="7"/>
      <c r="D83" s="7" t="s">
        <v>2744</v>
      </c>
      <c r="E83" s="7" t="s">
        <v>198</v>
      </c>
      <c r="F83" s="7" t="s">
        <v>47</v>
      </c>
      <c r="G83" s="7" t="s">
        <v>101</v>
      </c>
      <c r="H83" s="6">
        <v>2023</v>
      </c>
      <c r="I83" s="116">
        <v>41.65</v>
      </c>
      <c r="J83" s="29">
        <v>39</v>
      </c>
      <c r="K83"/>
    </row>
    <row r="84" spans="1:11" s="26" customFormat="1" ht="15" customHeight="1" x14ac:dyDescent="0.25">
      <c r="A84" s="8">
        <f t="shared" si="1"/>
        <v>84</v>
      </c>
      <c r="B84" s="7" t="s">
        <v>2743</v>
      </c>
      <c r="C84" s="7"/>
      <c r="D84" s="7" t="s">
        <v>2742</v>
      </c>
      <c r="E84" s="7" t="s">
        <v>102</v>
      </c>
      <c r="F84" s="7" t="s">
        <v>54</v>
      </c>
      <c r="G84" s="7" t="s">
        <v>101</v>
      </c>
      <c r="H84" s="6">
        <v>2002</v>
      </c>
      <c r="I84" s="116">
        <v>192.1</v>
      </c>
      <c r="J84" s="29">
        <v>168</v>
      </c>
      <c r="K84"/>
    </row>
    <row r="85" spans="1:11" s="26" customFormat="1" ht="15" customHeight="1" x14ac:dyDescent="0.25">
      <c r="A85" s="8">
        <f t="shared" si="1"/>
        <v>85</v>
      </c>
      <c r="B85" s="7" t="s">
        <v>2741</v>
      </c>
      <c r="C85" s="7"/>
      <c r="D85" s="7" t="s">
        <v>2740</v>
      </c>
      <c r="E85" s="7" t="s">
        <v>102</v>
      </c>
      <c r="F85" s="7" t="s">
        <v>54</v>
      </c>
      <c r="G85" s="7" t="s">
        <v>101</v>
      </c>
      <c r="H85" s="6">
        <v>2002</v>
      </c>
      <c r="I85" s="116">
        <v>192.1</v>
      </c>
      <c r="J85" s="29">
        <v>163</v>
      </c>
      <c r="K85"/>
    </row>
    <row r="86" spans="1:11" s="26" customFormat="1" ht="15" customHeight="1" x14ac:dyDescent="0.25">
      <c r="A86" s="8">
        <f t="shared" si="1"/>
        <v>86</v>
      </c>
      <c r="B86" s="7" t="s">
        <v>2739</v>
      </c>
      <c r="C86" s="7"/>
      <c r="D86" s="7" t="s">
        <v>2738</v>
      </c>
      <c r="E86" s="7" t="s">
        <v>102</v>
      </c>
      <c r="F86" s="7" t="s">
        <v>54</v>
      </c>
      <c r="G86" s="7" t="s">
        <v>101</v>
      </c>
      <c r="H86" s="6">
        <v>2002</v>
      </c>
      <c r="I86" s="116">
        <v>192.1</v>
      </c>
      <c r="J86" s="29">
        <v>163</v>
      </c>
      <c r="K86"/>
    </row>
    <row r="87" spans="1:11" s="26" customFormat="1" ht="15" customHeight="1" x14ac:dyDescent="0.25">
      <c r="A87" s="8">
        <f t="shared" si="1"/>
        <v>87</v>
      </c>
      <c r="B87" s="7" t="s">
        <v>2737</v>
      </c>
      <c r="C87" s="7"/>
      <c r="D87" s="7" t="s">
        <v>2736</v>
      </c>
      <c r="E87" s="7" t="s">
        <v>102</v>
      </c>
      <c r="F87" s="7" t="s">
        <v>54</v>
      </c>
      <c r="G87" s="7" t="s">
        <v>101</v>
      </c>
      <c r="H87" s="6">
        <v>2002</v>
      </c>
      <c r="I87" s="116">
        <v>150</v>
      </c>
      <c r="J87" s="29">
        <v>128</v>
      </c>
      <c r="K87"/>
    </row>
    <row r="88" spans="1:11" s="26" customFormat="1" ht="15" customHeight="1" x14ac:dyDescent="0.25">
      <c r="A88" s="8">
        <f t="shared" si="1"/>
        <v>88</v>
      </c>
      <c r="B88" s="7" t="s">
        <v>2735</v>
      </c>
      <c r="C88" s="7"/>
      <c r="D88" s="7" t="s">
        <v>2734</v>
      </c>
      <c r="E88" s="7" t="s">
        <v>2729</v>
      </c>
      <c r="F88" s="7" t="s">
        <v>47</v>
      </c>
      <c r="G88" s="7" t="s">
        <v>57</v>
      </c>
      <c r="H88" s="6">
        <v>2004</v>
      </c>
      <c r="I88" s="116">
        <v>48</v>
      </c>
      <c r="J88" s="29">
        <v>46.5</v>
      </c>
      <c r="K88"/>
    </row>
    <row r="89" spans="1:11" s="26" customFormat="1" ht="15" customHeight="1" x14ac:dyDescent="0.25">
      <c r="A89" s="8">
        <f t="shared" si="1"/>
        <v>89</v>
      </c>
      <c r="B89" s="7" t="s">
        <v>2733</v>
      </c>
      <c r="C89" s="7"/>
      <c r="D89" s="7" t="s">
        <v>2732</v>
      </c>
      <c r="E89" s="7" t="s">
        <v>2729</v>
      </c>
      <c r="F89" s="7" t="s">
        <v>47</v>
      </c>
      <c r="G89" s="7" t="s">
        <v>57</v>
      </c>
      <c r="H89" s="6">
        <v>2010</v>
      </c>
      <c r="I89" s="116">
        <v>50</v>
      </c>
      <c r="J89" s="29">
        <v>48.5</v>
      </c>
      <c r="K89"/>
    </row>
    <row r="90" spans="1:11" s="26" customFormat="1" ht="15" customHeight="1" x14ac:dyDescent="0.25">
      <c r="A90" s="8">
        <f t="shared" si="1"/>
        <v>90</v>
      </c>
      <c r="B90" s="7" t="s">
        <v>2731</v>
      </c>
      <c r="C90" s="7"/>
      <c r="D90" s="7" t="s">
        <v>2730</v>
      </c>
      <c r="E90" s="7" t="s">
        <v>2729</v>
      </c>
      <c r="F90" s="7" t="s">
        <v>58</v>
      </c>
      <c r="G90" s="7" t="s">
        <v>57</v>
      </c>
      <c r="H90" s="6">
        <v>1978</v>
      </c>
      <c r="I90" s="116">
        <v>120</v>
      </c>
      <c r="J90" s="29">
        <v>108.5</v>
      </c>
      <c r="K90"/>
    </row>
    <row r="91" spans="1:11" s="26" customFormat="1" ht="15" customHeight="1" x14ac:dyDescent="0.25">
      <c r="A91" s="8">
        <f t="shared" si="1"/>
        <v>91</v>
      </c>
      <c r="B91" s="7" t="s">
        <v>2728</v>
      </c>
      <c r="C91" s="7"/>
      <c r="D91" s="7" t="s">
        <v>2727</v>
      </c>
      <c r="E91" s="7" t="s">
        <v>260</v>
      </c>
      <c r="F91" s="7" t="s">
        <v>47</v>
      </c>
      <c r="G91" s="7" t="s">
        <v>84</v>
      </c>
      <c r="H91" s="6">
        <v>1989</v>
      </c>
      <c r="I91" s="116">
        <v>56.7</v>
      </c>
      <c r="J91" s="29">
        <v>49</v>
      </c>
      <c r="K91"/>
    </row>
    <row r="92" spans="1:11" s="26" customFormat="1" ht="15" customHeight="1" x14ac:dyDescent="0.25">
      <c r="A92" s="8">
        <f t="shared" si="1"/>
        <v>92</v>
      </c>
      <c r="B92" s="7" t="s">
        <v>2726</v>
      </c>
      <c r="C92" s="7"/>
      <c r="D92" s="7" t="s">
        <v>2725</v>
      </c>
      <c r="E92" s="7" t="s">
        <v>260</v>
      </c>
      <c r="F92" s="7" t="s">
        <v>47</v>
      </c>
      <c r="G92" s="7" t="s">
        <v>84</v>
      </c>
      <c r="H92" s="6">
        <v>1989</v>
      </c>
      <c r="I92" s="116">
        <v>56.7</v>
      </c>
      <c r="J92" s="29">
        <v>49</v>
      </c>
      <c r="K92"/>
    </row>
    <row r="93" spans="1:11" s="26" customFormat="1" ht="15" customHeight="1" x14ac:dyDescent="0.25">
      <c r="A93" s="8">
        <f t="shared" si="1"/>
        <v>93</v>
      </c>
      <c r="B93" s="7" t="s">
        <v>2724</v>
      </c>
      <c r="C93" s="7"/>
      <c r="D93" s="7" t="s">
        <v>2723</v>
      </c>
      <c r="E93" s="7" t="s">
        <v>260</v>
      </c>
      <c r="F93" s="7" t="s">
        <v>47</v>
      </c>
      <c r="G93" s="7" t="s">
        <v>84</v>
      </c>
      <c r="H93" s="6">
        <v>1989</v>
      </c>
      <c r="I93" s="116">
        <v>56.7</v>
      </c>
      <c r="J93" s="29">
        <v>49</v>
      </c>
      <c r="K93"/>
    </row>
    <row r="94" spans="1:11" s="26" customFormat="1" ht="15" customHeight="1" x14ac:dyDescent="0.25">
      <c r="A94" s="8">
        <f t="shared" si="1"/>
        <v>94</v>
      </c>
      <c r="B94" s="7" t="s">
        <v>2722</v>
      </c>
      <c r="C94" s="7"/>
      <c r="D94" s="7" t="s">
        <v>2721</v>
      </c>
      <c r="E94" s="7" t="s">
        <v>260</v>
      </c>
      <c r="F94" s="7" t="s">
        <v>47</v>
      </c>
      <c r="G94" s="7" t="s">
        <v>84</v>
      </c>
      <c r="H94" s="6">
        <v>1989</v>
      </c>
      <c r="I94" s="116">
        <v>56.7</v>
      </c>
      <c r="J94" s="29">
        <v>49</v>
      </c>
      <c r="K94"/>
    </row>
    <row r="95" spans="1:11" s="26" customFormat="1" ht="15" customHeight="1" x14ac:dyDescent="0.25">
      <c r="A95" s="8">
        <f t="shared" si="1"/>
        <v>95</v>
      </c>
      <c r="B95" s="7" t="s">
        <v>2720</v>
      </c>
      <c r="C95" s="7"/>
      <c r="D95" s="7" t="s">
        <v>2719</v>
      </c>
      <c r="E95" s="7" t="s">
        <v>809</v>
      </c>
      <c r="F95" s="7" t="s">
        <v>47</v>
      </c>
      <c r="G95" s="7" t="s">
        <v>57</v>
      </c>
      <c r="H95" s="6">
        <v>1990</v>
      </c>
      <c r="I95" s="116">
        <v>89.48</v>
      </c>
      <c r="J95" s="29">
        <v>72</v>
      </c>
      <c r="K95"/>
    </row>
    <row r="96" spans="1:11" s="26" customFormat="1" ht="15" customHeight="1" x14ac:dyDescent="0.25">
      <c r="A96" s="8">
        <f t="shared" si="1"/>
        <v>96</v>
      </c>
      <c r="B96" s="7" t="s">
        <v>2718</v>
      </c>
      <c r="C96" s="7"/>
      <c r="D96" s="7" t="s">
        <v>2717</v>
      </c>
      <c r="E96" s="7" t="s">
        <v>809</v>
      </c>
      <c r="F96" s="7" t="s">
        <v>47</v>
      </c>
      <c r="G96" s="7" t="s">
        <v>57</v>
      </c>
      <c r="H96" s="6">
        <v>1990</v>
      </c>
      <c r="I96" s="116">
        <v>89.48</v>
      </c>
      <c r="J96" s="29">
        <v>71</v>
      </c>
      <c r="K96"/>
    </row>
    <row r="97" spans="1:11" s="8" customFormat="1" ht="15" customHeight="1" x14ac:dyDescent="0.25">
      <c r="A97" s="8">
        <f t="shared" si="1"/>
        <v>97</v>
      </c>
      <c r="B97" s="7" t="s">
        <v>2716</v>
      </c>
      <c r="C97" s="7"/>
      <c r="D97" s="7" t="s">
        <v>2715</v>
      </c>
      <c r="E97" s="7" t="s">
        <v>809</v>
      </c>
      <c r="F97" s="7" t="s">
        <v>47</v>
      </c>
      <c r="G97" s="7" t="s">
        <v>57</v>
      </c>
      <c r="H97" s="6">
        <v>1990</v>
      </c>
      <c r="I97" s="116">
        <v>89.48</v>
      </c>
      <c r="J97" s="29">
        <v>70</v>
      </c>
      <c r="K97"/>
    </row>
    <row r="98" spans="1:11" s="8" customFormat="1" ht="15" customHeight="1" x14ac:dyDescent="0.25">
      <c r="A98" s="8">
        <f t="shared" si="1"/>
        <v>98</v>
      </c>
      <c r="B98" s="7" t="s">
        <v>2714</v>
      </c>
      <c r="C98" s="7"/>
      <c r="D98" s="7" t="s">
        <v>2713</v>
      </c>
      <c r="E98" s="7" t="s">
        <v>809</v>
      </c>
      <c r="F98" s="7" t="s">
        <v>47</v>
      </c>
      <c r="G98" s="7" t="s">
        <v>57</v>
      </c>
      <c r="H98" s="6">
        <v>1990</v>
      </c>
      <c r="I98" s="116">
        <v>89.48</v>
      </c>
      <c r="J98" s="29">
        <v>71</v>
      </c>
      <c r="K98"/>
    </row>
    <row r="99" spans="1:11" s="8" customFormat="1" ht="15" customHeight="1" x14ac:dyDescent="0.25">
      <c r="A99" s="8">
        <f t="shared" si="1"/>
        <v>99</v>
      </c>
      <c r="B99" s="7" t="s">
        <v>2712</v>
      </c>
      <c r="C99" s="7"/>
      <c r="D99" s="7" t="s">
        <v>2711</v>
      </c>
      <c r="E99" s="7" t="s">
        <v>102</v>
      </c>
      <c r="F99" s="7" t="s">
        <v>54</v>
      </c>
      <c r="G99" s="7" t="s">
        <v>101</v>
      </c>
      <c r="H99" s="6">
        <v>2002</v>
      </c>
      <c r="I99" s="116">
        <v>194</v>
      </c>
      <c r="J99" s="29">
        <v>194</v>
      </c>
      <c r="K99"/>
    </row>
    <row r="100" spans="1:11" s="8" customFormat="1" ht="15" customHeight="1" x14ac:dyDescent="0.25">
      <c r="A100" s="8">
        <f t="shared" si="1"/>
        <v>100</v>
      </c>
      <c r="B100" s="7" t="s">
        <v>2710</v>
      </c>
      <c r="C100" s="7"/>
      <c r="D100" s="7" t="s">
        <v>2709</v>
      </c>
      <c r="E100" s="7" t="s">
        <v>102</v>
      </c>
      <c r="F100" s="7" t="s">
        <v>54</v>
      </c>
      <c r="G100" s="7" t="s">
        <v>101</v>
      </c>
      <c r="H100" s="6">
        <v>2002</v>
      </c>
      <c r="I100" s="116">
        <v>206</v>
      </c>
      <c r="J100" s="29">
        <v>206</v>
      </c>
      <c r="K100"/>
    </row>
    <row r="101" spans="1:11" s="8" customFormat="1" ht="15" customHeight="1" x14ac:dyDescent="0.25">
      <c r="A101" s="8">
        <f t="shared" si="1"/>
        <v>101</v>
      </c>
      <c r="B101" s="7" t="s">
        <v>2708</v>
      </c>
      <c r="C101" s="7"/>
      <c r="D101" s="7" t="s">
        <v>2707</v>
      </c>
      <c r="E101" s="7" t="s">
        <v>102</v>
      </c>
      <c r="F101" s="7" t="s">
        <v>54</v>
      </c>
      <c r="G101" s="7" t="s">
        <v>101</v>
      </c>
      <c r="H101" s="6">
        <v>2002</v>
      </c>
      <c r="I101" s="116">
        <v>194</v>
      </c>
      <c r="J101" s="29">
        <v>194</v>
      </c>
      <c r="K101"/>
    </row>
    <row r="102" spans="1:11" s="8" customFormat="1" ht="15" customHeight="1" x14ac:dyDescent="0.25">
      <c r="A102" s="8">
        <f t="shared" si="1"/>
        <v>102</v>
      </c>
      <c r="B102" s="7" t="s">
        <v>2706</v>
      </c>
      <c r="C102" s="7"/>
      <c r="D102" s="7" t="s">
        <v>2705</v>
      </c>
      <c r="E102" s="7" t="s">
        <v>102</v>
      </c>
      <c r="F102" s="7" t="s">
        <v>54</v>
      </c>
      <c r="G102" s="7" t="s">
        <v>101</v>
      </c>
      <c r="H102" s="6">
        <v>2002</v>
      </c>
      <c r="I102" s="116">
        <v>206</v>
      </c>
      <c r="J102" s="29">
        <v>206</v>
      </c>
      <c r="K102"/>
    </row>
    <row r="103" spans="1:11" s="8" customFormat="1" ht="15" customHeight="1" x14ac:dyDescent="0.25">
      <c r="A103" s="8">
        <f t="shared" si="1"/>
        <v>103</v>
      </c>
      <c r="B103" s="7" t="s">
        <v>2704</v>
      </c>
      <c r="C103" s="7"/>
      <c r="D103" s="7" t="s">
        <v>2703</v>
      </c>
      <c r="E103" s="7" t="s">
        <v>102</v>
      </c>
      <c r="F103" s="7" t="s">
        <v>54</v>
      </c>
      <c r="G103" s="7" t="s">
        <v>101</v>
      </c>
      <c r="H103" s="6">
        <v>2014</v>
      </c>
      <c r="I103" s="116">
        <v>199</v>
      </c>
      <c r="J103" s="29">
        <v>179</v>
      </c>
      <c r="K103"/>
    </row>
    <row r="104" spans="1:11" s="8" customFormat="1" ht="15" customHeight="1" x14ac:dyDescent="0.25">
      <c r="A104" s="8">
        <f t="shared" si="1"/>
        <v>104</v>
      </c>
      <c r="B104" s="7" t="s">
        <v>2702</v>
      </c>
      <c r="C104" s="7"/>
      <c r="D104" s="7" t="s">
        <v>2701</v>
      </c>
      <c r="E104" s="7" t="s">
        <v>102</v>
      </c>
      <c r="F104" s="7" t="s">
        <v>54</v>
      </c>
      <c r="G104" s="7" t="s">
        <v>101</v>
      </c>
      <c r="H104" s="6">
        <v>2002</v>
      </c>
      <c r="I104" s="116">
        <v>290</v>
      </c>
      <c r="J104" s="29">
        <v>290</v>
      </c>
      <c r="K104"/>
    </row>
    <row r="105" spans="1:11" s="8" customFormat="1" ht="15" customHeight="1" x14ac:dyDescent="0.25">
      <c r="A105" s="8">
        <f t="shared" si="1"/>
        <v>105</v>
      </c>
      <c r="B105" s="7" t="s">
        <v>2700</v>
      </c>
      <c r="C105" s="7"/>
      <c r="D105" s="7" t="s">
        <v>2699</v>
      </c>
      <c r="E105" s="7" t="s">
        <v>73</v>
      </c>
      <c r="F105" s="7" t="s">
        <v>651</v>
      </c>
      <c r="G105" s="7" t="s">
        <v>57</v>
      </c>
      <c r="H105" s="6">
        <v>2018</v>
      </c>
      <c r="I105" s="116">
        <v>56.45</v>
      </c>
      <c r="J105" s="29">
        <v>56.5</v>
      </c>
      <c r="K105"/>
    </row>
    <row r="106" spans="1:11" s="8" customFormat="1" ht="15" customHeight="1" x14ac:dyDescent="0.25">
      <c r="A106" s="8">
        <f t="shared" si="1"/>
        <v>106</v>
      </c>
      <c r="B106" s="7" t="s">
        <v>2698</v>
      </c>
      <c r="C106" s="7"/>
      <c r="D106" s="7" t="s">
        <v>2697</v>
      </c>
      <c r="E106" s="7" t="s">
        <v>73</v>
      </c>
      <c r="F106" s="7" t="s">
        <v>651</v>
      </c>
      <c r="G106" s="7" t="s">
        <v>57</v>
      </c>
      <c r="H106" s="6">
        <v>2018</v>
      </c>
      <c r="I106" s="116">
        <v>56.45</v>
      </c>
      <c r="J106" s="29">
        <v>56.5</v>
      </c>
      <c r="K106"/>
    </row>
    <row r="107" spans="1:11" s="8" customFormat="1" ht="15" customHeight="1" x14ac:dyDescent="0.25">
      <c r="A107" s="8">
        <f t="shared" si="1"/>
        <v>107</v>
      </c>
      <c r="B107" s="7" t="s">
        <v>2696</v>
      </c>
      <c r="C107" s="7"/>
      <c r="D107" s="7" t="s">
        <v>2695</v>
      </c>
      <c r="E107" s="7" t="s">
        <v>73</v>
      </c>
      <c r="F107" s="7" t="s">
        <v>651</v>
      </c>
      <c r="G107" s="7" t="s">
        <v>57</v>
      </c>
      <c r="H107" s="6">
        <v>2018</v>
      </c>
      <c r="I107" s="116">
        <v>56.45</v>
      </c>
      <c r="J107" s="29">
        <v>56.5</v>
      </c>
      <c r="K107"/>
    </row>
    <row r="108" spans="1:11" s="8" customFormat="1" ht="15" customHeight="1" x14ac:dyDescent="0.25">
      <c r="A108" s="8">
        <f t="shared" si="1"/>
        <v>108</v>
      </c>
      <c r="B108" s="7" t="s">
        <v>2694</v>
      </c>
      <c r="C108" s="7"/>
      <c r="D108" s="7" t="s">
        <v>2693</v>
      </c>
      <c r="E108" s="7" t="s">
        <v>73</v>
      </c>
      <c r="F108" s="7" t="s">
        <v>651</v>
      </c>
      <c r="G108" s="7" t="s">
        <v>57</v>
      </c>
      <c r="H108" s="6">
        <v>2018</v>
      </c>
      <c r="I108" s="116">
        <v>56.45</v>
      </c>
      <c r="J108" s="29">
        <v>56.5</v>
      </c>
      <c r="K108"/>
    </row>
    <row r="109" spans="1:11" s="8" customFormat="1" ht="15" customHeight="1" x14ac:dyDescent="0.25">
      <c r="A109" s="8">
        <f t="shared" si="1"/>
        <v>109</v>
      </c>
      <c r="B109" s="7" t="s">
        <v>2692</v>
      </c>
      <c r="C109" s="7"/>
      <c r="D109" s="7" t="s">
        <v>2691</v>
      </c>
      <c r="E109" s="7" t="s">
        <v>217</v>
      </c>
      <c r="F109" s="7" t="s">
        <v>47</v>
      </c>
      <c r="G109" s="7" t="s">
        <v>53</v>
      </c>
      <c r="H109" s="6">
        <v>2015</v>
      </c>
      <c r="I109" s="116">
        <v>181</v>
      </c>
      <c r="J109" s="29">
        <v>181</v>
      </c>
      <c r="K109"/>
    </row>
    <row r="110" spans="1:11" s="8" customFormat="1" ht="15" customHeight="1" x14ac:dyDescent="0.25">
      <c r="A110" s="8">
        <f t="shared" si="1"/>
        <v>110</v>
      </c>
      <c r="B110" s="7" t="s">
        <v>2690</v>
      </c>
      <c r="C110" s="7"/>
      <c r="D110" s="7" t="s">
        <v>2689</v>
      </c>
      <c r="E110" s="7" t="s">
        <v>217</v>
      </c>
      <c r="F110" s="7" t="s">
        <v>47</v>
      </c>
      <c r="G110" s="7" t="s">
        <v>53</v>
      </c>
      <c r="H110" s="6">
        <v>2015</v>
      </c>
      <c r="I110" s="116">
        <v>181</v>
      </c>
      <c r="J110" s="29">
        <v>181</v>
      </c>
      <c r="K110"/>
    </row>
    <row r="111" spans="1:11" s="8" customFormat="1" ht="15" customHeight="1" x14ac:dyDescent="0.25">
      <c r="A111" s="8">
        <f t="shared" si="1"/>
        <v>111</v>
      </c>
      <c r="B111" s="7" t="s">
        <v>2687</v>
      </c>
      <c r="C111" s="7"/>
      <c r="D111" s="7" t="s">
        <v>2686</v>
      </c>
      <c r="E111" s="7" t="s">
        <v>117</v>
      </c>
      <c r="F111" s="7" t="s">
        <v>54</v>
      </c>
      <c r="G111" s="7" t="s">
        <v>57</v>
      </c>
      <c r="H111" s="6">
        <v>2002</v>
      </c>
      <c r="I111" s="116">
        <v>260</v>
      </c>
      <c r="J111" s="29">
        <v>212</v>
      </c>
      <c r="K111"/>
    </row>
    <row r="112" spans="1:11" s="8" customFormat="1" ht="15" customHeight="1" x14ac:dyDescent="0.25">
      <c r="A112" s="8">
        <f t="shared" si="1"/>
        <v>112</v>
      </c>
      <c r="B112" s="7" t="s">
        <v>2685</v>
      </c>
      <c r="C112" s="7"/>
      <c r="D112" s="7" t="s">
        <v>2684</v>
      </c>
      <c r="E112" s="7" t="s">
        <v>117</v>
      </c>
      <c r="F112" s="7" t="s">
        <v>54</v>
      </c>
      <c r="G112" s="7" t="s">
        <v>57</v>
      </c>
      <c r="H112" s="6">
        <v>2002</v>
      </c>
      <c r="I112" s="116">
        <v>140</v>
      </c>
      <c r="J112" s="29">
        <v>117</v>
      </c>
      <c r="K112"/>
    </row>
    <row r="113" spans="1:11" s="8" customFormat="1" ht="15" customHeight="1" x14ac:dyDescent="0.25">
      <c r="A113" s="8">
        <f t="shared" si="1"/>
        <v>113</v>
      </c>
      <c r="B113" s="7" t="s">
        <v>2683</v>
      </c>
      <c r="C113" s="7"/>
      <c r="D113" s="7" t="s">
        <v>2682</v>
      </c>
      <c r="E113" s="7" t="s">
        <v>102</v>
      </c>
      <c r="F113" s="7" t="s">
        <v>47</v>
      </c>
      <c r="G113" s="7" t="s">
        <v>101</v>
      </c>
      <c r="H113" s="6">
        <v>2009</v>
      </c>
      <c r="I113" s="116">
        <v>38.29</v>
      </c>
      <c r="J113" s="29">
        <v>38</v>
      </c>
      <c r="K113"/>
    </row>
    <row r="114" spans="1:11" s="8" customFormat="1" ht="15" customHeight="1" x14ac:dyDescent="0.25">
      <c r="A114" s="8">
        <f t="shared" si="1"/>
        <v>114</v>
      </c>
      <c r="B114" s="7" t="s">
        <v>2681</v>
      </c>
      <c r="C114" s="7"/>
      <c r="D114" s="7" t="s">
        <v>2680</v>
      </c>
      <c r="E114" s="7" t="s">
        <v>102</v>
      </c>
      <c r="F114" s="7" t="s">
        <v>47</v>
      </c>
      <c r="G114" s="7" t="s">
        <v>101</v>
      </c>
      <c r="H114" s="6">
        <v>2009</v>
      </c>
      <c r="I114" s="116">
        <v>38.29</v>
      </c>
      <c r="J114" s="29">
        <v>38</v>
      </c>
      <c r="K114"/>
    </row>
    <row r="115" spans="1:11" s="8" customFormat="1" ht="15" customHeight="1" x14ac:dyDescent="0.25">
      <c r="A115" s="8">
        <f t="shared" si="1"/>
        <v>115</v>
      </c>
      <c r="B115" s="7" t="s">
        <v>2679</v>
      </c>
      <c r="C115" s="7"/>
      <c r="D115" s="7" t="s">
        <v>2678</v>
      </c>
      <c r="E115" s="7" t="s">
        <v>102</v>
      </c>
      <c r="F115" s="7" t="s">
        <v>47</v>
      </c>
      <c r="G115" s="7" t="s">
        <v>101</v>
      </c>
      <c r="H115" s="6">
        <v>2009</v>
      </c>
      <c r="I115" s="116">
        <v>38.29</v>
      </c>
      <c r="J115" s="29">
        <v>38</v>
      </c>
      <c r="K115"/>
    </row>
    <row r="116" spans="1:11" s="8" customFormat="1" ht="15" customHeight="1" x14ac:dyDescent="0.25">
      <c r="A116" s="8">
        <f t="shared" si="1"/>
        <v>116</v>
      </c>
      <c r="B116" s="7" t="s">
        <v>2677</v>
      </c>
      <c r="C116" s="7"/>
      <c r="D116" s="7" t="s">
        <v>2676</v>
      </c>
      <c r="E116" s="7" t="s">
        <v>102</v>
      </c>
      <c r="F116" s="7" t="s">
        <v>47</v>
      </c>
      <c r="G116" s="7" t="s">
        <v>101</v>
      </c>
      <c r="H116" s="6">
        <v>2009</v>
      </c>
      <c r="I116" s="116">
        <v>38.29</v>
      </c>
      <c r="J116" s="29">
        <v>38</v>
      </c>
      <c r="K116"/>
    </row>
    <row r="117" spans="1:11" s="8" customFormat="1" ht="15" customHeight="1" x14ac:dyDescent="0.25">
      <c r="A117" s="8">
        <f t="shared" si="1"/>
        <v>117</v>
      </c>
      <c r="B117" s="7" t="s">
        <v>2675</v>
      </c>
      <c r="C117" s="7"/>
      <c r="D117" s="7" t="s">
        <v>2674</v>
      </c>
      <c r="E117" s="7" t="s">
        <v>2065</v>
      </c>
      <c r="F117" s="7" t="s">
        <v>54</v>
      </c>
      <c r="G117" s="7" t="s">
        <v>84</v>
      </c>
      <c r="H117" s="6">
        <v>2014</v>
      </c>
      <c r="I117" s="116">
        <v>185.3</v>
      </c>
      <c r="J117" s="29">
        <v>173</v>
      </c>
      <c r="K117"/>
    </row>
    <row r="118" spans="1:11" s="8" customFormat="1" ht="15" customHeight="1" x14ac:dyDescent="0.25">
      <c r="A118" s="8">
        <f t="shared" si="1"/>
        <v>118</v>
      </c>
      <c r="B118" s="7" t="s">
        <v>2673</v>
      </c>
      <c r="C118" s="7"/>
      <c r="D118" s="7" t="s">
        <v>2672</v>
      </c>
      <c r="E118" s="7" t="s">
        <v>2065</v>
      </c>
      <c r="F118" s="7" t="s">
        <v>54</v>
      </c>
      <c r="G118" s="7" t="s">
        <v>84</v>
      </c>
      <c r="H118" s="6">
        <v>2014</v>
      </c>
      <c r="I118" s="116">
        <v>185.3</v>
      </c>
      <c r="J118" s="29">
        <v>173</v>
      </c>
      <c r="K118"/>
    </row>
    <row r="119" spans="1:11" s="8" customFormat="1" ht="15" customHeight="1" x14ac:dyDescent="0.25">
      <c r="A119" s="8">
        <f t="shared" si="1"/>
        <v>119</v>
      </c>
      <c r="B119" s="7" t="s">
        <v>2671</v>
      </c>
      <c r="C119" s="7"/>
      <c r="D119" s="7" t="s">
        <v>2670</v>
      </c>
      <c r="E119" s="7" t="s">
        <v>2065</v>
      </c>
      <c r="F119" s="7" t="s">
        <v>54</v>
      </c>
      <c r="G119" s="7" t="s">
        <v>84</v>
      </c>
      <c r="H119" s="6">
        <v>2014</v>
      </c>
      <c r="I119" s="116">
        <v>204</v>
      </c>
      <c r="J119" s="29">
        <v>186</v>
      </c>
      <c r="K119"/>
    </row>
    <row r="120" spans="1:11" s="8" customFormat="1" ht="15" customHeight="1" x14ac:dyDescent="0.25">
      <c r="A120" s="8">
        <f t="shared" si="1"/>
        <v>120</v>
      </c>
      <c r="B120" s="7" t="s">
        <v>2669</v>
      </c>
      <c r="C120" s="7"/>
      <c r="D120" s="7" t="s">
        <v>2668</v>
      </c>
      <c r="E120" s="7" t="s">
        <v>159</v>
      </c>
      <c r="F120" s="7" t="s">
        <v>54</v>
      </c>
      <c r="G120" s="7" t="s">
        <v>57</v>
      </c>
      <c r="H120" s="6">
        <v>2003</v>
      </c>
      <c r="I120" s="116">
        <v>196.7</v>
      </c>
      <c r="J120" s="29">
        <v>169</v>
      </c>
      <c r="K120"/>
    </row>
    <row r="121" spans="1:11" s="8" customFormat="1" ht="15" customHeight="1" x14ac:dyDescent="0.25">
      <c r="A121" s="8">
        <f t="shared" si="1"/>
        <v>121</v>
      </c>
      <c r="B121" s="7" t="s">
        <v>2667</v>
      </c>
      <c r="C121" s="7"/>
      <c r="D121" s="7" t="s">
        <v>2666</v>
      </c>
      <c r="E121" s="7" t="s">
        <v>159</v>
      </c>
      <c r="F121" s="7" t="s">
        <v>54</v>
      </c>
      <c r="G121" s="7" t="s">
        <v>57</v>
      </c>
      <c r="H121" s="6">
        <v>2003</v>
      </c>
      <c r="I121" s="116">
        <v>196.7</v>
      </c>
      <c r="J121" s="29">
        <v>161</v>
      </c>
      <c r="K121"/>
    </row>
    <row r="122" spans="1:11" s="8" customFormat="1" ht="15" customHeight="1" x14ac:dyDescent="0.25">
      <c r="A122" s="8">
        <f t="shared" si="1"/>
        <v>122</v>
      </c>
      <c r="B122" s="7" t="s">
        <v>2665</v>
      </c>
      <c r="C122" s="7"/>
      <c r="D122" s="7" t="s">
        <v>2664</v>
      </c>
      <c r="E122" s="7" t="s">
        <v>159</v>
      </c>
      <c r="F122" s="7" t="s">
        <v>54</v>
      </c>
      <c r="G122" s="7" t="s">
        <v>57</v>
      </c>
      <c r="H122" s="6">
        <v>2003</v>
      </c>
      <c r="I122" s="116">
        <v>196.7</v>
      </c>
      <c r="J122" s="29">
        <v>161</v>
      </c>
      <c r="K122"/>
    </row>
    <row r="123" spans="1:11" s="8" customFormat="1" ht="15" customHeight="1" x14ac:dyDescent="0.25">
      <c r="A123" s="8">
        <f t="shared" si="1"/>
        <v>123</v>
      </c>
      <c r="B123" s="7" t="s">
        <v>2663</v>
      </c>
      <c r="C123" s="7"/>
      <c r="D123" s="7" t="s">
        <v>2662</v>
      </c>
      <c r="E123" s="7" t="s">
        <v>159</v>
      </c>
      <c r="F123" s="7" t="s">
        <v>54</v>
      </c>
      <c r="G123" s="7" t="s">
        <v>57</v>
      </c>
      <c r="H123" s="6">
        <v>2003</v>
      </c>
      <c r="I123" s="116">
        <v>196.7</v>
      </c>
      <c r="J123" s="29">
        <v>169</v>
      </c>
      <c r="K123"/>
    </row>
    <row r="124" spans="1:11" s="8" customFormat="1" ht="15" customHeight="1" x14ac:dyDescent="0.25">
      <c r="A124" s="8">
        <f t="shared" si="1"/>
        <v>124</v>
      </c>
      <c r="B124" s="7" t="s">
        <v>2661</v>
      </c>
      <c r="C124" s="7"/>
      <c r="D124" s="7" t="s">
        <v>2660</v>
      </c>
      <c r="E124" s="7" t="s">
        <v>159</v>
      </c>
      <c r="F124" s="7" t="s">
        <v>54</v>
      </c>
      <c r="G124" s="7" t="s">
        <v>57</v>
      </c>
      <c r="H124" s="6">
        <v>2003</v>
      </c>
      <c r="I124" s="116">
        <v>196.7</v>
      </c>
      <c r="J124" s="29">
        <v>161</v>
      </c>
      <c r="K124"/>
    </row>
    <row r="125" spans="1:11" s="8" customFormat="1" ht="15" customHeight="1" x14ac:dyDescent="0.25">
      <c r="A125" s="8">
        <f t="shared" si="1"/>
        <v>125</v>
      </c>
      <c r="B125" s="7" t="s">
        <v>2659</v>
      </c>
      <c r="C125" s="7"/>
      <c r="D125" s="7" t="s">
        <v>2658</v>
      </c>
      <c r="E125" s="7" t="s">
        <v>159</v>
      </c>
      <c r="F125" s="7" t="s">
        <v>54</v>
      </c>
      <c r="G125" s="7" t="s">
        <v>57</v>
      </c>
      <c r="H125" s="6">
        <v>2003</v>
      </c>
      <c r="I125" s="116">
        <v>196.7</v>
      </c>
      <c r="J125" s="29">
        <v>161</v>
      </c>
      <c r="K125"/>
    </row>
    <row r="126" spans="1:11" s="8" customFormat="1" ht="15" customHeight="1" x14ac:dyDescent="0.25">
      <c r="A126" s="8">
        <f t="shared" si="1"/>
        <v>126</v>
      </c>
      <c r="B126" s="7" t="s">
        <v>2657</v>
      </c>
      <c r="C126" s="7"/>
      <c r="D126" s="7" t="s">
        <v>2656</v>
      </c>
      <c r="E126" s="7" t="s">
        <v>159</v>
      </c>
      <c r="F126" s="7" t="s">
        <v>54</v>
      </c>
      <c r="G126" s="7" t="s">
        <v>57</v>
      </c>
      <c r="H126" s="6">
        <v>2003</v>
      </c>
      <c r="I126" s="116">
        <v>422</v>
      </c>
      <c r="J126" s="29">
        <v>409</v>
      </c>
      <c r="K126"/>
    </row>
    <row r="127" spans="1:11" s="8" customFormat="1" ht="15" customHeight="1" x14ac:dyDescent="0.25">
      <c r="A127" s="8">
        <f t="shared" si="1"/>
        <v>127</v>
      </c>
      <c r="B127" s="7" t="s">
        <v>2655</v>
      </c>
      <c r="C127" s="7"/>
      <c r="D127" s="7" t="s">
        <v>2654</v>
      </c>
      <c r="E127" s="7" t="s">
        <v>159</v>
      </c>
      <c r="F127" s="7" t="s">
        <v>54</v>
      </c>
      <c r="G127" s="7" t="s">
        <v>57</v>
      </c>
      <c r="H127" s="6">
        <v>2003</v>
      </c>
      <c r="I127" s="116">
        <v>422</v>
      </c>
      <c r="J127" s="29">
        <v>409</v>
      </c>
      <c r="K127"/>
    </row>
    <row r="128" spans="1:11" s="8" customFormat="1" ht="15" customHeight="1" x14ac:dyDescent="0.25">
      <c r="A128" s="8">
        <f t="shared" si="1"/>
        <v>128</v>
      </c>
      <c r="B128" s="7" t="s">
        <v>2653</v>
      </c>
      <c r="C128" s="7"/>
      <c r="D128" s="7" t="s">
        <v>2652</v>
      </c>
      <c r="E128" s="7" t="s">
        <v>2641</v>
      </c>
      <c r="F128" s="7" t="s">
        <v>54</v>
      </c>
      <c r="G128" s="7" t="s">
        <v>57</v>
      </c>
      <c r="H128" s="6">
        <v>2002</v>
      </c>
      <c r="I128" s="116">
        <v>179.35</v>
      </c>
      <c r="J128" s="29">
        <v>155.19999999999999</v>
      </c>
      <c r="K128"/>
    </row>
    <row r="129" spans="1:11" s="8" customFormat="1" ht="15" customHeight="1" x14ac:dyDescent="0.25">
      <c r="A129" s="8">
        <f t="shared" si="1"/>
        <v>129</v>
      </c>
      <c r="B129" s="7" t="s">
        <v>2651</v>
      </c>
      <c r="C129" s="7"/>
      <c r="D129" s="7" t="s">
        <v>2650</v>
      </c>
      <c r="E129" s="7" t="s">
        <v>2641</v>
      </c>
      <c r="F129" s="7" t="s">
        <v>54</v>
      </c>
      <c r="G129" s="7" t="s">
        <v>57</v>
      </c>
      <c r="H129" s="6">
        <v>2002</v>
      </c>
      <c r="I129" s="116">
        <v>179.35</v>
      </c>
      <c r="J129" s="29">
        <v>155.19999999999999</v>
      </c>
      <c r="K129"/>
    </row>
    <row r="130" spans="1:11" s="8" customFormat="1" ht="15" customHeight="1" x14ac:dyDescent="0.25">
      <c r="A130" s="8">
        <f t="shared" si="1"/>
        <v>130</v>
      </c>
      <c r="B130" s="7" t="s">
        <v>2649</v>
      </c>
      <c r="C130" s="7"/>
      <c r="D130" s="7" t="s">
        <v>2648</v>
      </c>
      <c r="E130" s="7" t="s">
        <v>2641</v>
      </c>
      <c r="F130" s="7" t="s">
        <v>54</v>
      </c>
      <c r="G130" s="7" t="s">
        <v>57</v>
      </c>
      <c r="H130" s="6">
        <v>2002</v>
      </c>
      <c r="I130" s="116">
        <v>179.35</v>
      </c>
      <c r="J130" s="29">
        <v>155.4</v>
      </c>
      <c r="K130"/>
    </row>
    <row r="131" spans="1:11" s="8" customFormat="1" ht="15" customHeight="1" x14ac:dyDescent="0.25">
      <c r="A131" s="8">
        <f t="shared" si="1"/>
        <v>131</v>
      </c>
      <c r="B131" s="7" t="s">
        <v>2647</v>
      </c>
      <c r="C131" s="7"/>
      <c r="D131" s="7" t="s">
        <v>2646</v>
      </c>
      <c r="E131" s="7" t="s">
        <v>2641</v>
      </c>
      <c r="F131" s="7" t="s">
        <v>54</v>
      </c>
      <c r="G131" s="7" t="s">
        <v>57</v>
      </c>
      <c r="H131" s="6">
        <v>2002</v>
      </c>
      <c r="I131" s="116">
        <v>179.35</v>
      </c>
      <c r="J131" s="29">
        <v>155.4</v>
      </c>
      <c r="K131"/>
    </row>
    <row r="132" spans="1:11" s="8" customFormat="1" ht="15" customHeight="1" x14ac:dyDescent="0.25">
      <c r="A132" s="8">
        <f t="shared" si="1"/>
        <v>132</v>
      </c>
      <c r="B132" s="7" t="s">
        <v>2645</v>
      </c>
      <c r="C132" s="7"/>
      <c r="D132" s="7" t="s">
        <v>2644</v>
      </c>
      <c r="E132" s="7" t="s">
        <v>2641</v>
      </c>
      <c r="F132" s="7" t="s">
        <v>54</v>
      </c>
      <c r="G132" s="7" t="s">
        <v>57</v>
      </c>
      <c r="H132" s="6">
        <v>2002</v>
      </c>
      <c r="I132" s="116">
        <v>190.74</v>
      </c>
      <c r="J132" s="29">
        <v>177.6</v>
      </c>
      <c r="K132"/>
    </row>
    <row r="133" spans="1:11" s="8" customFormat="1" ht="15" customHeight="1" x14ac:dyDescent="0.25">
      <c r="A133" s="8">
        <f t="shared" si="1"/>
        <v>133</v>
      </c>
      <c r="B133" s="7" t="s">
        <v>2643</v>
      </c>
      <c r="C133" s="7"/>
      <c r="D133" s="7" t="s">
        <v>2642</v>
      </c>
      <c r="E133" s="7" t="s">
        <v>2641</v>
      </c>
      <c r="F133" s="7" t="s">
        <v>54</v>
      </c>
      <c r="G133" s="7" t="s">
        <v>57</v>
      </c>
      <c r="H133" s="6">
        <v>2002</v>
      </c>
      <c r="I133" s="116">
        <v>190.74</v>
      </c>
      <c r="J133" s="29">
        <v>176.5</v>
      </c>
      <c r="K133"/>
    </row>
    <row r="134" spans="1:11" s="8" customFormat="1" ht="15" customHeight="1" x14ac:dyDescent="0.25">
      <c r="A134" s="8">
        <f t="shared" ref="A134:A197" si="2">A133+1</f>
        <v>134</v>
      </c>
      <c r="B134" s="7" t="s">
        <v>2640</v>
      </c>
      <c r="C134" s="7"/>
      <c r="D134" s="7" t="s">
        <v>2639</v>
      </c>
      <c r="E134" s="7" t="s">
        <v>102</v>
      </c>
      <c r="F134" s="7" t="s">
        <v>47</v>
      </c>
      <c r="G134" s="7" t="s">
        <v>101</v>
      </c>
      <c r="H134" s="6">
        <v>2018</v>
      </c>
      <c r="I134" s="116">
        <v>129</v>
      </c>
      <c r="J134" s="29">
        <v>119</v>
      </c>
      <c r="K134"/>
    </row>
    <row r="135" spans="1:11" s="8" customFormat="1" ht="15" customHeight="1" x14ac:dyDescent="0.25">
      <c r="A135" s="8">
        <f t="shared" si="2"/>
        <v>135</v>
      </c>
      <c r="B135" s="7" t="s">
        <v>2638</v>
      </c>
      <c r="C135" s="7"/>
      <c r="D135" s="7" t="s">
        <v>2637</v>
      </c>
      <c r="E135" s="7" t="s">
        <v>172</v>
      </c>
      <c r="F135" s="7" t="s">
        <v>54</v>
      </c>
      <c r="G135" s="7" t="s">
        <v>84</v>
      </c>
      <c r="H135" s="6">
        <v>2023</v>
      </c>
      <c r="I135" s="116">
        <v>177</v>
      </c>
      <c r="J135" s="29">
        <v>177</v>
      </c>
      <c r="K135"/>
    </row>
    <row r="136" spans="1:11" s="8" customFormat="1" ht="15" customHeight="1" x14ac:dyDescent="0.25">
      <c r="A136" s="8">
        <f t="shared" si="2"/>
        <v>136</v>
      </c>
      <c r="B136" s="7" t="s">
        <v>2636</v>
      </c>
      <c r="C136" s="7"/>
      <c r="D136" s="7" t="s">
        <v>2635</v>
      </c>
      <c r="E136" s="7" t="s">
        <v>172</v>
      </c>
      <c r="F136" s="7" t="s">
        <v>54</v>
      </c>
      <c r="G136" s="7" t="s">
        <v>84</v>
      </c>
      <c r="H136" s="6">
        <v>2023</v>
      </c>
      <c r="I136" s="116">
        <v>177</v>
      </c>
      <c r="J136" s="29">
        <v>177</v>
      </c>
      <c r="K136"/>
    </row>
    <row r="137" spans="1:11" s="8" customFormat="1" ht="15" customHeight="1" x14ac:dyDescent="0.25">
      <c r="A137" s="8">
        <f t="shared" si="2"/>
        <v>137</v>
      </c>
      <c r="B137" s="7" t="s">
        <v>2634</v>
      </c>
      <c r="C137" s="7"/>
      <c r="D137" s="7" t="s">
        <v>2633</v>
      </c>
      <c r="E137" s="7" t="s">
        <v>172</v>
      </c>
      <c r="F137" s="7" t="s">
        <v>54</v>
      </c>
      <c r="G137" s="7" t="s">
        <v>84</v>
      </c>
      <c r="H137" s="6">
        <v>2023</v>
      </c>
      <c r="I137" s="116">
        <v>184.5</v>
      </c>
      <c r="J137" s="29">
        <v>184.5</v>
      </c>
      <c r="K137"/>
    </row>
    <row r="138" spans="1:11" s="8" customFormat="1" ht="15" customHeight="1" x14ac:dyDescent="0.25">
      <c r="A138" s="8">
        <f t="shared" si="2"/>
        <v>138</v>
      </c>
      <c r="B138" s="7" t="s">
        <v>2632</v>
      </c>
      <c r="C138" s="7"/>
      <c r="D138" s="7" t="s">
        <v>2631</v>
      </c>
      <c r="E138" s="7" t="s">
        <v>758</v>
      </c>
      <c r="F138" s="7" t="s">
        <v>58</v>
      </c>
      <c r="G138" s="7" t="s">
        <v>53</v>
      </c>
      <c r="H138" s="6">
        <v>1960</v>
      </c>
      <c r="I138" s="116">
        <v>239</v>
      </c>
      <c r="J138" s="29">
        <v>239</v>
      </c>
      <c r="K138"/>
    </row>
    <row r="139" spans="1:11" s="8" customFormat="1" ht="15" customHeight="1" x14ac:dyDescent="0.25">
      <c r="A139" s="8">
        <f t="shared" si="2"/>
        <v>139</v>
      </c>
      <c r="B139" s="7" t="s">
        <v>2630</v>
      </c>
      <c r="C139" s="7"/>
      <c r="D139" s="7" t="s">
        <v>2629</v>
      </c>
      <c r="E139" s="7" t="s">
        <v>758</v>
      </c>
      <c r="F139" s="7" t="s">
        <v>58</v>
      </c>
      <c r="G139" s="7" t="s">
        <v>53</v>
      </c>
      <c r="H139" s="6">
        <v>1969</v>
      </c>
      <c r="I139" s="116">
        <v>390</v>
      </c>
      <c r="J139" s="29">
        <v>390</v>
      </c>
      <c r="K139"/>
    </row>
    <row r="140" spans="1:11" s="8" customFormat="1" ht="15" customHeight="1" x14ac:dyDescent="0.25">
      <c r="A140" s="8">
        <f t="shared" si="2"/>
        <v>140</v>
      </c>
      <c r="B140" s="7" t="s">
        <v>2628</v>
      </c>
      <c r="C140" s="7"/>
      <c r="D140" s="7" t="s">
        <v>2627</v>
      </c>
      <c r="E140" s="7" t="s">
        <v>102</v>
      </c>
      <c r="F140" s="7" t="s">
        <v>47</v>
      </c>
      <c r="G140" s="7" t="s">
        <v>101</v>
      </c>
      <c r="H140" s="6">
        <v>1976</v>
      </c>
      <c r="I140" s="116">
        <v>72</v>
      </c>
      <c r="J140" s="29">
        <v>58</v>
      </c>
      <c r="K140"/>
    </row>
    <row r="141" spans="1:11" s="8" customFormat="1" ht="15" customHeight="1" x14ac:dyDescent="0.25">
      <c r="A141" s="8">
        <f t="shared" si="2"/>
        <v>141</v>
      </c>
      <c r="B141" s="7" t="s">
        <v>2626</v>
      </c>
      <c r="C141" s="7"/>
      <c r="D141" s="7" t="s">
        <v>2625</v>
      </c>
      <c r="E141" s="7" t="s">
        <v>102</v>
      </c>
      <c r="F141" s="7" t="s">
        <v>47</v>
      </c>
      <c r="G141" s="7" t="s">
        <v>101</v>
      </c>
      <c r="H141" s="6">
        <v>1976</v>
      </c>
      <c r="I141" s="116">
        <v>72</v>
      </c>
      <c r="J141" s="29">
        <v>55</v>
      </c>
      <c r="K141"/>
    </row>
    <row r="142" spans="1:11" s="8" customFormat="1" ht="15" customHeight="1" x14ac:dyDescent="0.25">
      <c r="A142" s="8">
        <f t="shared" si="2"/>
        <v>142</v>
      </c>
      <c r="B142" s="7" t="s">
        <v>2624</v>
      </c>
      <c r="C142" s="7"/>
      <c r="D142" s="7" t="s">
        <v>2623</v>
      </c>
      <c r="E142" s="7" t="s">
        <v>102</v>
      </c>
      <c r="F142" s="7" t="s">
        <v>47</v>
      </c>
      <c r="G142" s="7" t="s">
        <v>101</v>
      </c>
      <c r="H142" s="6">
        <v>1976</v>
      </c>
      <c r="I142" s="116">
        <v>72</v>
      </c>
      <c r="J142" s="29">
        <v>55</v>
      </c>
      <c r="K142"/>
    </row>
    <row r="143" spans="1:11" s="8" customFormat="1" ht="15" customHeight="1" x14ac:dyDescent="0.25">
      <c r="A143" s="8">
        <f t="shared" si="2"/>
        <v>143</v>
      </c>
      <c r="B143" s="7" t="s">
        <v>2622</v>
      </c>
      <c r="C143" s="7"/>
      <c r="D143" s="7" t="s">
        <v>2621</v>
      </c>
      <c r="E143" s="7" t="s">
        <v>102</v>
      </c>
      <c r="F143" s="7" t="s">
        <v>47</v>
      </c>
      <c r="G143" s="7" t="s">
        <v>101</v>
      </c>
      <c r="H143" s="6">
        <v>1976</v>
      </c>
      <c r="I143" s="116">
        <v>72</v>
      </c>
      <c r="J143" s="29">
        <v>48</v>
      </c>
      <c r="K143"/>
    </row>
    <row r="144" spans="1:11" s="8" customFormat="1" ht="15" customHeight="1" x14ac:dyDescent="0.25">
      <c r="A144" s="8">
        <f t="shared" si="2"/>
        <v>144</v>
      </c>
      <c r="B144" s="7" t="s">
        <v>2620</v>
      </c>
      <c r="C144" s="7"/>
      <c r="D144" s="7" t="s">
        <v>2619</v>
      </c>
      <c r="E144" s="7" t="s">
        <v>102</v>
      </c>
      <c r="F144" s="7" t="s">
        <v>47</v>
      </c>
      <c r="G144" s="7" t="s">
        <v>101</v>
      </c>
      <c r="H144" s="6">
        <v>1976</v>
      </c>
      <c r="I144" s="116">
        <v>72</v>
      </c>
      <c r="J144" s="29">
        <v>63</v>
      </c>
      <c r="K144"/>
    </row>
    <row r="145" spans="1:11" s="26" customFormat="1" ht="15" customHeight="1" x14ac:dyDescent="0.25">
      <c r="A145" s="8">
        <f t="shared" si="2"/>
        <v>145</v>
      </c>
      <c r="B145" s="7" t="s">
        <v>2618</v>
      </c>
      <c r="C145" s="7"/>
      <c r="D145" s="7" t="s">
        <v>2617</v>
      </c>
      <c r="E145" s="7" t="s">
        <v>102</v>
      </c>
      <c r="F145" s="7" t="s">
        <v>47</v>
      </c>
      <c r="G145" s="7" t="s">
        <v>101</v>
      </c>
      <c r="H145" s="6">
        <v>1976</v>
      </c>
      <c r="I145" s="116">
        <v>72</v>
      </c>
      <c r="J145" s="29">
        <v>57</v>
      </c>
      <c r="K145"/>
    </row>
    <row r="146" spans="1:11" s="26" customFormat="1" ht="15" customHeight="1" x14ac:dyDescent="0.25">
      <c r="A146" s="8">
        <f t="shared" si="2"/>
        <v>146</v>
      </c>
      <c r="B146" s="7" t="s">
        <v>2616</v>
      </c>
      <c r="C146" s="7"/>
      <c r="D146" s="7" t="s">
        <v>2615</v>
      </c>
      <c r="E146" s="7" t="s">
        <v>78</v>
      </c>
      <c r="F146" s="7" t="s">
        <v>651</v>
      </c>
      <c r="G146" s="7" t="s">
        <v>57</v>
      </c>
      <c r="H146" s="6">
        <v>2010</v>
      </c>
      <c r="I146" s="116">
        <v>8.44</v>
      </c>
      <c r="J146" s="29">
        <v>8.1999999999999993</v>
      </c>
      <c r="K146"/>
    </row>
    <row r="147" spans="1:11" s="26" customFormat="1" ht="15" customHeight="1" x14ac:dyDescent="0.25">
      <c r="A147" s="8">
        <f t="shared" si="2"/>
        <v>147</v>
      </c>
      <c r="B147" s="7" t="s">
        <v>2614</v>
      </c>
      <c r="C147" s="7"/>
      <c r="D147" s="7" t="s">
        <v>2613</v>
      </c>
      <c r="E147" s="7" t="s">
        <v>78</v>
      </c>
      <c r="F147" s="7" t="s">
        <v>651</v>
      </c>
      <c r="G147" s="7" t="s">
        <v>57</v>
      </c>
      <c r="H147" s="6">
        <v>2010</v>
      </c>
      <c r="I147" s="116">
        <v>8.44</v>
      </c>
      <c r="J147" s="29">
        <v>8.1999999999999993</v>
      </c>
      <c r="K147"/>
    </row>
    <row r="148" spans="1:11" s="26" customFormat="1" ht="15" customHeight="1" x14ac:dyDescent="0.25">
      <c r="A148" s="8">
        <f t="shared" si="2"/>
        <v>148</v>
      </c>
      <c r="B148" s="7" t="s">
        <v>2612</v>
      </c>
      <c r="C148" s="7"/>
      <c r="D148" s="7" t="s">
        <v>2611</v>
      </c>
      <c r="E148" s="7" t="s">
        <v>78</v>
      </c>
      <c r="F148" s="7" t="s">
        <v>651</v>
      </c>
      <c r="G148" s="7" t="s">
        <v>57</v>
      </c>
      <c r="H148" s="6">
        <v>2010</v>
      </c>
      <c r="I148" s="116">
        <v>8.44</v>
      </c>
      <c r="J148" s="29">
        <v>8.1999999999999993</v>
      </c>
      <c r="K148"/>
    </row>
    <row r="149" spans="1:11" s="26" customFormat="1" ht="15" customHeight="1" x14ac:dyDescent="0.25">
      <c r="A149" s="8">
        <f t="shared" si="2"/>
        <v>149</v>
      </c>
      <c r="B149" s="7" t="s">
        <v>2610</v>
      </c>
      <c r="C149" s="7"/>
      <c r="D149" s="7" t="s">
        <v>2609</v>
      </c>
      <c r="E149" s="7" t="s">
        <v>190</v>
      </c>
      <c r="F149" s="7" t="s">
        <v>54</v>
      </c>
      <c r="G149" s="7" t="s">
        <v>125</v>
      </c>
      <c r="H149" s="6">
        <v>2000</v>
      </c>
      <c r="I149" s="116">
        <v>185</v>
      </c>
      <c r="J149" s="29">
        <v>152</v>
      </c>
      <c r="K149"/>
    </row>
    <row r="150" spans="1:11" s="26" customFormat="1" ht="15" customHeight="1" x14ac:dyDescent="0.25">
      <c r="A150" s="8">
        <f t="shared" si="2"/>
        <v>150</v>
      </c>
      <c r="B150" s="7" t="s">
        <v>2608</v>
      </c>
      <c r="C150" s="7"/>
      <c r="D150" s="7" t="s">
        <v>2607</v>
      </c>
      <c r="E150" s="7" t="s">
        <v>190</v>
      </c>
      <c r="F150" s="7" t="s">
        <v>54</v>
      </c>
      <c r="G150" s="7" t="s">
        <v>125</v>
      </c>
      <c r="H150" s="6">
        <v>2000</v>
      </c>
      <c r="I150" s="116">
        <v>185</v>
      </c>
      <c r="J150" s="29">
        <v>151</v>
      </c>
      <c r="K150"/>
    </row>
    <row r="151" spans="1:11" s="26" customFormat="1" ht="15" customHeight="1" x14ac:dyDescent="0.25">
      <c r="A151" s="8">
        <f t="shared" si="2"/>
        <v>151</v>
      </c>
      <c r="B151" s="7" t="s">
        <v>2606</v>
      </c>
      <c r="C151" s="7"/>
      <c r="D151" s="7" t="s">
        <v>2605</v>
      </c>
      <c r="E151" s="7" t="s">
        <v>190</v>
      </c>
      <c r="F151" s="7" t="s">
        <v>54</v>
      </c>
      <c r="G151" s="7" t="s">
        <v>125</v>
      </c>
      <c r="H151" s="6">
        <v>2000</v>
      </c>
      <c r="I151" s="116">
        <v>100</v>
      </c>
      <c r="J151" s="29">
        <v>75</v>
      </c>
      <c r="K151"/>
    </row>
    <row r="152" spans="1:11" s="26" customFormat="1" ht="15" customHeight="1" x14ac:dyDescent="0.25">
      <c r="A152" s="8">
        <f t="shared" si="2"/>
        <v>152</v>
      </c>
      <c r="B152" s="7" t="s">
        <v>2604</v>
      </c>
      <c r="C152" s="7"/>
      <c r="D152" s="7" t="s">
        <v>2603</v>
      </c>
      <c r="E152" s="7" t="s">
        <v>322</v>
      </c>
      <c r="F152" s="7" t="s">
        <v>54</v>
      </c>
      <c r="G152" s="7" t="s">
        <v>84</v>
      </c>
      <c r="H152" s="6">
        <v>2000</v>
      </c>
      <c r="I152" s="116">
        <v>181</v>
      </c>
      <c r="J152" s="29">
        <v>158</v>
      </c>
      <c r="K152"/>
    </row>
    <row r="153" spans="1:11" s="26" customFormat="1" ht="15" customHeight="1" x14ac:dyDescent="0.25">
      <c r="A153" s="8">
        <f t="shared" si="2"/>
        <v>153</v>
      </c>
      <c r="B153" s="7" t="s">
        <v>2602</v>
      </c>
      <c r="C153" s="7"/>
      <c r="D153" s="7" t="s">
        <v>2601</v>
      </c>
      <c r="E153" s="7" t="s">
        <v>322</v>
      </c>
      <c r="F153" s="7" t="s">
        <v>54</v>
      </c>
      <c r="G153" s="7" t="s">
        <v>84</v>
      </c>
      <c r="H153" s="6">
        <v>2000</v>
      </c>
      <c r="I153" s="116">
        <v>181</v>
      </c>
      <c r="J153" s="29">
        <v>158</v>
      </c>
      <c r="K153"/>
    </row>
    <row r="154" spans="1:11" s="26" customFormat="1" ht="15" customHeight="1" x14ac:dyDescent="0.25">
      <c r="A154" s="8">
        <f t="shared" si="2"/>
        <v>154</v>
      </c>
      <c r="B154" s="7" t="s">
        <v>2600</v>
      </c>
      <c r="C154" s="7"/>
      <c r="D154" s="7" t="s">
        <v>2599</v>
      </c>
      <c r="E154" s="7" t="s">
        <v>322</v>
      </c>
      <c r="F154" s="7" t="s">
        <v>54</v>
      </c>
      <c r="G154" s="7" t="s">
        <v>84</v>
      </c>
      <c r="H154" s="6">
        <v>2000</v>
      </c>
      <c r="I154" s="116">
        <v>181</v>
      </c>
      <c r="J154" s="29">
        <v>158</v>
      </c>
      <c r="K154"/>
    </row>
    <row r="155" spans="1:11" s="26" customFormat="1" ht="15" customHeight="1" x14ac:dyDescent="0.25">
      <c r="A155" s="8">
        <f t="shared" si="2"/>
        <v>155</v>
      </c>
      <c r="B155" s="7" t="s">
        <v>2598</v>
      </c>
      <c r="C155" s="7"/>
      <c r="D155" s="7" t="s">
        <v>2597</v>
      </c>
      <c r="E155" s="7" t="s">
        <v>322</v>
      </c>
      <c r="F155" s="7" t="s">
        <v>54</v>
      </c>
      <c r="G155" s="7" t="s">
        <v>84</v>
      </c>
      <c r="H155" s="6">
        <v>2000</v>
      </c>
      <c r="I155" s="116">
        <v>181</v>
      </c>
      <c r="J155" s="29">
        <v>158</v>
      </c>
      <c r="K155"/>
    </row>
    <row r="156" spans="1:11" s="26" customFormat="1" ht="15" customHeight="1" x14ac:dyDescent="0.25">
      <c r="A156" s="8">
        <f t="shared" si="2"/>
        <v>156</v>
      </c>
      <c r="B156" s="7" t="s">
        <v>2596</v>
      </c>
      <c r="C156" s="7"/>
      <c r="D156" s="7" t="s">
        <v>2595</v>
      </c>
      <c r="E156" s="7" t="s">
        <v>322</v>
      </c>
      <c r="F156" s="7" t="s">
        <v>54</v>
      </c>
      <c r="G156" s="7" t="s">
        <v>84</v>
      </c>
      <c r="H156" s="6">
        <v>2000</v>
      </c>
      <c r="I156" s="116">
        <v>204</v>
      </c>
      <c r="J156" s="29">
        <v>200</v>
      </c>
      <c r="K156"/>
    </row>
    <row r="157" spans="1:11" s="26" customFormat="1" ht="15" customHeight="1" x14ac:dyDescent="0.25">
      <c r="A157" s="8">
        <f t="shared" si="2"/>
        <v>157</v>
      </c>
      <c r="B157" s="7" t="s">
        <v>2594</v>
      </c>
      <c r="C157" s="7"/>
      <c r="D157" s="7" t="s">
        <v>2593</v>
      </c>
      <c r="E157" s="7" t="s">
        <v>322</v>
      </c>
      <c r="F157" s="7" t="s">
        <v>54</v>
      </c>
      <c r="G157" s="7" t="s">
        <v>84</v>
      </c>
      <c r="H157" s="6">
        <v>2000</v>
      </c>
      <c r="I157" s="116">
        <v>204</v>
      </c>
      <c r="J157" s="29">
        <v>200</v>
      </c>
      <c r="K157"/>
    </row>
    <row r="158" spans="1:11" s="26" customFormat="1" ht="15" customHeight="1" x14ac:dyDescent="0.25">
      <c r="A158" s="8">
        <f t="shared" si="2"/>
        <v>158</v>
      </c>
      <c r="B158" s="7" t="s">
        <v>2592</v>
      </c>
      <c r="C158" s="7"/>
      <c r="D158" s="7" t="s">
        <v>2591</v>
      </c>
      <c r="E158" s="7" t="s">
        <v>150</v>
      </c>
      <c r="F158" s="7" t="s">
        <v>58</v>
      </c>
      <c r="G158" s="7" t="s">
        <v>57</v>
      </c>
      <c r="H158" s="6">
        <v>1963</v>
      </c>
      <c r="I158" s="116">
        <v>395</v>
      </c>
      <c r="J158" s="29">
        <v>375</v>
      </c>
      <c r="K158"/>
    </row>
    <row r="159" spans="1:11" s="26" customFormat="1" ht="15" customHeight="1" x14ac:dyDescent="0.25">
      <c r="A159" s="8">
        <f t="shared" si="2"/>
        <v>159</v>
      </c>
      <c r="B159" s="7" t="s">
        <v>2590</v>
      </c>
      <c r="C159" s="7"/>
      <c r="D159" s="7" t="s">
        <v>2589</v>
      </c>
      <c r="E159" s="7" t="s">
        <v>150</v>
      </c>
      <c r="F159" s="7" t="s">
        <v>58</v>
      </c>
      <c r="G159" s="7" t="s">
        <v>57</v>
      </c>
      <c r="H159" s="6">
        <v>1976</v>
      </c>
      <c r="I159" s="116">
        <v>435</v>
      </c>
      <c r="J159" s="29">
        <v>435</v>
      </c>
      <c r="K159"/>
    </row>
    <row r="160" spans="1:11" s="26" customFormat="1" ht="15" customHeight="1" x14ac:dyDescent="0.25">
      <c r="A160" s="8">
        <f t="shared" si="2"/>
        <v>160</v>
      </c>
      <c r="B160" s="7" t="s">
        <v>2588</v>
      </c>
      <c r="C160" s="7"/>
      <c r="D160" s="7" t="s">
        <v>2587</v>
      </c>
      <c r="E160" s="7" t="s">
        <v>150</v>
      </c>
      <c r="F160" s="7" t="s">
        <v>58</v>
      </c>
      <c r="G160" s="7" t="s">
        <v>57</v>
      </c>
      <c r="H160" s="6">
        <v>1977</v>
      </c>
      <c r="I160" s="116">
        <v>435</v>
      </c>
      <c r="J160" s="29">
        <v>435</v>
      </c>
      <c r="K160"/>
    </row>
    <row r="161" spans="1:11" s="8" customFormat="1" ht="15" customHeight="1" x14ac:dyDescent="0.25">
      <c r="A161" s="8">
        <f t="shared" si="2"/>
        <v>161</v>
      </c>
      <c r="B161" s="7" t="s">
        <v>2586</v>
      </c>
      <c r="C161" s="7"/>
      <c r="D161" s="7" t="s">
        <v>2585</v>
      </c>
      <c r="E161" s="7" t="s">
        <v>2578</v>
      </c>
      <c r="F161" s="7" t="s">
        <v>54</v>
      </c>
      <c r="G161" s="7" t="s">
        <v>84</v>
      </c>
      <c r="H161" s="6">
        <v>2002</v>
      </c>
      <c r="I161" s="116">
        <v>242</v>
      </c>
      <c r="J161" s="29">
        <v>214</v>
      </c>
      <c r="K161"/>
    </row>
    <row r="162" spans="1:11" s="8" customFormat="1" ht="15" customHeight="1" x14ac:dyDescent="0.25">
      <c r="A162" s="8">
        <f t="shared" si="2"/>
        <v>162</v>
      </c>
      <c r="B162" s="7" t="s">
        <v>2584</v>
      </c>
      <c r="C162" s="7" t="s">
        <v>3745</v>
      </c>
      <c r="D162" s="7" t="s">
        <v>2583</v>
      </c>
      <c r="E162" s="7" t="s">
        <v>2578</v>
      </c>
      <c r="F162" s="7" t="s">
        <v>54</v>
      </c>
      <c r="G162" s="7" t="s">
        <v>84</v>
      </c>
      <c r="H162" s="6">
        <v>2002</v>
      </c>
      <c r="I162" s="116">
        <v>242</v>
      </c>
      <c r="J162" s="29">
        <v>216</v>
      </c>
      <c r="K162"/>
    </row>
    <row r="163" spans="1:11" s="8" customFormat="1" ht="15" customHeight="1" x14ac:dyDescent="0.25">
      <c r="A163" s="8">
        <f t="shared" si="2"/>
        <v>163</v>
      </c>
      <c r="B163" s="7" t="s">
        <v>2582</v>
      </c>
      <c r="C163" s="7" t="s">
        <v>3746</v>
      </c>
      <c r="D163" s="7" t="s">
        <v>2581</v>
      </c>
      <c r="E163" s="7" t="s">
        <v>2578</v>
      </c>
      <c r="F163" s="7" t="s">
        <v>54</v>
      </c>
      <c r="G163" s="7" t="s">
        <v>84</v>
      </c>
      <c r="H163" s="6">
        <v>2002</v>
      </c>
      <c r="I163" s="116">
        <v>252</v>
      </c>
      <c r="J163" s="29">
        <v>215</v>
      </c>
      <c r="K163"/>
    </row>
    <row r="164" spans="1:11" s="8" customFormat="1" ht="15" customHeight="1" x14ac:dyDescent="0.25">
      <c r="A164" s="8">
        <f t="shared" si="2"/>
        <v>164</v>
      </c>
      <c r="B164" s="7" t="s">
        <v>2580</v>
      </c>
      <c r="C164" s="7"/>
      <c r="D164" s="7" t="s">
        <v>2579</v>
      </c>
      <c r="E164" s="7" t="s">
        <v>2578</v>
      </c>
      <c r="F164" s="7" t="s">
        <v>54</v>
      </c>
      <c r="G164" s="7" t="s">
        <v>84</v>
      </c>
      <c r="H164" s="6">
        <v>2002</v>
      </c>
      <c r="I164" s="116">
        <v>252</v>
      </c>
      <c r="J164" s="29">
        <v>218</v>
      </c>
      <c r="K164"/>
    </row>
    <row r="165" spans="1:11" s="8" customFormat="1" ht="15" customHeight="1" x14ac:dyDescent="0.25">
      <c r="A165" s="8">
        <f t="shared" si="2"/>
        <v>165</v>
      </c>
      <c r="B165" s="7" t="s">
        <v>2577</v>
      </c>
      <c r="C165" s="7"/>
      <c r="D165" s="7" t="s">
        <v>2576</v>
      </c>
      <c r="E165" s="7" t="s">
        <v>172</v>
      </c>
      <c r="F165" s="7" t="s">
        <v>54</v>
      </c>
      <c r="G165" s="7" t="s">
        <v>84</v>
      </c>
      <c r="H165" s="6">
        <v>2000</v>
      </c>
      <c r="I165" s="116">
        <v>176.63</v>
      </c>
      <c r="J165" s="29">
        <v>145</v>
      </c>
      <c r="K165"/>
    </row>
    <row r="166" spans="1:11" s="8" customFormat="1" ht="15" customHeight="1" x14ac:dyDescent="0.25">
      <c r="A166" s="8">
        <f t="shared" si="2"/>
        <v>166</v>
      </c>
      <c r="B166" s="7" t="s">
        <v>2575</v>
      </c>
      <c r="C166" s="7"/>
      <c r="D166" s="7" t="s">
        <v>2574</v>
      </c>
      <c r="E166" s="7" t="s">
        <v>172</v>
      </c>
      <c r="F166" s="7" t="s">
        <v>54</v>
      </c>
      <c r="G166" s="7" t="s">
        <v>84</v>
      </c>
      <c r="H166" s="6">
        <v>2000</v>
      </c>
      <c r="I166" s="116">
        <v>176.63</v>
      </c>
      <c r="J166" s="29">
        <v>145</v>
      </c>
      <c r="K166"/>
    </row>
    <row r="167" spans="1:11" s="8" customFormat="1" ht="15" customHeight="1" x14ac:dyDescent="0.25">
      <c r="A167" s="8">
        <f t="shared" si="2"/>
        <v>167</v>
      </c>
      <c r="B167" s="7" t="s">
        <v>2573</v>
      </c>
      <c r="C167" s="7"/>
      <c r="D167" s="7" t="s">
        <v>2572</v>
      </c>
      <c r="E167" s="7" t="s">
        <v>172</v>
      </c>
      <c r="F167" s="7" t="s">
        <v>54</v>
      </c>
      <c r="G167" s="7" t="s">
        <v>84</v>
      </c>
      <c r="H167" s="6">
        <v>2000</v>
      </c>
      <c r="I167" s="116">
        <v>198.05</v>
      </c>
      <c r="J167" s="29">
        <v>173</v>
      </c>
      <c r="K167"/>
    </row>
    <row r="168" spans="1:11" s="8" customFormat="1" ht="15" customHeight="1" x14ac:dyDescent="0.25">
      <c r="A168" s="8">
        <f t="shared" si="2"/>
        <v>168</v>
      </c>
      <c r="B168" s="7" t="s">
        <v>2571</v>
      </c>
      <c r="C168" s="7"/>
      <c r="D168" s="7" t="s">
        <v>2570</v>
      </c>
      <c r="E168" s="7" t="s">
        <v>1510</v>
      </c>
      <c r="F168" s="7" t="s">
        <v>54</v>
      </c>
      <c r="G168" s="7" t="s">
        <v>57</v>
      </c>
      <c r="H168" s="6">
        <v>2006</v>
      </c>
      <c r="I168" s="116">
        <v>198.9</v>
      </c>
      <c r="J168" s="29">
        <v>150</v>
      </c>
      <c r="K168"/>
    </row>
    <row r="169" spans="1:11" s="8" customFormat="1" ht="15" customHeight="1" x14ac:dyDescent="0.25">
      <c r="A169" s="8">
        <f t="shared" si="2"/>
        <v>169</v>
      </c>
      <c r="B169" s="7" t="s">
        <v>2569</v>
      </c>
      <c r="C169" s="7"/>
      <c r="D169" s="7" t="s">
        <v>2568</v>
      </c>
      <c r="E169" s="7" t="s">
        <v>1510</v>
      </c>
      <c r="F169" s="7" t="s">
        <v>54</v>
      </c>
      <c r="G169" s="7" t="s">
        <v>57</v>
      </c>
      <c r="H169" s="6">
        <v>2006</v>
      </c>
      <c r="I169" s="116">
        <v>198.9</v>
      </c>
      <c r="J169" s="29">
        <v>150</v>
      </c>
      <c r="K169"/>
    </row>
    <row r="170" spans="1:11" s="8" customFormat="1" ht="15" customHeight="1" x14ac:dyDescent="0.25">
      <c r="A170" s="8">
        <f t="shared" si="2"/>
        <v>170</v>
      </c>
      <c r="B170" s="7" t="s">
        <v>2567</v>
      </c>
      <c r="C170" s="7"/>
      <c r="D170" s="7" t="s">
        <v>2566</v>
      </c>
      <c r="E170" s="7" t="s">
        <v>1510</v>
      </c>
      <c r="F170" s="7" t="s">
        <v>54</v>
      </c>
      <c r="G170" s="7" t="s">
        <v>57</v>
      </c>
      <c r="H170" s="6">
        <v>2011</v>
      </c>
      <c r="I170" s="116">
        <v>198.9</v>
      </c>
      <c r="J170" s="29">
        <v>167</v>
      </c>
      <c r="K170"/>
    </row>
    <row r="171" spans="1:11" s="8" customFormat="1" ht="15" customHeight="1" x14ac:dyDescent="0.25">
      <c r="A171" s="8">
        <f t="shared" si="2"/>
        <v>171</v>
      </c>
      <c r="B171" s="7" t="s">
        <v>2565</v>
      </c>
      <c r="C171" s="7"/>
      <c r="D171" s="7" t="s">
        <v>2564</v>
      </c>
      <c r="E171" s="7" t="s">
        <v>1510</v>
      </c>
      <c r="F171" s="7" t="s">
        <v>54</v>
      </c>
      <c r="G171" s="7" t="s">
        <v>57</v>
      </c>
      <c r="H171" s="6">
        <v>2011</v>
      </c>
      <c r="I171" s="116">
        <v>198.9</v>
      </c>
      <c r="J171" s="29">
        <v>167</v>
      </c>
      <c r="K171"/>
    </row>
    <row r="172" spans="1:11" s="8" customFormat="1" ht="15" customHeight="1" x14ac:dyDescent="0.25">
      <c r="A172" s="8">
        <f t="shared" si="2"/>
        <v>172</v>
      </c>
      <c r="B172" s="7" t="s">
        <v>2563</v>
      </c>
      <c r="C172" s="7"/>
      <c r="D172" s="7" t="s">
        <v>2562</v>
      </c>
      <c r="E172" s="7" t="s">
        <v>1510</v>
      </c>
      <c r="F172" s="7" t="s">
        <v>54</v>
      </c>
      <c r="G172" s="7" t="s">
        <v>57</v>
      </c>
      <c r="H172" s="6">
        <v>2006</v>
      </c>
      <c r="I172" s="116">
        <v>320.60000000000002</v>
      </c>
      <c r="J172" s="29">
        <v>285</v>
      </c>
      <c r="K172"/>
    </row>
    <row r="173" spans="1:11" s="8" customFormat="1" ht="15" customHeight="1" x14ac:dyDescent="0.25">
      <c r="A173" s="8">
        <f t="shared" si="2"/>
        <v>173</v>
      </c>
      <c r="B173" s="7" t="s">
        <v>2561</v>
      </c>
      <c r="C173" s="7"/>
      <c r="D173" s="7" t="s">
        <v>2560</v>
      </c>
      <c r="E173" s="7" t="s">
        <v>1510</v>
      </c>
      <c r="F173" s="7" t="s">
        <v>54</v>
      </c>
      <c r="G173" s="7" t="s">
        <v>57</v>
      </c>
      <c r="H173" s="6">
        <v>2011</v>
      </c>
      <c r="I173" s="116">
        <v>320.60000000000002</v>
      </c>
      <c r="J173" s="29">
        <v>295</v>
      </c>
      <c r="K173"/>
    </row>
    <row r="174" spans="1:11" s="8" customFormat="1" ht="15" customHeight="1" x14ac:dyDescent="0.25">
      <c r="A174" s="8">
        <f t="shared" si="2"/>
        <v>174</v>
      </c>
      <c r="B174" s="7" t="s">
        <v>2559</v>
      </c>
      <c r="C174" s="7"/>
      <c r="D174" s="7" t="s">
        <v>2558</v>
      </c>
      <c r="E174" s="7" t="s">
        <v>2555</v>
      </c>
      <c r="F174" s="7" t="s">
        <v>54</v>
      </c>
      <c r="G174" s="7" t="s">
        <v>57</v>
      </c>
      <c r="H174" s="6">
        <v>1997</v>
      </c>
      <c r="I174" s="116">
        <v>185</v>
      </c>
      <c r="J174" s="29">
        <v>163</v>
      </c>
      <c r="K174"/>
    </row>
    <row r="175" spans="1:11" s="8" customFormat="1" ht="15" customHeight="1" x14ac:dyDescent="0.25">
      <c r="A175" s="8">
        <f t="shared" si="2"/>
        <v>175</v>
      </c>
      <c r="B175" s="7" t="s">
        <v>2557</v>
      </c>
      <c r="C175" s="7"/>
      <c r="D175" s="7" t="s">
        <v>2556</v>
      </c>
      <c r="E175" s="7" t="s">
        <v>2555</v>
      </c>
      <c r="F175" s="7" t="s">
        <v>54</v>
      </c>
      <c r="G175" s="7" t="s">
        <v>57</v>
      </c>
      <c r="H175" s="6">
        <v>1997</v>
      </c>
      <c r="I175" s="116">
        <v>107</v>
      </c>
      <c r="J175" s="29">
        <v>106</v>
      </c>
      <c r="K175"/>
    </row>
    <row r="176" spans="1:11" s="8" customFormat="1" ht="15" customHeight="1" x14ac:dyDescent="0.25">
      <c r="A176" s="8">
        <f t="shared" si="2"/>
        <v>176</v>
      </c>
      <c r="B176" s="7" t="s">
        <v>2554</v>
      </c>
      <c r="C176" s="7"/>
      <c r="D176" s="7" t="s">
        <v>2553</v>
      </c>
      <c r="E176" s="7" t="s">
        <v>80</v>
      </c>
      <c r="F176" s="7" t="s">
        <v>58</v>
      </c>
      <c r="G176" s="7" t="s">
        <v>57</v>
      </c>
      <c r="H176" s="6">
        <v>1970</v>
      </c>
      <c r="I176" s="116">
        <v>397</v>
      </c>
      <c r="J176" s="29">
        <v>392</v>
      </c>
      <c r="K176"/>
    </row>
    <row r="177" spans="1:11" s="8" customFormat="1" ht="15" customHeight="1" x14ac:dyDescent="0.25">
      <c r="A177" s="8">
        <f t="shared" si="2"/>
        <v>177</v>
      </c>
      <c r="B177" s="7" t="s">
        <v>2552</v>
      </c>
      <c r="C177" s="7"/>
      <c r="D177" s="7" t="s">
        <v>2551</v>
      </c>
      <c r="E177" s="7" t="s">
        <v>80</v>
      </c>
      <c r="F177" s="7" t="s">
        <v>58</v>
      </c>
      <c r="G177" s="7" t="s">
        <v>57</v>
      </c>
      <c r="H177" s="6">
        <v>1973</v>
      </c>
      <c r="I177" s="116">
        <v>531</v>
      </c>
      <c r="J177" s="29">
        <v>523</v>
      </c>
      <c r="K177"/>
    </row>
    <row r="178" spans="1:11" s="8" customFormat="1" ht="15" customHeight="1" x14ac:dyDescent="0.25">
      <c r="A178" s="8">
        <f t="shared" si="2"/>
        <v>178</v>
      </c>
      <c r="B178" s="7" t="s">
        <v>2550</v>
      </c>
      <c r="C178" s="7"/>
      <c r="D178" s="7" t="s">
        <v>2549</v>
      </c>
      <c r="E178" s="7" t="s">
        <v>366</v>
      </c>
      <c r="F178" s="7" t="s">
        <v>54</v>
      </c>
      <c r="G178" s="7" t="s">
        <v>57</v>
      </c>
      <c r="H178" s="6">
        <v>2000</v>
      </c>
      <c r="I178" s="116">
        <v>186</v>
      </c>
      <c r="J178" s="29">
        <v>161</v>
      </c>
      <c r="K178"/>
    </row>
    <row r="179" spans="1:11" s="8" customFormat="1" ht="15" customHeight="1" x14ac:dyDescent="0.25">
      <c r="A179" s="8">
        <f t="shared" si="2"/>
        <v>179</v>
      </c>
      <c r="B179" s="7" t="s">
        <v>2548</v>
      </c>
      <c r="C179" s="7"/>
      <c r="D179" s="7" t="s">
        <v>2547</v>
      </c>
      <c r="E179" s="7" t="s">
        <v>366</v>
      </c>
      <c r="F179" s="7" t="s">
        <v>54</v>
      </c>
      <c r="G179" s="7" t="s">
        <v>57</v>
      </c>
      <c r="H179" s="6">
        <v>2000</v>
      </c>
      <c r="I179" s="116">
        <v>186</v>
      </c>
      <c r="J179" s="29">
        <v>153</v>
      </c>
      <c r="K179"/>
    </row>
    <row r="180" spans="1:11" s="8" customFormat="1" ht="15" customHeight="1" x14ac:dyDescent="0.25">
      <c r="A180" s="8">
        <f t="shared" si="2"/>
        <v>180</v>
      </c>
      <c r="B180" s="7" t="s">
        <v>2546</v>
      </c>
      <c r="C180" s="7"/>
      <c r="D180" s="7" t="s">
        <v>2545</v>
      </c>
      <c r="E180" s="7" t="s">
        <v>366</v>
      </c>
      <c r="F180" s="7" t="s">
        <v>54</v>
      </c>
      <c r="G180" s="7" t="s">
        <v>57</v>
      </c>
      <c r="H180" s="6">
        <v>2000</v>
      </c>
      <c r="I180" s="116">
        <v>186</v>
      </c>
      <c r="J180" s="29">
        <v>153</v>
      </c>
      <c r="K180"/>
    </row>
    <row r="181" spans="1:11" s="8" customFormat="1" ht="15" customHeight="1" x14ac:dyDescent="0.25">
      <c r="A181" s="8">
        <f t="shared" si="2"/>
        <v>181</v>
      </c>
      <c r="B181" s="7" t="s">
        <v>2544</v>
      </c>
      <c r="C181" s="7"/>
      <c r="D181" s="7" t="s">
        <v>2543</v>
      </c>
      <c r="E181" s="7" t="s">
        <v>366</v>
      </c>
      <c r="F181" s="7" t="s">
        <v>54</v>
      </c>
      <c r="G181" s="7" t="s">
        <v>57</v>
      </c>
      <c r="H181" s="6">
        <v>2000</v>
      </c>
      <c r="I181" s="116">
        <v>186</v>
      </c>
      <c r="J181" s="29">
        <v>161</v>
      </c>
      <c r="K181"/>
    </row>
    <row r="182" spans="1:11" s="8" customFormat="1" ht="15" customHeight="1" x14ac:dyDescent="0.25">
      <c r="A182" s="8">
        <f t="shared" si="2"/>
        <v>182</v>
      </c>
      <c r="B182" s="7" t="s">
        <v>2542</v>
      </c>
      <c r="C182" s="7" t="s">
        <v>3747</v>
      </c>
      <c r="D182" s="7" t="s">
        <v>2541</v>
      </c>
      <c r="E182" s="7" t="s">
        <v>366</v>
      </c>
      <c r="F182" s="7" t="s">
        <v>54</v>
      </c>
      <c r="G182" s="7" t="s">
        <v>57</v>
      </c>
      <c r="H182" s="6">
        <v>2000</v>
      </c>
      <c r="I182" s="116">
        <v>216</v>
      </c>
      <c r="J182" s="29">
        <v>204</v>
      </c>
      <c r="K182"/>
    </row>
    <row r="183" spans="1:11" s="8" customFormat="1" ht="15" customHeight="1" x14ac:dyDescent="0.25">
      <c r="A183" s="8">
        <f t="shared" si="2"/>
        <v>183</v>
      </c>
      <c r="B183" s="7" t="s">
        <v>2540</v>
      </c>
      <c r="C183" s="7" t="s">
        <v>3758</v>
      </c>
      <c r="D183" s="7" t="s">
        <v>2539</v>
      </c>
      <c r="E183" s="7" t="s">
        <v>366</v>
      </c>
      <c r="F183" s="7" t="s">
        <v>54</v>
      </c>
      <c r="G183" s="7" t="s">
        <v>57</v>
      </c>
      <c r="H183" s="6">
        <v>2000</v>
      </c>
      <c r="I183" s="116">
        <v>216</v>
      </c>
      <c r="J183" s="29">
        <v>204</v>
      </c>
      <c r="K183"/>
    </row>
    <row r="184" spans="1:11" s="8" customFormat="1" ht="15" customHeight="1" x14ac:dyDescent="0.25">
      <c r="A184" s="8">
        <f t="shared" si="2"/>
        <v>184</v>
      </c>
      <c r="B184" s="7" t="s">
        <v>2538</v>
      </c>
      <c r="C184" s="7"/>
      <c r="D184" s="7" t="s">
        <v>2537</v>
      </c>
      <c r="E184" s="7" t="s">
        <v>179</v>
      </c>
      <c r="F184" s="7" t="s">
        <v>47</v>
      </c>
      <c r="G184" s="7" t="s">
        <v>84</v>
      </c>
      <c r="H184" s="6">
        <v>2008</v>
      </c>
      <c r="I184" s="116">
        <v>98.5</v>
      </c>
      <c r="J184" s="29">
        <v>93</v>
      </c>
      <c r="K184"/>
    </row>
    <row r="185" spans="1:11" s="8" customFormat="1" ht="15" customHeight="1" x14ac:dyDescent="0.25">
      <c r="A185" s="8">
        <f t="shared" si="2"/>
        <v>185</v>
      </c>
      <c r="B185" s="7" t="s">
        <v>2536</v>
      </c>
      <c r="C185" s="7"/>
      <c r="D185" s="7" t="s">
        <v>2535</v>
      </c>
      <c r="E185" s="7" t="s">
        <v>179</v>
      </c>
      <c r="F185" s="7" t="s">
        <v>47</v>
      </c>
      <c r="G185" s="7" t="s">
        <v>84</v>
      </c>
      <c r="H185" s="6">
        <v>2008</v>
      </c>
      <c r="I185" s="116">
        <v>98.5</v>
      </c>
      <c r="J185" s="29">
        <v>90.2</v>
      </c>
      <c r="K185"/>
    </row>
    <row r="186" spans="1:11" s="8" customFormat="1" ht="15" customHeight="1" x14ac:dyDescent="0.25">
      <c r="A186" s="8">
        <f t="shared" si="2"/>
        <v>186</v>
      </c>
      <c r="B186" s="7" t="s">
        <v>2534</v>
      </c>
      <c r="C186" s="7"/>
      <c r="D186" s="7" t="s">
        <v>2533</v>
      </c>
      <c r="E186" s="7" t="s">
        <v>162</v>
      </c>
      <c r="F186" s="7" t="s">
        <v>47</v>
      </c>
      <c r="G186" s="7" t="s">
        <v>84</v>
      </c>
      <c r="H186" s="6">
        <v>2004</v>
      </c>
      <c r="I186" s="116">
        <v>48</v>
      </c>
      <c r="J186" s="29">
        <v>46</v>
      </c>
      <c r="K186"/>
    </row>
    <row r="187" spans="1:11" s="8" customFormat="1" ht="15" customHeight="1" x14ac:dyDescent="0.25">
      <c r="A187" s="8">
        <f t="shared" si="2"/>
        <v>187</v>
      </c>
      <c r="B187" s="7" t="s">
        <v>2532</v>
      </c>
      <c r="C187" s="7"/>
      <c r="D187" s="7" t="s">
        <v>2531</v>
      </c>
      <c r="E187" s="7" t="s">
        <v>162</v>
      </c>
      <c r="F187" s="7" t="s">
        <v>47</v>
      </c>
      <c r="G187" s="7" t="s">
        <v>84</v>
      </c>
      <c r="H187" s="6">
        <v>2004</v>
      </c>
      <c r="I187" s="116">
        <v>48</v>
      </c>
      <c r="J187" s="29">
        <v>46</v>
      </c>
      <c r="K187"/>
    </row>
    <row r="188" spans="1:11" s="8" customFormat="1" ht="15" customHeight="1" x14ac:dyDescent="0.25">
      <c r="A188" s="8">
        <f t="shared" si="2"/>
        <v>188</v>
      </c>
      <c r="B188" s="7" t="s">
        <v>2530</v>
      </c>
      <c r="C188" s="7"/>
      <c r="D188" s="7" t="s">
        <v>2529</v>
      </c>
      <c r="E188" s="7" t="s">
        <v>162</v>
      </c>
      <c r="F188" s="7" t="s">
        <v>47</v>
      </c>
      <c r="G188" s="7" t="s">
        <v>84</v>
      </c>
      <c r="H188" s="6">
        <v>2004</v>
      </c>
      <c r="I188" s="116">
        <v>48</v>
      </c>
      <c r="J188" s="29">
        <v>46</v>
      </c>
      <c r="K188"/>
    </row>
    <row r="189" spans="1:11" s="8" customFormat="1" ht="15" customHeight="1" x14ac:dyDescent="0.25">
      <c r="A189" s="8">
        <f t="shared" si="2"/>
        <v>189</v>
      </c>
      <c r="B189" s="7" t="s">
        <v>2528</v>
      </c>
      <c r="C189" s="7"/>
      <c r="D189" s="7" t="s">
        <v>2527</v>
      </c>
      <c r="E189" s="7" t="s">
        <v>162</v>
      </c>
      <c r="F189" s="7" t="s">
        <v>47</v>
      </c>
      <c r="G189" s="7" t="s">
        <v>84</v>
      </c>
      <c r="H189" s="6">
        <v>2004</v>
      </c>
      <c r="I189" s="116">
        <v>48</v>
      </c>
      <c r="J189" s="29">
        <v>46</v>
      </c>
      <c r="K189"/>
    </row>
    <row r="190" spans="1:11" s="8" customFormat="1" ht="15" customHeight="1" x14ac:dyDescent="0.25">
      <c r="A190" s="8">
        <f t="shared" si="2"/>
        <v>190</v>
      </c>
      <c r="B190" s="7" t="s">
        <v>2526</v>
      </c>
      <c r="C190" s="7"/>
      <c r="D190" s="7" t="s">
        <v>2525</v>
      </c>
      <c r="E190" s="7" t="s">
        <v>102</v>
      </c>
      <c r="F190" s="7" t="s">
        <v>47</v>
      </c>
      <c r="G190" s="7" t="s">
        <v>101</v>
      </c>
      <c r="H190" s="6">
        <v>2022</v>
      </c>
      <c r="I190" s="116">
        <v>60.5</v>
      </c>
      <c r="J190" s="29">
        <v>42.5</v>
      </c>
      <c r="K190"/>
    </row>
    <row r="191" spans="1:11" s="8" customFormat="1" ht="15" customHeight="1" x14ac:dyDescent="0.25">
      <c r="A191" s="8">
        <f t="shared" si="2"/>
        <v>191</v>
      </c>
      <c r="B191" s="7" t="s">
        <v>2524</v>
      </c>
      <c r="C191" s="7"/>
      <c r="D191" s="7" t="s">
        <v>2523</v>
      </c>
      <c r="E191" s="7" t="s">
        <v>102</v>
      </c>
      <c r="F191" s="7" t="s">
        <v>47</v>
      </c>
      <c r="G191" s="7" t="s">
        <v>101</v>
      </c>
      <c r="H191" s="6">
        <v>2022</v>
      </c>
      <c r="I191" s="116">
        <v>60.5</v>
      </c>
      <c r="J191" s="29">
        <v>42.5</v>
      </c>
      <c r="K191"/>
    </row>
    <row r="192" spans="1:11" s="8" customFormat="1" ht="15" customHeight="1" x14ac:dyDescent="0.25">
      <c r="A192" s="8">
        <f t="shared" si="2"/>
        <v>192</v>
      </c>
      <c r="B192" s="7" t="s">
        <v>2522</v>
      </c>
      <c r="C192" s="7"/>
      <c r="D192" s="7" t="s">
        <v>2521</v>
      </c>
      <c r="E192" s="7" t="s">
        <v>342</v>
      </c>
      <c r="F192" s="7" t="s">
        <v>54</v>
      </c>
      <c r="G192" s="7" t="s">
        <v>84</v>
      </c>
      <c r="H192" s="6">
        <v>2001</v>
      </c>
      <c r="I192" s="116">
        <v>202.5</v>
      </c>
      <c r="J192" s="29">
        <v>178</v>
      </c>
      <c r="K192"/>
    </row>
    <row r="193" spans="1:11" s="26" customFormat="1" ht="15" customHeight="1" x14ac:dyDescent="0.25">
      <c r="A193" s="8">
        <f t="shared" si="2"/>
        <v>193</v>
      </c>
      <c r="B193" s="7" t="s">
        <v>2520</v>
      </c>
      <c r="C193" s="7"/>
      <c r="D193" s="7" t="s">
        <v>2519</v>
      </c>
      <c r="E193" s="7" t="s">
        <v>342</v>
      </c>
      <c r="F193" s="7" t="s">
        <v>54</v>
      </c>
      <c r="G193" s="7" t="s">
        <v>84</v>
      </c>
      <c r="H193" s="6">
        <v>2001</v>
      </c>
      <c r="I193" s="116">
        <v>202.5</v>
      </c>
      <c r="J193" s="29">
        <v>172</v>
      </c>
      <c r="K193"/>
    </row>
    <row r="194" spans="1:11" s="26" customFormat="1" ht="15" customHeight="1" x14ac:dyDescent="0.25">
      <c r="A194" s="8">
        <f t="shared" si="2"/>
        <v>194</v>
      </c>
      <c r="B194" s="7" t="s">
        <v>2518</v>
      </c>
      <c r="C194" s="7"/>
      <c r="D194" s="7" t="s">
        <v>2517</v>
      </c>
      <c r="E194" s="7" t="s">
        <v>342</v>
      </c>
      <c r="F194" s="7" t="s">
        <v>54</v>
      </c>
      <c r="G194" s="7" t="s">
        <v>84</v>
      </c>
      <c r="H194" s="6">
        <v>2001</v>
      </c>
      <c r="I194" s="116">
        <v>204</v>
      </c>
      <c r="J194" s="29">
        <v>188</v>
      </c>
      <c r="K194"/>
    </row>
    <row r="195" spans="1:11" s="26" customFormat="1" ht="15" customHeight="1" x14ac:dyDescent="0.25">
      <c r="A195" s="8">
        <f t="shared" si="2"/>
        <v>195</v>
      </c>
      <c r="B195" s="7" t="s">
        <v>2516</v>
      </c>
      <c r="C195" s="7"/>
      <c r="D195" s="7" t="s">
        <v>2515</v>
      </c>
      <c r="E195" s="7" t="s">
        <v>172</v>
      </c>
      <c r="F195" s="7" t="s">
        <v>54</v>
      </c>
      <c r="G195" s="7" t="s">
        <v>84</v>
      </c>
      <c r="H195" s="6">
        <v>2001</v>
      </c>
      <c r="I195" s="116">
        <v>266.89999999999998</v>
      </c>
      <c r="J195" s="29">
        <v>212.5</v>
      </c>
      <c r="K195"/>
    </row>
    <row r="196" spans="1:11" s="26" customFormat="1" ht="15" customHeight="1" x14ac:dyDescent="0.25">
      <c r="A196" s="8">
        <f t="shared" si="2"/>
        <v>196</v>
      </c>
      <c r="B196" s="7" t="s">
        <v>2514</v>
      </c>
      <c r="C196" s="7"/>
      <c r="D196" s="7" t="s">
        <v>2513</v>
      </c>
      <c r="E196" s="7" t="s">
        <v>172</v>
      </c>
      <c r="F196" s="7" t="s">
        <v>54</v>
      </c>
      <c r="G196" s="7" t="s">
        <v>84</v>
      </c>
      <c r="H196" s="6">
        <v>2001</v>
      </c>
      <c r="I196" s="116">
        <v>266.89999999999998</v>
      </c>
      <c r="J196" s="29">
        <v>212.5</v>
      </c>
      <c r="K196"/>
    </row>
    <row r="197" spans="1:11" s="26" customFormat="1" ht="15" customHeight="1" x14ac:dyDescent="0.25">
      <c r="A197" s="8">
        <f t="shared" si="2"/>
        <v>197</v>
      </c>
      <c r="B197" s="7" t="s">
        <v>2512</v>
      </c>
      <c r="C197" s="7"/>
      <c r="D197" s="7" t="s">
        <v>2511</v>
      </c>
      <c r="E197" s="7" t="s">
        <v>172</v>
      </c>
      <c r="F197" s="7" t="s">
        <v>54</v>
      </c>
      <c r="G197" s="7" t="s">
        <v>84</v>
      </c>
      <c r="H197" s="6">
        <v>2001</v>
      </c>
      <c r="I197" s="116">
        <v>258.39999999999998</v>
      </c>
      <c r="J197" s="29">
        <v>254.9</v>
      </c>
      <c r="K197"/>
    </row>
    <row r="198" spans="1:11" s="26" customFormat="1" ht="15" customHeight="1" x14ac:dyDescent="0.25">
      <c r="A198" s="8">
        <f t="shared" ref="A198:A261" si="3">A197+1</f>
        <v>198</v>
      </c>
      <c r="B198" s="7" t="s">
        <v>2510</v>
      </c>
      <c r="C198" s="7" t="s">
        <v>3748</v>
      </c>
      <c r="D198" s="7" t="s">
        <v>2509</v>
      </c>
      <c r="E198" s="7" t="s">
        <v>117</v>
      </c>
      <c r="F198" s="7" t="s">
        <v>54</v>
      </c>
      <c r="G198" s="7" t="s">
        <v>57</v>
      </c>
      <c r="H198" s="6">
        <v>2001</v>
      </c>
      <c r="I198" s="116">
        <v>247</v>
      </c>
      <c r="J198" s="29">
        <v>233</v>
      </c>
      <c r="K198"/>
    </row>
    <row r="199" spans="1:11" s="26" customFormat="1" ht="15" customHeight="1" x14ac:dyDescent="0.25">
      <c r="A199" s="8">
        <f t="shared" si="3"/>
        <v>199</v>
      </c>
      <c r="B199" s="7" t="s">
        <v>2508</v>
      </c>
      <c r="C199" s="7" t="s">
        <v>3749</v>
      </c>
      <c r="D199" s="7" t="s">
        <v>2507</v>
      </c>
      <c r="E199" s="7" t="s">
        <v>117</v>
      </c>
      <c r="F199" s="7" t="s">
        <v>54</v>
      </c>
      <c r="G199" s="7" t="s">
        <v>57</v>
      </c>
      <c r="H199" s="6">
        <v>2001</v>
      </c>
      <c r="I199" s="116">
        <v>247</v>
      </c>
      <c r="J199" s="29">
        <v>231</v>
      </c>
      <c r="K199"/>
    </row>
    <row r="200" spans="1:11" s="26" customFormat="1" ht="15" customHeight="1" x14ac:dyDescent="0.25">
      <c r="A200" s="8">
        <f t="shared" si="3"/>
        <v>200</v>
      </c>
      <c r="B200" s="7" t="s">
        <v>2506</v>
      </c>
      <c r="C200" s="7" t="s">
        <v>3750</v>
      </c>
      <c r="D200" s="7" t="s">
        <v>2505</v>
      </c>
      <c r="E200" s="7" t="s">
        <v>117</v>
      </c>
      <c r="F200" s="7" t="s">
        <v>54</v>
      </c>
      <c r="G200" s="7" t="s">
        <v>57</v>
      </c>
      <c r="H200" s="6">
        <v>2001</v>
      </c>
      <c r="I200" s="116">
        <v>247</v>
      </c>
      <c r="J200" s="29">
        <v>230</v>
      </c>
      <c r="K200"/>
    </row>
    <row r="201" spans="1:11" s="26" customFormat="1" ht="15" customHeight="1" x14ac:dyDescent="0.25">
      <c r="A201" s="8">
        <f t="shared" si="3"/>
        <v>201</v>
      </c>
      <c r="B201" s="7" t="s">
        <v>2504</v>
      </c>
      <c r="C201" s="7" t="s">
        <v>3751</v>
      </c>
      <c r="D201" s="7" t="s">
        <v>2503</v>
      </c>
      <c r="E201" s="7" t="s">
        <v>117</v>
      </c>
      <c r="F201" s="7" t="s">
        <v>54</v>
      </c>
      <c r="G201" s="7" t="s">
        <v>57</v>
      </c>
      <c r="H201" s="6">
        <v>2001</v>
      </c>
      <c r="I201" s="116">
        <v>247</v>
      </c>
      <c r="J201" s="29">
        <v>233</v>
      </c>
      <c r="K201"/>
    </row>
    <row r="202" spans="1:11" s="26" customFormat="1" ht="15" customHeight="1" x14ac:dyDescent="0.25">
      <c r="A202" s="8">
        <f t="shared" si="3"/>
        <v>202</v>
      </c>
      <c r="B202" s="7" t="s">
        <v>2502</v>
      </c>
      <c r="C202" s="7"/>
      <c r="D202" s="7" t="s">
        <v>2501</v>
      </c>
      <c r="E202" s="7" t="s">
        <v>117</v>
      </c>
      <c r="F202" s="7" t="s">
        <v>54</v>
      </c>
      <c r="G202" s="7" t="s">
        <v>57</v>
      </c>
      <c r="H202" s="6">
        <v>2002</v>
      </c>
      <c r="I202" s="116">
        <v>260</v>
      </c>
      <c r="J202" s="29">
        <v>245</v>
      </c>
      <c r="K202"/>
    </row>
    <row r="203" spans="1:11" s="26" customFormat="1" ht="15" customHeight="1" x14ac:dyDescent="0.25">
      <c r="A203" s="8">
        <f t="shared" si="3"/>
        <v>203</v>
      </c>
      <c r="B203" s="7" t="s">
        <v>2500</v>
      </c>
      <c r="C203" s="7"/>
      <c r="D203" s="7" t="s">
        <v>2499</v>
      </c>
      <c r="E203" s="7" t="s">
        <v>117</v>
      </c>
      <c r="F203" s="7" t="s">
        <v>54</v>
      </c>
      <c r="G203" s="7" t="s">
        <v>57</v>
      </c>
      <c r="H203" s="6">
        <v>2002</v>
      </c>
      <c r="I203" s="116">
        <v>260</v>
      </c>
      <c r="J203" s="29">
        <v>247</v>
      </c>
      <c r="K203"/>
    </row>
    <row r="204" spans="1:11" s="26" customFormat="1" ht="15" customHeight="1" x14ac:dyDescent="0.25">
      <c r="A204" s="8">
        <f t="shared" si="3"/>
        <v>204</v>
      </c>
      <c r="B204" s="7" t="s">
        <v>2498</v>
      </c>
      <c r="C204" s="7"/>
      <c r="D204" s="7" t="s">
        <v>2497</v>
      </c>
      <c r="E204" s="7" t="s">
        <v>1666</v>
      </c>
      <c r="F204" s="7" t="s">
        <v>47</v>
      </c>
      <c r="G204" s="7" t="s">
        <v>53</v>
      </c>
      <c r="H204" s="6">
        <v>1988</v>
      </c>
      <c r="I204" s="116">
        <v>89.4</v>
      </c>
      <c r="J204" s="29">
        <v>68</v>
      </c>
      <c r="K204"/>
    </row>
    <row r="205" spans="1:11" s="26" customFormat="1" ht="15" customHeight="1" x14ac:dyDescent="0.25">
      <c r="A205" s="8">
        <f t="shared" si="3"/>
        <v>205</v>
      </c>
      <c r="B205" s="7" t="s">
        <v>2496</v>
      </c>
      <c r="C205" s="7"/>
      <c r="D205" s="7" t="s">
        <v>2495</v>
      </c>
      <c r="E205" s="7" t="s">
        <v>1666</v>
      </c>
      <c r="F205" s="7" t="s">
        <v>47</v>
      </c>
      <c r="G205" s="7" t="s">
        <v>53</v>
      </c>
      <c r="H205" s="6">
        <v>1988</v>
      </c>
      <c r="I205" s="116">
        <v>89.4</v>
      </c>
      <c r="J205" s="29">
        <v>67</v>
      </c>
      <c r="K205"/>
    </row>
    <row r="206" spans="1:11" s="26" customFormat="1" ht="15" customHeight="1" x14ac:dyDescent="0.25">
      <c r="A206" s="8">
        <f t="shared" si="3"/>
        <v>206</v>
      </c>
      <c r="B206" s="7" t="s">
        <v>2494</v>
      </c>
      <c r="C206" s="7"/>
      <c r="D206" s="7" t="s">
        <v>2493</v>
      </c>
      <c r="E206" s="7" t="s">
        <v>1666</v>
      </c>
      <c r="F206" s="7" t="s">
        <v>47</v>
      </c>
      <c r="G206" s="7" t="s">
        <v>53</v>
      </c>
      <c r="H206" s="6">
        <v>1988</v>
      </c>
      <c r="I206" s="116">
        <v>89.4</v>
      </c>
      <c r="J206" s="29">
        <v>67</v>
      </c>
      <c r="K206"/>
    </row>
    <row r="207" spans="1:11" s="26" customFormat="1" ht="15" customHeight="1" x14ac:dyDescent="0.25">
      <c r="A207" s="8">
        <f t="shared" si="3"/>
        <v>207</v>
      </c>
      <c r="B207" s="7" t="s">
        <v>2492</v>
      </c>
      <c r="C207" s="7"/>
      <c r="D207" s="7" t="s">
        <v>2491</v>
      </c>
      <c r="E207" s="7" t="s">
        <v>1666</v>
      </c>
      <c r="F207" s="7" t="s">
        <v>47</v>
      </c>
      <c r="G207" s="7" t="s">
        <v>53</v>
      </c>
      <c r="H207" s="6">
        <v>1988</v>
      </c>
      <c r="I207" s="116">
        <v>89.4</v>
      </c>
      <c r="J207" s="29">
        <v>68</v>
      </c>
      <c r="K207"/>
    </row>
    <row r="208" spans="1:11" s="26" customFormat="1" ht="15" customHeight="1" x14ac:dyDescent="0.25">
      <c r="A208" s="8">
        <f t="shared" si="3"/>
        <v>208</v>
      </c>
      <c r="B208" s="7" t="s">
        <v>2490</v>
      </c>
      <c r="C208" s="7"/>
      <c r="D208" s="7" t="s">
        <v>2489</v>
      </c>
      <c r="E208" s="7" t="s">
        <v>1666</v>
      </c>
      <c r="F208" s="7" t="s">
        <v>47</v>
      </c>
      <c r="G208" s="7" t="s">
        <v>53</v>
      </c>
      <c r="H208" s="6">
        <v>1988</v>
      </c>
      <c r="I208" s="116">
        <v>89.4</v>
      </c>
      <c r="J208" s="29">
        <v>69</v>
      </c>
      <c r="K208"/>
    </row>
    <row r="209" spans="1:11" s="8" customFormat="1" ht="15" customHeight="1" x14ac:dyDescent="0.25">
      <c r="A209" s="8">
        <f t="shared" si="3"/>
        <v>209</v>
      </c>
      <c r="B209" s="7" t="s">
        <v>2488</v>
      </c>
      <c r="C209" s="7"/>
      <c r="D209" s="7" t="s">
        <v>2487</v>
      </c>
      <c r="E209" s="7" t="s">
        <v>1666</v>
      </c>
      <c r="F209" s="7" t="s">
        <v>47</v>
      </c>
      <c r="G209" s="7" t="s">
        <v>53</v>
      </c>
      <c r="H209" s="6">
        <v>1988</v>
      </c>
      <c r="I209" s="116">
        <v>89.4</v>
      </c>
      <c r="J209" s="29">
        <v>69</v>
      </c>
      <c r="K209"/>
    </row>
    <row r="210" spans="1:11" s="8" customFormat="1" ht="15" customHeight="1" x14ac:dyDescent="0.25">
      <c r="A210" s="8">
        <f t="shared" si="3"/>
        <v>210</v>
      </c>
      <c r="B210" s="7" t="s">
        <v>2486</v>
      </c>
      <c r="C210" s="7"/>
      <c r="D210" s="7" t="s">
        <v>2485</v>
      </c>
      <c r="E210" s="7" t="s">
        <v>80</v>
      </c>
      <c r="F210" s="7" t="s">
        <v>58</v>
      </c>
      <c r="G210" s="7" t="s">
        <v>57</v>
      </c>
      <c r="H210" s="6">
        <v>1956</v>
      </c>
      <c r="I210" s="116">
        <v>122</v>
      </c>
      <c r="J210" s="29">
        <v>122</v>
      </c>
      <c r="K210"/>
    </row>
    <row r="211" spans="1:11" s="8" customFormat="1" ht="15" customHeight="1" x14ac:dyDescent="0.25">
      <c r="A211" s="8">
        <f t="shared" si="3"/>
        <v>211</v>
      </c>
      <c r="B211" s="7" t="s">
        <v>2484</v>
      </c>
      <c r="C211" s="7"/>
      <c r="D211" s="7" t="s">
        <v>2483</v>
      </c>
      <c r="E211" s="7" t="s">
        <v>80</v>
      </c>
      <c r="F211" s="7" t="s">
        <v>58</v>
      </c>
      <c r="G211" s="7" t="s">
        <v>57</v>
      </c>
      <c r="H211" s="6">
        <v>1958</v>
      </c>
      <c r="I211" s="116">
        <v>118</v>
      </c>
      <c r="J211" s="29">
        <v>118</v>
      </c>
      <c r="K211"/>
    </row>
    <row r="212" spans="1:11" s="8" customFormat="1" ht="15" customHeight="1" x14ac:dyDescent="0.25">
      <c r="A212" s="8">
        <f t="shared" si="3"/>
        <v>212</v>
      </c>
      <c r="B212" s="7" t="s">
        <v>2971</v>
      </c>
      <c r="C212" s="7"/>
      <c r="D212" s="7" t="s">
        <v>81</v>
      </c>
      <c r="E212" s="7" t="s">
        <v>80</v>
      </c>
      <c r="F212" s="7" t="s">
        <v>58</v>
      </c>
      <c r="G212" s="7" t="s">
        <v>57</v>
      </c>
      <c r="H212" s="6">
        <v>1967</v>
      </c>
      <c r="I212" s="116">
        <v>568</v>
      </c>
      <c r="J212" s="29">
        <v>568</v>
      </c>
      <c r="K212"/>
    </row>
    <row r="213" spans="1:11" s="8" customFormat="1" ht="15" customHeight="1" x14ac:dyDescent="0.25">
      <c r="A213" s="8">
        <f t="shared" si="3"/>
        <v>213</v>
      </c>
      <c r="B213" s="7" t="s">
        <v>2482</v>
      </c>
      <c r="C213" s="7"/>
      <c r="D213" s="7" t="s">
        <v>2481</v>
      </c>
      <c r="E213" s="7" t="s">
        <v>128</v>
      </c>
      <c r="F213" s="7" t="s">
        <v>54</v>
      </c>
      <c r="G213" s="7" t="s">
        <v>125</v>
      </c>
      <c r="H213" s="6">
        <v>2010</v>
      </c>
      <c r="I213" s="116">
        <v>189.55</v>
      </c>
      <c r="J213" s="29">
        <v>161</v>
      </c>
      <c r="K213"/>
    </row>
    <row r="214" spans="1:11" s="8" customFormat="1" ht="15" customHeight="1" x14ac:dyDescent="0.25">
      <c r="A214" s="8">
        <f t="shared" si="3"/>
        <v>214</v>
      </c>
      <c r="B214" s="7" t="s">
        <v>2480</v>
      </c>
      <c r="C214" s="7"/>
      <c r="D214" s="7" t="s">
        <v>2479</v>
      </c>
      <c r="E214" s="7" t="s">
        <v>128</v>
      </c>
      <c r="F214" s="7" t="s">
        <v>54</v>
      </c>
      <c r="G214" s="7" t="s">
        <v>125</v>
      </c>
      <c r="H214" s="6">
        <v>2010</v>
      </c>
      <c r="I214" s="116">
        <v>189.55</v>
      </c>
      <c r="J214" s="29">
        <v>161</v>
      </c>
      <c r="K214"/>
    </row>
    <row r="215" spans="1:11" s="8" customFormat="1" ht="15" customHeight="1" x14ac:dyDescent="0.25">
      <c r="A215" s="8">
        <f t="shared" si="3"/>
        <v>215</v>
      </c>
      <c r="B215" s="7" t="s">
        <v>2478</v>
      </c>
      <c r="C215" s="7"/>
      <c r="D215" s="7" t="s">
        <v>2477</v>
      </c>
      <c r="E215" s="7" t="s">
        <v>128</v>
      </c>
      <c r="F215" s="7" t="s">
        <v>54</v>
      </c>
      <c r="G215" s="7" t="s">
        <v>125</v>
      </c>
      <c r="H215" s="6">
        <v>1972</v>
      </c>
      <c r="I215" s="116">
        <v>351</v>
      </c>
      <c r="J215" s="29">
        <v>322</v>
      </c>
      <c r="K215"/>
    </row>
    <row r="216" spans="1:11" s="8" customFormat="1" ht="15" customHeight="1" x14ac:dyDescent="0.25">
      <c r="A216" s="8">
        <f t="shared" si="3"/>
        <v>216</v>
      </c>
      <c r="B216" s="7" t="s">
        <v>2476</v>
      </c>
      <c r="C216" s="7"/>
      <c r="D216" s="7" t="s">
        <v>2475</v>
      </c>
      <c r="E216" s="7" t="s">
        <v>162</v>
      </c>
      <c r="F216" s="7" t="s">
        <v>58</v>
      </c>
      <c r="G216" s="7" t="s">
        <v>84</v>
      </c>
      <c r="H216" s="6">
        <v>1972</v>
      </c>
      <c r="I216" s="116">
        <v>445</v>
      </c>
      <c r="J216" s="29">
        <v>420</v>
      </c>
      <c r="K216"/>
    </row>
    <row r="217" spans="1:11" s="8" customFormat="1" ht="15" customHeight="1" x14ac:dyDescent="0.25">
      <c r="A217" s="8">
        <f t="shared" si="3"/>
        <v>217</v>
      </c>
      <c r="B217" s="7" t="s">
        <v>2474</v>
      </c>
      <c r="C217" s="7"/>
      <c r="D217" s="7" t="s">
        <v>2473</v>
      </c>
      <c r="E217" s="7" t="s">
        <v>162</v>
      </c>
      <c r="F217" s="7" t="s">
        <v>58</v>
      </c>
      <c r="G217" s="7" t="s">
        <v>84</v>
      </c>
      <c r="H217" s="6">
        <v>1974</v>
      </c>
      <c r="I217" s="116">
        <v>435</v>
      </c>
      <c r="J217" s="29">
        <v>410</v>
      </c>
      <c r="K217"/>
    </row>
    <row r="218" spans="1:11" s="8" customFormat="1" ht="15" customHeight="1" x14ac:dyDescent="0.25">
      <c r="A218" s="8">
        <f t="shared" si="3"/>
        <v>218</v>
      </c>
      <c r="B218" s="7" t="s">
        <v>2472</v>
      </c>
      <c r="C218" s="7"/>
      <c r="D218" s="7" t="s">
        <v>2471</v>
      </c>
      <c r="E218" s="7" t="s">
        <v>217</v>
      </c>
      <c r="F218" s="7" t="s">
        <v>54</v>
      </c>
      <c r="G218" s="7" t="s">
        <v>53</v>
      </c>
      <c r="H218" s="6">
        <v>2001</v>
      </c>
      <c r="I218" s="116">
        <v>176</v>
      </c>
      <c r="J218" s="29">
        <v>167.5</v>
      </c>
      <c r="K218"/>
    </row>
    <row r="219" spans="1:11" s="8" customFormat="1" ht="15" customHeight="1" x14ac:dyDescent="0.25">
      <c r="A219" s="8">
        <f t="shared" si="3"/>
        <v>219</v>
      </c>
      <c r="B219" s="7" t="s">
        <v>2470</v>
      </c>
      <c r="C219" s="7"/>
      <c r="D219" s="7" t="s">
        <v>2469</v>
      </c>
      <c r="E219" s="7" t="s">
        <v>217</v>
      </c>
      <c r="F219" s="7" t="s">
        <v>54</v>
      </c>
      <c r="G219" s="7" t="s">
        <v>53</v>
      </c>
      <c r="H219" s="6">
        <v>2001</v>
      </c>
      <c r="I219" s="116">
        <v>176</v>
      </c>
      <c r="J219" s="29">
        <v>159</v>
      </c>
      <c r="K219"/>
    </row>
    <row r="220" spans="1:11" s="8" customFormat="1" ht="15" customHeight="1" x14ac:dyDescent="0.25">
      <c r="A220" s="8">
        <f t="shared" si="3"/>
        <v>220</v>
      </c>
      <c r="B220" s="7" t="s">
        <v>2468</v>
      </c>
      <c r="C220" s="7"/>
      <c r="D220" s="7" t="s">
        <v>2467</v>
      </c>
      <c r="E220" s="7" t="s">
        <v>217</v>
      </c>
      <c r="F220" s="7" t="s">
        <v>54</v>
      </c>
      <c r="G220" s="7" t="s">
        <v>53</v>
      </c>
      <c r="H220" s="6">
        <v>2001</v>
      </c>
      <c r="I220" s="116">
        <v>176</v>
      </c>
      <c r="J220" s="29">
        <v>167.5</v>
      </c>
      <c r="K220"/>
    </row>
    <row r="221" spans="1:11" s="8" customFormat="1" ht="15" customHeight="1" x14ac:dyDescent="0.25">
      <c r="A221" s="8">
        <f t="shared" si="3"/>
        <v>221</v>
      </c>
      <c r="B221" s="7" t="s">
        <v>2466</v>
      </c>
      <c r="C221" s="7"/>
      <c r="D221" s="7" t="s">
        <v>2465</v>
      </c>
      <c r="E221" s="7" t="s">
        <v>217</v>
      </c>
      <c r="F221" s="7" t="s">
        <v>54</v>
      </c>
      <c r="G221" s="7" t="s">
        <v>53</v>
      </c>
      <c r="H221" s="6">
        <v>2001</v>
      </c>
      <c r="I221" s="116">
        <v>176</v>
      </c>
      <c r="J221" s="29">
        <v>159</v>
      </c>
      <c r="K221"/>
    </row>
    <row r="222" spans="1:11" s="8" customFormat="1" ht="15" customHeight="1" x14ac:dyDescent="0.25">
      <c r="A222" s="8">
        <f t="shared" si="3"/>
        <v>222</v>
      </c>
      <c r="B222" s="7" t="s">
        <v>2464</v>
      </c>
      <c r="C222" s="7"/>
      <c r="D222" s="7" t="s">
        <v>2463</v>
      </c>
      <c r="E222" s="7" t="s">
        <v>217</v>
      </c>
      <c r="F222" s="7" t="s">
        <v>54</v>
      </c>
      <c r="G222" s="7" t="s">
        <v>53</v>
      </c>
      <c r="H222" s="6">
        <v>2001</v>
      </c>
      <c r="I222" s="116">
        <v>224</v>
      </c>
      <c r="J222" s="29">
        <v>207.2</v>
      </c>
      <c r="K222"/>
    </row>
    <row r="223" spans="1:11" s="8" customFormat="1" ht="15" customHeight="1" x14ac:dyDescent="0.25">
      <c r="A223" s="8">
        <f t="shared" si="3"/>
        <v>223</v>
      </c>
      <c r="B223" s="7" t="s">
        <v>2462</v>
      </c>
      <c r="C223" s="7"/>
      <c r="D223" s="7" t="s">
        <v>2461</v>
      </c>
      <c r="E223" s="7" t="s">
        <v>217</v>
      </c>
      <c r="F223" s="7" t="s">
        <v>54</v>
      </c>
      <c r="G223" s="7" t="s">
        <v>53</v>
      </c>
      <c r="H223" s="6">
        <v>2001</v>
      </c>
      <c r="I223" s="116">
        <v>224</v>
      </c>
      <c r="J223" s="29">
        <v>207.2</v>
      </c>
      <c r="K223"/>
    </row>
    <row r="224" spans="1:11" s="8" customFormat="1" ht="15" customHeight="1" x14ac:dyDescent="0.25">
      <c r="A224" s="8">
        <f t="shared" si="3"/>
        <v>224</v>
      </c>
      <c r="B224" s="7" t="s">
        <v>2460</v>
      </c>
      <c r="C224" s="7"/>
      <c r="D224" s="7" t="s">
        <v>2459</v>
      </c>
      <c r="E224" s="7" t="s">
        <v>209</v>
      </c>
      <c r="F224" s="7" t="s">
        <v>47</v>
      </c>
      <c r="G224" s="7" t="s">
        <v>84</v>
      </c>
      <c r="H224" s="6">
        <v>2022</v>
      </c>
      <c r="I224" s="116">
        <v>60.5</v>
      </c>
      <c r="J224" s="29">
        <v>46.5</v>
      </c>
      <c r="K224"/>
    </row>
    <row r="225" spans="1:11" s="8" customFormat="1" ht="15" customHeight="1" x14ac:dyDescent="0.25">
      <c r="A225" s="8">
        <f t="shared" si="3"/>
        <v>225</v>
      </c>
      <c r="B225" s="7" t="s">
        <v>2458</v>
      </c>
      <c r="C225" s="7"/>
      <c r="D225" s="7" t="s">
        <v>2457</v>
      </c>
      <c r="E225" s="7" t="s">
        <v>209</v>
      </c>
      <c r="F225" s="7" t="s">
        <v>47</v>
      </c>
      <c r="G225" s="7" t="s">
        <v>84</v>
      </c>
      <c r="H225" s="6">
        <v>2022</v>
      </c>
      <c r="I225" s="116">
        <v>60.5</v>
      </c>
      <c r="J225" s="29">
        <v>46.5</v>
      </c>
      <c r="K225"/>
    </row>
    <row r="226" spans="1:11" s="8" customFormat="1" ht="15" customHeight="1" x14ac:dyDescent="0.25">
      <c r="A226" s="8">
        <f t="shared" si="3"/>
        <v>226</v>
      </c>
      <c r="B226" s="7" t="s">
        <v>2456</v>
      </c>
      <c r="C226" s="7"/>
      <c r="D226" s="7" t="s">
        <v>2455</v>
      </c>
      <c r="E226" s="7" t="s">
        <v>516</v>
      </c>
      <c r="F226" s="7" t="s">
        <v>54</v>
      </c>
      <c r="G226" s="7" t="s">
        <v>57</v>
      </c>
      <c r="H226" s="6">
        <v>2014</v>
      </c>
      <c r="I226" s="116">
        <v>232</v>
      </c>
      <c r="J226" s="29">
        <v>217</v>
      </c>
      <c r="K226"/>
    </row>
    <row r="227" spans="1:11" s="8" customFormat="1" ht="15" customHeight="1" x14ac:dyDescent="0.25">
      <c r="A227" s="8">
        <f t="shared" si="3"/>
        <v>227</v>
      </c>
      <c r="B227" s="7" t="s">
        <v>2454</v>
      </c>
      <c r="C227" s="7"/>
      <c r="D227" s="7" t="s">
        <v>2453</v>
      </c>
      <c r="E227" s="7" t="s">
        <v>516</v>
      </c>
      <c r="F227" s="7" t="s">
        <v>54</v>
      </c>
      <c r="G227" s="7" t="s">
        <v>57</v>
      </c>
      <c r="H227" s="6">
        <v>2014</v>
      </c>
      <c r="I227" s="116">
        <v>232</v>
      </c>
      <c r="J227" s="29">
        <v>216</v>
      </c>
      <c r="K227"/>
    </row>
    <row r="228" spans="1:11" s="8" customFormat="1" ht="15" customHeight="1" x14ac:dyDescent="0.25">
      <c r="A228" s="8">
        <f t="shared" si="3"/>
        <v>228</v>
      </c>
      <c r="B228" s="7" t="s">
        <v>2452</v>
      </c>
      <c r="C228" s="7"/>
      <c r="D228" s="7" t="s">
        <v>2451</v>
      </c>
      <c r="E228" s="7" t="s">
        <v>516</v>
      </c>
      <c r="F228" s="7" t="s">
        <v>54</v>
      </c>
      <c r="G228" s="7" t="s">
        <v>57</v>
      </c>
      <c r="H228" s="6">
        <v>2014</v>
      </c>
      <c r="I228" s="116">
        <v>353.1</v>
      </c>
      <c r="J228" s="29">
        <v>307</v>
      </c>
      <c r="K228"/>
    </row>
    <row r="229" spans="1:11" s="8" customFormat="1" ht="15" customHeight="1" x14ac:dyDescent="0.25">
      <c r="A229" s="8">
        <f t="shared" si="3"/>
        <v>229</v>
      </c>
      <c r="B229" s="7" t="s">
        <v>2450</v>
      </c>
      <c r="C229" s="7" t="s">
        <v>3752</v>
      </c>
      <c r="D229" s="7" t="s">
        <v>2449</v>
      </c>
      <c r="E229" s="7" t="s">
        <v>267</v>
      </c>
      <c r="F229" s="7" t="s">
        <v>54</v>
      </c>
      <c r="G229" s="7" t="s">
        <v>57</v>
      </c>
      <c r="H229" s="6">
        <v>2014</v>
      </c>
      <c r="I229" s="116">
        <v>232</v>
      </c>
      <c r="J229" s="29">
        <v>219</v>
      </c>
      <c r="K229"/>
    </row>
    <row r="230" spans="1:11" s="8" customFormat="1" ht="15" customHeight="1" x14ac:dyDescent="0.25">
      <c r="A230" s="8">
        <f t="shared" si="3"/>
        <v>230</v>
      </c>
      <c r="B230" s="7" t="s">
        <v>2448</v>
      </c>
      <c r="C230" s="7" t="s">
        <v>3752</v>
      </c>
      <c r="D230" s="7" t="s">
        <v>2447</v>
      </c>
      <c r="E230" s="7" t="s">
        <v>267</v>
      </c>
      <c r="F230" s="7" t="s">
        <v>54</v>
      </c>
      <c r="G230" s="7" t="s">
        <v>57</v>
      </c>
      <c r="H230" s="6">
        <v>2014</v>
      </c>
      <c r="I230" s="116">
        <v>232</v>
      </c>
      <c r="J230" s="29">
        <v>206</v>
      </c>
      <c r="K230"/>
    </row>
    <row r="231" spans="1:11" s="8" customFormat="1" ht="15" customHeight="1" x14ac:dyDescent="0.25">
      <c r="A231" s="8">
        <f t="shared" si="3"/>
        <v>231</v>
      </c>
      <c r="B231" s="7" t="s">
        <v>2446</v>
      </c>
      <c r="C231" s="7" t="s">
        <v>3752</v>
      </c>
      <c r="D231" s="7" t="s">
        <v>2445</v>
      </c>
      <c r="E231" s="7" t="s">
        <v>267</v>
      </c>
      <c r="F231" s="7" t="s">
        <v>54</v>
      </c>
      <c r="G231" s="7" t="s">
        <v>57</v>
      </c>
      <c r="H231" s="6">
        <v>2014</v>
      </c>
      <c r="I231" s="116">
        <v>353.1</v>
      </c>
      <c r="J231" s="29">
        <v>323</v>
      </c>
      <c r="K231"/>
    </row>
    <row r="232" spans="1:11" s="8" customFormat="1" ht="15" customHeight="1" x14ac:dyDescent="0.25">
      <c r="A232" s="8">
        <f t="shared" si="3"/>
        <v>232</v>
      </c>
      <c r="B232" s="7" t="s">
        <v>2444</v>
      </c>
      <c r="C232" s="7" t="s">
        <v>3753</v>
      </c>
      <c r="D232" s="7" t="s">
        <v>2443</v>
      </c>
      <c r="E232" s="7" t="s">
        <v>267</v>
      </c>
      <c r="F232" s="7" t="s">
        <v>54</v>
      </c>
      <c r="G232" s="7" t="s">
        <v>57</v>
      </c>
      <c r="H232" s="6">
        <v>2015</v>
      </c>
      <c r="I232" s="116">
        <v>232</v>
      </c>
      <c r="J232" s="29">
        <v>218.5</v>
      </c>
      <c r="K232"/>
    </row>
    <row r="233" spans="1:11" s="8" customFormat="1" ht="15" customHeight="1" x14ac:dyDescent="0.25">
      <c r="A233" s="8">
        <f t="shared" si="3"/>
        <v>233</v>
      </c>
      <c r="B233" s="7" t="s">
        <v>2442</v>
      </c>
      <c r="C233" s="7" t="s">
        <v>3753</v>
      </c>
      <c r="D233" s="7" t="s">
        <v>2441</v>
      </c>
      <c r="E233" s="7" t="s">
        <v>267</v>
      </c>
      <c r="F233" s="7" t="s">
        <v>54</v>
      </c>
      <c r="G233" s="7" t="s">
        <v>57</v>
      </c>
      <c r="H233" s="6">
        <v>2015</v>
      </c>
      <c r="I233" s="116">
        <v>232</v>
      </c>
      <c r="J233" s="29">
        <v>218.5</v>
      </c>
      <c r="K233"/>
    </row>
    <row r="234" spans="1:11" s="8" customFormat="1" ht="15" customHeight="1" x14ac:dyDescent="0.25">
      <c r="A234" s="8">
        <f t="shared" si="3"/>
        <v>234</v>
      </c>
      <c r="B234" s="7" t="s">
        <v>2440</v>
      </c>
      <c r="C234" s="7" t="s">
        <v>3753</v>
      </c>
      <c r="D234" s="7" t="s">
        <v>2439</v>
      </c>
      <c r="E234" s="7" t="s">
        <v>267</v>
      </c>
      <c r="F234" s="7" t="s">
        <v>54</v>
      </c>
      <c r="G234" s="7" t="s">
        <v>57</v>
      </c>
      <c r="H234" s="6">
        <v>2015</v>
      </c>
      <c r="I234" s="116">
        <v>353.1</v>
      </c>
      <c r="J234" s="29">
        <v>353.1</v>
      </c>
      <c r="K234"/>
    </row>
    <row r="235" spans="1:11" s="8" customFormat="1" ht="15" customHeight="1" x14ac:dyDescent="0.25">
      <c r="A235" s="8">
        <f t="shared" si="3"/>
        <v>235</v>
      </c>
      <c r="B235" s="7" t="s">
        <v>2438</v>
      </c>
      <c r="C235" s="7"/>
      <c r="D235" s="7" t="s">
        <v>2437</v>
      </c>
      <c r="E235" s="7" t="s">
        <v>366</v>
      </c>
      <c r="F235" s="7" t="s">
        <v>54</v>
      </c>
      <c r="G235" s="7" t="s">
        <v>57</v>
      </c>
      <c r="H235" s="6">
        <v>1989</v>
      </c>
      <c r="I235" s="116">
        <v>90.88</v>
      </c>
      <c r="J235" s="29">
        <v>86</v>
      </c>
      <c r="K235"/>
    </row>
    <row r="236" spans="1:11" s="8" customFormat="1" ht="15" customHeight="1" x14ac:dyDescent="0.25">
      <c r="A236" s="8">
        <f t="shared" si="3"/>
        <v>236</v>
      </c>
      <c r="B236" s="7" t="s">
        <v>2436</v>
      </c>
      <c r="C236" s="7"/>
      <c r="D236" s="7" t="s">
        <v>2435</v>
      </c>
      <c r="E236" s="7" t="s">
        <v>366</v>
      </c>
      <c r="F236" s="7" t="s">
        <v>54</v>
      </c>
      <c r="G236" s="7" t="s">
        <v>57</v>
      </c>
      <c r="H236" s="6">
        <v>1989</v>
      </c>
      <c r="I236" s="116">
        <v>90.88</v>
      </c>
      <c r="J236" s="29">
        <v>86</v>
      </c>
      <c r="K236"/>
    </row>
    <row r="237" spans="1:11" s="8" customFormat="1" ht="15" customHeight="1" x14ac:dyDescent="0.25">
      <c r="A237" s="8">
        <f t="shared" si="3"/>
        <v>237</v>
      </c>
      <c r="B237" s="7" t="s">
        <v>2434</v>
      </c>
      <c r="C237" s="7"/>
      <c r="D237" s="7" t="s">
        <v>2433</v>
      </c>
      <c r="E237" s="7" t="s">
        <v>366</v>
      </c>
      <c r="F237" s="7" t="s">
        <v>54</v>
      </c>
      <c r="G237" s="7" t="s">
        <v>57</v>
      </c>
      <c r="H237" s="6">
        <v>1990</v>
      </c>
      <c r="I237" s="116">
        <v>90</v>
      </c>
      <c r="J237" s="29">
        <v>79</v>
      </c>
      <c r="K237"/>
    </row>
    <row r="238" spans="1:11" s="8" customFormat="1" ht="15" customHeight="1" x14ac:dyDescent="0.25">
      <c r="A238" s="8">
        <f t="shared" si="3"/>
        <v>238</v>
      </c>
      <c r="B238" s="7" t="s">
        <v>2432</v>
      </c>
      <c r="C238" s="7"/>
      <c r="D238" s="7" t="s">
        <v>2431</v>
      </c>
      <c r="E238" s="7" t="s">
        <v>102</v>
      </c>
      <c r="F238" s="7" t="s">
        <v>54</v>
      </c>
      <c r="G238" s="7" t="s">
        <v>101</v>
      </c>
      <c r="H238" s="6">
        <v>2000</v>
      </c>
      <c r="I238" s="116">
        <v>215.05</v>
      </c>
      <c r="J238" s="29">
        <v>168</v>
      </c>
      <c r="K238"/>
    </row>
    <row r="239" spans="1:11" s="8" customFormat="1" ht="15" customHeight="1" x14ac:dyDescent="0.25">
      <c r="A239" s="8">
        <f t="shared" si="3"/>
        <v>239</v>
      </c>
      <c r="B239" s="7" t="s">
        <v>2430</v>
      </c>
      <c r="C239" s="7"/>
      <c r="D239" s="7" t="s">
        <v>2429</v>
      </c>
      <c r="E239" s="7" t="s">
        <v>102</v>
      </c>
      <c r="F239" s="7" t="s">
        <v>54</v>
      </c>
      <c r="G239" s="7" t="s">
        <v>101</v>
      </c>
      <c r="H239" s="6">
        <v>2000</v>
      </c>
      <c r="I239" s="116">
        <v>215.05</v>
      </c>
      <c r="J239" s="29">
        <v>168</v>
      </c>
      <c r="K239"/>
    </row>
    <row r="240" spans="1:11" s="8" customFormat="1" ht="15" customHeight="1" x14ac:dyDescent="0.25">
      <c r="A240" s="8">
        <f t="shared" si="3"/>
        <v>240</v>
      </c>
      <c r="B240" s="7" t="s">
        <v>2428</v>
      </c>
      <c r="C240" s="7"/>
      <c r="D240" s="7" t="s">
        <v>2427</v>
      </c>
      <c r="E240" s="7" t="s">
        <v>102</v>
      </c>
      <c r="F240" s="7" t="s">
        <v>54</v>
      </c>
      <c r="G240" s="7" t="s">
        <v>101</v>
      </c>
      <c r="H240" s="6">
        <v>2000</v>
      </c>
      <c r="I240" s="116">
        <v>195.5</v>
      </c>
      <c r="J240" s="29">
        <v>168</v>
      </c>
      <c r="K240"/>
    </row>
    <row r="241" spans="1:11" s="8" customFormat="1" ht="15" customHeight="1" x14ac:dyDescent="0.25">
      <c r="A241" s="8">
        <f t="shared" si="3"/>
        <v>241</v>
      </c>
      <c r="B241" s="7" t="s">
        <v>2426</v>
      </c>
      <c r="C241" s="7"/>
      <c r="D241" s="7" t="s">
        <v>2425</v>
      </c>
      <c r="E241" s="7" t="s">
        <v>458</v>
      </c>
      <c r="F241" s="7" t="s">
        <v>651</v>
      </c>
      <c r="G241" s="7" t="s">
        <v>84</v>
      </c>
      <c r="H241" s="6">
        <v>2012</v>
      </c>
      <c r="I241" s="116">
        <v>50.64</v>
      </c>
      <c r="J241" s="29">
        <v>50.6</v>
      </c>
      <c r="K241"/>
    </row>
    <row r="242" spans="1:11" s="8" customFormat="1" ht="15" customHeight="1" x14ac:dyDescent="0.25">
      <c r="A242" s="8">
        <f t="shared" si="3"/>
        <v>242</v>
      </c>
      <c r="B242" s="7" t="s">
        <v>2424</v>
      </c>
      <c r="C242" s="7"/>
      <c r="D242" s="7" t="s">
        <v>2423</v>
      </c>
      <c r="E242" s="7" t="s">
        <v>458</v>
      </c>
      <c r="F242" s="7" t="s">
        <v>651</v>
      </c>
      <c r="G242" s="7" t="s">
        <v>84</v>
      </c>
      <c r="H242" s="6">
        <v>2012</v>
      </c>
      <c r="I242" s="116">
        <v>50.64</v>
      </c>
      <c r="J242" s="29">
        <v>50.6</v>
      </c>
      <c r="K242"/>
    </row>
    <row r="243" spans="1:11" s="8" customFormat="1" ht="15" customHeight="1" x14ac:dyDescent="0.25">
      <c r="A243" s="8">
        <f t="shared" si="3"/>
        <v>243</v>
      </c>
      <c r="B243" s="7" t="s">
        <v>2422</v>
      </c>
      <c r="C243" s="7"/>
      <c r="D243" s="7" t="s">
        <v>2421</v>
      </c>
      <c r="E243" s="7" t="s">
        <v>458</v>
      </c>
      <c r="F243" s="7" t="s">
        <v>651</v>
      </c>
      <c r="G243" s="7" t="s">
        <v>84</v>
      </c>
      <c r="H243" s="6">
        <v>2012</v>
      </c>
      <c r="I243" s="116">
        <v>50.64</v>
      </c>
      <c r="J243" s="29">
        <v>50.6</v>
      </c>
      <c r="K243"/>
    </row>
    <row r="244" spans="1:11" s="8" customFormat="1" ht="15" customHeight="1" x14ac:dyDescent="0.25">
      <c r="A244" s="8">
        <f t="shared" si="3"/>
        <v>244</v>
      </c>
      <c r="B244" s="7" t="s">
        <v>2420</v>
      </c>
      <c r="C244" s="7"/>
      <c r="D244" s="7" t="s">
        <v>2419</v>
      </c>
      <c r="E244" s="7" t="s">
        <v>458</v>
      </c>
      <c r="F244" s="7" t="s">
        <v>651</v>
      </c>
      <c r="G244" s="7" t="s">
        <v>84</v>
      </c>
      <c r="H244" s="6">
        <v>2012</v>
      </c>
      <c r="I244" s="116">
        <v>50.64</v>
      </c>
      <c r="J244" s="29">
        <v>50.6</v>
      </c>
      <c r="K244"/>
    </row>
    <row r="245" spans="1:11" s="8" customFormat="1" ht="15" customHeight="1" x14ac:dyDescent="0.25">
      <c r="A245" s="8">
        <f t="shared" si="3"/>
        <v>245</v>
      </c>
      <c r="B245" s="7" t="s">
        <v>2418</v>
      </c>
      <c r="C245" s="7"/>
      <c r="D245" s="7" t="s">
        <v>2417</v>
      </c>
      <c r="E245" s="7" t="s">
        <v>715</v>
      </c>
      <c r="F245" s="7" t="s">
        <v>47</v>
      </c>
      <c r="G245" s="7" t="s">
        <v>53</v>
      </c>
      <c r="H245" s="6">
        <v>1988</v>
      </c>
      <c r="I245" s="116">
        <v>89.4</v>
      </c>
      <c r="J245" s="29">
        <v>64</v>
      </c>
      <c r="K245"/>
    </row>
    <row r="246" spans="1:11" s="8" customFormat="1" ht="15" customHeight="1" x14ac:dyDescent="0.25">
      <c r="A246" s="8">
        <f t="shared" si="3"/>
        <v>246</v>
      </c>
      <c r="B246" s="7" t="s">
        <v>2416</v>
      </c>
      <c r="C246" s="7"/>
      <c r="D246" s="7" t="s">
        <v>2415</v>
      </c>
      <c r="E246" s="7" t="s">
        <v>715</v>
      </c>
      <c r="F246" s="7" t="s">
        <v>47</v>
      </c>
      <c r="G246" s="7" t="s">
        <v>53</v>
      </c>
      <c r="H246" s="6">
        <v>1988</v>
      </c>
      <c r="I246" s="116">
        <v>89.4</v>
      </c>
      <c r="J246" s="29">
        <v>66</v>
      </c>
      <c r="K246"/>
    </row>
    <row r="247" spans="1:11" s="8" customFormat="1" ht="15" customHeight="1" x14ac:dyDescent="0.25">
      <c r="A247" s="8">
        <f t="shared" si="3"/>
        <v>247</v>
      </c>
      <c r="B247" s="7" t="s">
        <v>2414</v>
      </c>
      <c r="C247" s="7"/>
      <c r="D247" s="7" t="s">
        <v>2413</v>
      </c>
      <c r="E247" s="7" t="s">
        <v>715</v>
      </c>
      <c r="F247" s="7" t="s">
        <v>47</v>
      </c>
      <c r="G247" s="7" t="s">
        <v>53</v>
      </c>
      <c r="H247" s="6">
        <v>1988</v>
      </c>
      <c r="I247" s="116">
        <v>89.4</v>
      </c>
      <c r="J247" s="29">
        <v>65</v>
      </c>
      <c r="K247"/>
    </row>
    <row r="248" spans="1:11" s="8" customFormat="1" ht="15" customHeight="1" x14ac:dyDescent="0.25">
      <c r="A248" s="8">
        <f t="shared" si="3"/>
        <v>248</v>
      </c>
      <c r="B248" s="7" t="s">
        <v>2412</v>
      </c>
      <c r="C248" s="7"/>
      <c r="D248" s="7" t="s">
        <v>2411</v>
      </c>
      <c r="E248" s="7" t="s">
        <v>715</v>
      </c>
      <c r="F248" s="7" t="s">
        <v>47</v>
      </c>
      <c r="G248" s="7" t="s">
        <v>53</v>
      </c>
      <c r="H248" s="6">
        <v>1990</v>
      </c>
      <c r="I248" s="116">
        <v>89.4</v>
      </c>
      <c r="J248" s="29">
        <v>65</v>
      </c>
      <c r="K248"/>
    </row>
    <row r="249" spans="1:11" s="8" customFormat="1" ht="15" customHeight="1" x14ac:dyDescent="0.25">
      <c r="A249" s="8">
        <f t="shared" si="3"/>
        <v>249</v>
      </c>
      <c r="B249" s="7" t="s">
        <v>2410</v>
      </c>
      <c r="C249" s="7"/>
      <c r="D249" s="7" t="s">
        <v>2409</v>
      </c>
      <c r="E249" s="7" t="s">
        <v>715</v>
      </c>
      <c r="F249" s="7" t="s">
        <v>47</v>
      </c>
      <c r="G249" s="7" t="s">
        <v>53</v>
      </c>
      <c r="H249" s="6">
        <v>1990</v>
      </c>
      <c r="I249" s="116">
        <v>89.4</v>
      </c>
      <c r="J249" s="29">
        <v>66</v>
      </c>
      <c r="K249"/>
    </row>
    <row r="250" spans="1:11" s="8" customFormat="1" ht="15" customHeight="1" x14ac:dyDescent="0.25">
      <c r="A250" s="8">
        <f t="shared" si="3"/>
        <v>250</v>
      </c>
      <c r="B250" s="7" t="s">
        <v>2408</v>
      </c>
      <c r="C250" s="7"/>
      <c r="D250" s="7" t="s">
        <v>2407</v>
      </c>
      <c r="E250" s="7" t="s">
        <v>102</v>
      </c>
      <c r="F250" s="7" t="s">
        <v>47</v>
      </c>
      <c r="G250" s="7" t="s">
        <v>101</v>
      </c>
      <c r="H250" s="6">
        <v>2021</v>
      </c>
      <c r="I250" s="116">
        <v>60.5</v>
      </c>
      <c r="J250" s="29">
        <v>45.4</v>
      </c>
      <c r="K250"/>
    </row>
    <row r="251" spans="1:11" s="8" customFormat="1" ht="15" customHeight="1" x14ac:dyDescent="0.25">
      <c r="A251" s="8">
        <f t="shared" si="3"/>
        <v>251</v>
      </c>
      <c r="B251" s="7" t="s">
        <v>2406</v>
      </c>
      <c r="C251" s="7"/>
      <c r="D251" s="7" t="s">
        <v>2405</v>
      </c>
      <c r="E251" s="7" t="s">
        <v>102</v>
      </c>
      <c r="F251" s="7" t="s">
        <v>47</v>
      </c>
      <c r="G251" s="7" t="s">
        <v>101</v>
      </c>
      <c r="H251" s="6">
        <v>2021</v>
      </c>
      <c r="I251" s="116">
        <v>60.5</v>
      </c>
      <c r="J251" s="29">
        <v>45.4</v>
      </c>
      <c r="K251"/>
    </row>
    <row r="252" spans="1:11" s="8" customFormat="1" ht="15" customHeight="1" x14ac:dyDescent="0.25">
      <c r="A252" s="8">
        <f t="shared" si="3"/>
        <v>252</v>
      </c>
      <c r="B252" s="7" t="s">
        <v>2404</v>
      </c>
      <c r="C252" s="7"/>
      <c r="D252" s="7" t="s">
        <v>2403</v>
      </c>
      <c r="E252" s="7" t="s">
        <v>102</v>
      </c>
      <c r="F252" s="7" t="s">
        <v>47</v>
      </c>
      <c r="G252" s="7" t="s">
        <v>101</v>
      </c>
      <c r="H252" s="6">
        <v>2021</v>
      </c>
      <c r="I252" s="116">
        <v>60.5</v>
      </c>
      <c r="J252" s="29">
        <v>45.4</v>
      </c>
      <c r="K252"/>
    </row>
    <row r="253" spans="1:11" s="8" customFormat="1" ht="15" customHeight="1" x14ac:dyDescent="0.25">
      <c r="A253" s="8">
        <f t="shared" si="3"/>
        <v>253</v>
      </c>
      <c r="B253" s="7" t="s">
        <v>2402</v>
      </c>
      <c r="C253" s="7"/>
      <c r="D253" s="7" t="s">
        <v>2401</v>
      </c>
      <c r="E253" s="7" t="s">
        <v>102</v>
      </c>
      <c r="F253" s="7" t="s">
        <v>47</v>
      </c>
      <c r="G253" s="7" t="s">
        <v>101</v>
      </c>
      <c r="H253" s="6">
        <v>2021</v>
      </c>
      <c r="I253" s="116">
        <v>60.5</v>
      </c>
      <c r="J253" s="29">
        <v>45.4</v>
      </c>
      <c r="K253"/>
    </row>
    <row r="254" spans="1:11" s="8" customFormat="1" ht="15" customHeight="1" x14ac:dyDescent="0.25">
      <c r="A254" s="8">
        <f t="shared" si="3"/>
        <v>254</v>
      </c>
      <c r="B254" s="7" t="s">
        <v>2400</v>
      </c>
      <c r="C254" s="7"/>
      <c r="D254" s="7" t="s">
        <v>2399</v>
      </c>
      <c r="E254" s="7" t="s">
        <v>102</v>
      </c>
      <c r="F254" s="7" t="s">
        <v>47</v>
      </c>
      <c r="G254" s="7" t="s">
        <v>101</v>
      </c>
      <c r="H254" s="6">
        <v>2021</v>
      </c>
      <c r="I254" s="116">
        <v>60.5</v>
      </c>
      <c r="J254" s="29">
        <v>45.4</v>
      </c>
      <c r="K254"/>
    </row>
    <row r="255" spans="1:11" s="8" customFormat="1" ht="15" customHeight="1" x14ac:dyDescent="0.25">
      <c r="A255" s="8">
        <f t="shared" si="3"/>
        <v>255</v>
      </c>
      <c r="B255" s="7" t="s">
        <v>2398</v>
      </c>
      <c r="C255" s="7"/>
      <c r="D255" s="7" t="s">
        <v>2397</v>
      </c>
      <c r="E255" s="7" t="s">
        <v>102</v>
      </c>
      <c r="F255" s="7" t="s">
        <v>47</v>
      </c>
      <c r="G255" s="7" t="s">
        <v>101</v>
      </c>
      <c r="H255" s="6">
        <v>2021</v>
      </c>
      <c r="I255" s="116">
        <v>60.5</v>
      </c>
      <c r="J255" s="29">
        <v>45.4</v>
      </c>
      <c r="K255"/>
    </row>
    <row r="256" spans="1:11" s="8" customFormat="1" ht="15" customHeight="1" x14ac:dyDescent="0.25">
      <c r="A256" s="8">
        <f t="shared" si="3"/>
        <v>256</v>
      </c>
      <c r="B256" s="7" t="s">
        <v>2396</v>
      </c>
      <c r="C256" s="7"/>
      <c r="D256" s="7" t="s">
        <v>2395</v>
      </c>
      <c r="E256" s="7" t="s">
        <v>102</v>
      </c>
      <c r="F256" s="7" t="s">
        <v>47</v>
      </c>
      <c r="G256" s="7" t="s">
        <v>101</v>
      </c>
      <c r="H256" s="6">
        <v>2021</v>
      </c>
      <c r="I256" s="116">
        <v>60.5</v>
      </c>
      <c r="J256" s="29">
        <v>45.4</v>
      </c>
      <c r="K256"/>
    </row>
    <row r="257" spans="1:11" s="8" customFormat="1" ht="15" customHeight="1" x14ac:dyDescent="0.25">
      <c r="A257" s="8">
        <f t="shared" si="3"/>
        <v>257</v>
      </c>
      <c r="B257" s="7" t="s">
        <v>2394</v>
      </c>
      <c r="C257" s="7"/>
      <c r="D257" s="7" t="s">
        <v>2393</v>
      </c>
      <c r="E257" s="7" t="s">
        <v>102</v>
      </c>
      <c r="F257" s="7" t="s">
        <v>47</v>
      </c>
      <c r="G257" s="7" t="s">
        <v>101</v>
      </c>
      <c r="H257" s="6">
        <v>2021</v>
      </c>
      <c r="I257" s="116">
        <v>60.5</v>
      </c>
      <c r="J257" s="29">
        <v>45.4</v>
      </c>
      <c r="K257"/>
    </row>
    <row r="258" spans="1:11" s="8" customFormat="1" ht="15" customHeight="1" x14ac:dyDescent="0.25">
      <c r="A258" s="8">
        <f t="shared" si="3"/>
        <v>258</v>
      </c>
      <c r="B258" s="7" t="s">
        <v>2392</v>
      </c>
      <c r="C258" s="7"/>
      <c r="D258" s="7" t="s">
        <v>2391</v>
      </c>
      <c r="E258" s="7" t="s">
        <v>195</v>
      </c>
      <c r="F258" s="7" t="s">
        <v>47</v>
      </c>
      <c r="G258" s="7" t="s">
        <v>101</v>
      </c>
      <c r="H258" s="6">
        <v>2018</v>
      </c>
      <c r="I258" s="116">
        <v>65</v>
      </c>
      <c r="J258" s="29">
        <v>61</v>
      </c>
      <c r="K258"/>
    </row>
    <row r="259" spans="1:11" s="8" customFormat="1" ht="15" customHeight="1" x14ac:dyDescent="0.25">
      <c r="A259" s="8">
        <f t="shared" si="3"/>
        <v>259</v>
      </c>
      <c r="B259" s="7" t="s">
        <v>2390</v>
      </c>
      <c r="C259" s="7"/>
      <c r="D259" s="7" t="s">
        <v>2389</v>
      </c>
      <c r="E259" s="7" t="s">
        <v>195</v>
      </c>
      <c r="F259" s="7" t="s">
        <v>47</v>
      </c>
      <c r="G259" s="7" t="s">
        <v>101</v>
      </c>
      <c r="H259" s="6">
        <v>2018</v>
      </c>
      <c r="I259" s="116">
        <v>65</v>
      </c>
      <c r="J259" s="29">
        <v>62</v>
      </c>
      <c r="K259"/>
    </row>
    <row r="260" spans="1:11" s="8" customFormat="1" ht="15" customHeight="1" x14ac:dyDescent="0.25">
      <c r="A260" s="8">
        <f t="shared" si="3"/>
        <v>260</v>
      </c>
      <c r="B260" s="7" t="s">
        <v>2388</v>
      </c>
      <c r="C260" s="7"/>
      <c r="D260" s="7" t="s">
        <v>2387</v>
      </c>
      <c r="E260" s="7" t="s">
        <v>195</v>
      </c>
      <c r="F260" s="7" t="s">
        <v>47</v>
      </c>
      <c r="G260" s="7" t="s">
        <v>101</v>
      </c>
      <c r="H260" s="6">
        <v>2018</v>
      </c>
      <c r="I260" s="116">
        <v>65</v>
      </c>
      <c r="J260" s="29">
        <v>52</v>
      </c>
      <c r="K260"/>
    </row>
    <row r="261" spans="1:11" s="8" customFormat="1" ht="15" customHeight="1" x14ac:dyDescent="0.25">
      <c r="A261" s="8">
        <f t="shared" si="3"/>
        <v>261</v>
      </c>
      <c r="B261" s="7" t="s">
        <v>2386</v>
      </c>
      <c r="C261" s="7"/>
      <c r="D261" s="7" t="s">
        <v>2385</v>
      </c>
      <c r="E261" s="7" t="s">
        <v>195</v>
      </c>
      <c r="F261" s="7" t="s">
        <v>47</v>
      </c>
      <c r="G261" s="7" t="s">
        <v>101</v>
      </c>
      <c r="H261" s="6">
        <v>2018</v>
      </c>
      <c r="I261" s="116">
        <v>65</v>
      </c>
      <c r="J261" s="29">
        <v>56</v>
      </c>
      <c r="K261"/>
    </row>
    <row r="262" spans="1:11" s="8" customFormat="1" ht="15" customHeight="1" x14ac:dyDescent="0.25">
      <c r="A262" s="8">
        <f t="shared" ref="A262:A325" si="4">A261+1</f>
        <v>262</v>
      </c>
      <c r="B262" s="7" t="s">
        <v>2384</v>
      </c>
      <c r="C262" s="7"/>
      <c r="D262" s="7" t="s">
        <v>2383</v>
      </c>
      <c r="E262" s="7" t="s">
        <v>195</v>
      </c>
      <c r="F262" s="7" t="s">
        <v>47</v>
      </c>
      <c r="G262" s="7" t="s">
        <v>101</v>
      </c>
      <c r="H262" s="6">
        <v>2018</v>
      </c>
      <c r="I262" s="116">
        <v>65</v>
      </c>
      <c r="J262" s="29">
        <v>56</v>
      </c>
      <c r="K262"/>
    </row>
    <row r="263" spans="1:11" s="8" customFormat="1" ht="15" customHeight="1" x14ac:dyDescent="0.25">
      <c r="A263" s="8">
        <f t="shared" si="4"/>
        <v>263</v>
      </c>
      <c r="B263" s="7" t="s">
        <v>2382</v>
      </c>
      <c r="C263" s="7"/>
      <c r="D263" s="7" t="s">
        <v>2381</v>
      </c>
      <c r="E263" s="7" t="s">
        <v>195</v>
      </c>
      <c r="F263" s="7" t="s">
        <v>47</v>
      </c>
      <c r="G263" s="7" t="s">
        <v>101</v>
      </c>
      <c r="H263" s="6">
        <v>2018</v>
      </c>
      <c r="I263" s="116">
        <v>65</v>
      </c>
      <c r="J263" s="29">
        <v>55</v>
      </c>
      <c r="K263"/>
    </row>
    <row r="264" spans="1:11" s="8" customFormat="1" ht="15" customHeight="1" x14ac:dyDescent="0.25">
      <c r="A264" s="8">
        <f t="shared" si="4"/>
        <v>264</v>
      </c>
      <c r="B264" s="7" t="s">
        <v>2380</v>
      </c>
      <c r="C264" s="7"/>
      <c r="D264" s="7" t="s">
        <v>2379</v>
      </c>
      <c r="E264" s="7" t="s">
        <v>78</v>
      </c>
      <c r="F264" s="7" t="s">
        <v>58</v>
      </c>
      <c r="G264" s="7" t="s">
        <v>57</v>
      </c>
      <c r="H264" s="6">
        <v>1967</v>
      </c>
      <c r="I264" s="116">
        <v>25</v>
      </c>
      <c r="J264" s="29">
        <v>21.5</v>
      </c>
      <c r="K264"/>
    </row>
    <row r="265" spans="1:11" s="8" customFormat="1" ht="15" customHeight="1" x14ac:dyDescent="0.25">
      <c r="A265" s="8">
        <f t="shared" si="4"/>
        <v>265</v>
      </c>
      <c r="B265" s="7" t="s">
        <v>2378</v>
      </c>
      <c r="C265" s="7"/>
      <c r="D265" s="7" t="s">
        <v>2377</v>
      </c>
      <c r="E265" s="7" t="s">
        <v>78</v>
      </c>
      <c r="F265" s="7" t="s">
        <v>58</v>
      </c>
      <c r="G265" s="7" t="s">
        <v>57</v>
      </c>
      <c r="H265" s="6">
        <v>1978</v>
      </c>
      <c r="I265" s="116">
        <v>43.2</v>
      </c>
      <c r="J265" s="29">
        <v>36</v>
      </c>
      <c r="K265"/>
    </row>
    <row r="266" spans="1:11" s="8" customFormat="1" ht="15" customHeight="1" x14ac:dyDescent="0.25">
      <c r="A266" s="8">
        <f t="shared" si="4"/>
        <v>266</v>
      </c>
      <c r="B266" s="7" t="s">
        <v>2376</v>
      </c>
      <c r="C266" s="7"/>
      <c r="D266" s="7" t="s">
        <v>2375</v>
      </c>
      <c r="E266" s="7" t="s">
        <v>217</v>
      </c>
      <c r="F266" s="7" t="s">
        <v>54</v>
      </c>
      <c r="G266" s="7" t="s">
        <v>53</v>
      </c>
      <c r="H266" s="6">
        <v>2007</v>
      </c>
      <c r="I266" s="116">
        <v>90.6</v>
      </c>
      <c r="J266" s="29">
        <v>81</v>
      </c>
      <c r="K266"/>
    </row>
    <row r="267" spans="1:11" s="8" customFormat="1" ht="15" customHeight="1" x14ac:dyDescent="0.25">
      <c r="A267" s="8">
        <f t="shared" si="4"/>
        <v>267</v>
      </c>
      <c r="B267" s="7" t="s">
        <v>2374</v>
      </c>
      <c r="C267" s="7"/>
      <c r="D267" s="7" t="s">
        <v>2373</v>
      </c>
      <c r="E267" s="7" t="s">
        <v>217</v>
      </c>
      <c r="F267" s="7" t="s">
        <v>54</v>
      </c>
      <c r="G267" s="7" t="s">
        <v>53</v>
      </c>
      <c r="H267" s="6">
        <v>2007</v>
      </c>
      <c r="I267" s="116">
        <v>90.6</v>
      </c>
      <c r="J267" s="29">
        <v>81</v>
      </c>
      <c r="K267"/>
    </row>
    <row r="268" spans="1:11" s="8" customFormat="1" ht="15" customHeight="1" x14ac:dyDescent="0.25">
      <c r="A268" s="8">
        <f t="shared" si="4"/>
        <v>268</v>
      </c>
      <c r="B268" s="7" t="s">
        <v>2372</v>
      </c>
      <c r="C268" s="7"/>
      <c r="D268" s="7" t="s">
        <v>2371</v>
      </c>
      <c r="E268" s="7" t="s">
        <v>217</v>
      </c>
      <c r="F268" s="7" t="s">
        <v>54</v>
      </c>
      <c r="G268" s="7" t="s">
        <v>53</v>
      </c>
      <c r="H268" s="6">
        <v>2008</v>
      </c>
      <c r="I268" s="116">
        <v>90.6</v>
      </c>
      <c r="J268" s="29">
        <v>80</v>
      </c>
      <c r="K268"/>
    </row>
    <row r="269" spans="1:11" s="8" customFormat="1" ht="15" customHeight="1" x14ac:dyDescent="0.25">
      <c r="A269" s="8">
        <f t="shared" si="4"/>
        <v>269</v>
      </c>
      <c r="B269" s="7" t="s">
        <v>2370</v>
      </c>
      <c r="C269" s="7"/>
      <c r="D269" s="7" t="s">
        <v>2369</v>
      </c>
      <c r="E269" s="7" t="s">
        <v>217</v>
      </c>
      <c r="F269" s="7" t="s">
        <v>54</v>
      </c>
      <c r="G269" s="7" t="s">
        <v>53</v>
      </c>
      <c r="H269" s="6">
        <v>2008</v>
      </c>
      <c r="I269" s="116">
        <v>90.6</v>
      </c>
      <c r="J269" s="29">
        <v>80</v>
      </c>
      <c r="K269"/>
    </row>
    <row r="270" spans="1:11" s="8" customFormat="1" ht="15" customHeight="1" x14ac:dyDescent="0.25">
      <c r="A270" s="8">
        <f t="shared" si="4"/>
        <v>270</v>
      </c>
      <c r="B270" s="7" t="s">
        <v>2368</v>
      </c>
      <c r="C270" s="7"/>
      <c r="D270" s="7" t="s">
        <v>2367</v>
      </c>
      <c r="E270" s="7" t="s">
        <v>217</v>
      </c>
      <c r="F270" s="7" t="s">
        <v>54</v>
      </c>
      <c r="G270" s="7" t="s">
        <v>53</v>
      </c>
      <c r="H270" s="6">
        <v>2007</v>
      </c>
      <c r="I270" s="116">
        <v>98.1</v>
      </c>
      <c r="J270" s="29">
        <v>98</v>
      </c>
      <c r="K270"/>
    </row>
    <row r="271" spans="1:11" s="8" customFormat="1" ht="15" customHeight="1" x14ac:dyDescent="0.25">
      <c r="A271" s="8">
        <f t="shared" si="4"/>
        <v>271</v>
      </c>
      <c r="B271" s="7" t="s">
        <v>2366</v>
      </c>
      <c r="C271" s="7"/>
      <c r="D271" s="7" t="s">
        <v>2365</v>
      </c>
      <c r="E271" s="7" t="s">
        <v>217</v>
      </c>
      <c r="F271" s="7" t="s">
        <v>54</v>
      </c>
      <c r="G271" s="7" t="s">
        <v>53</v>
      </c>
      <c r="H271" s="6">
        <v>2008</v>
      </c>
      <c r="I271" s="116">
        <v>98.1</v>
      </c>
      <c r="J271" s="29">
        <v>98</v>
      </c>
      <c r="K271"/>
    </row>
    <row r="272" spans="1:11" s="8" customFormat="1" ht="15" customHeight="1" x14ac:dyDescent="0.25">
      <c r="A272" s="8">
        <f t="shared" si="4"/>
        <v>272</v>
      </c>
      <c r="B272" s="7" t="s">
        <v>2364</v>
      </c>
      <c r="C272" s="7"/>
      <c r="D272" s="7" t="s">
        <v>2363</v>
      </c>
      <c r="E272" s="7" t="s">
        <v>215</v>
      </c>
      <c r="F272" s="7" t="s">
        <v>47</v>
      </c>
      <c r="G272" s="7" t="s">
        <v>57</v>
      </c>
      <c r="H272" s="6">
        <v>1994</v>
      </c>
      <c r="I272" s="116">
        <v>115.25</v>
      </c>
      <c r="J272" s="29">
        <v>104</v>
      </c>
      <c r="K272"/>
    </row>
    <row r="273" spans="1:11" s="8" customFormat="1" ht="15" customHeight="1" x14ac:dyDescent="0.25">
      <c r="A273" s="8">
        <f t="shared" si="4"/>
        <v>273</v>
      </c>
      <c r="B273" s="7" t="s">
        <v>2362</v>
      </c>
      <c r="C273" s="7"/>
      <c r="D273" s="7" t="s">
        <v>2361</v>
      </c>
      <c r="E273" s="7" t="s">
        <v>215</v>
      </c>
      <c r="F273" s="7" t="s">
        <v>47</v>
      </c>
      <c r="G273" s="7" t="s">
        <v>57</v>
      </c>
      <c r="H273" s="6">
        <v>1994</v>
      </c>
      <c r="I273" s="116">
        <v>115.25</v>
      </c>
      <c r="J273" s="29">
        <v>104</v>
      </c>
      <c r="K273"/>
    </row>
    <row r="274" spans="1:11" s="8" customFormat="1" ht="15" customHeight="1" x14ac:dyDescent="0.25">
      <c r="A274" s="8">
        <f t="shared" si="4"/>
        <v>274</v>
      </c>
      <c r="B274" s="7" t="s">
        <v>2360</v>
      </c>
      <c r="C274" s="7"/>
      <c r="D274" s="7" t="s">
        <v>2359</v>
      </c>
      <c r="E274" s="7" t="s">
        <v>215</v>
      </c>
      <c r="F274" s="7" t="s">
        <v>58</v>
      </c>
      <c r="G274" s="7" t="s">
        <v>57</v>
      </c>
      <c r="H274" s="6">
        <v>1968</v>
      </c>
      <c r="I274" s="116">
        <v>74.98</v>
      </c>
      <c r="J274" s="29">
        <v>75</v>
      </c>
      <c r="K274"/>
    </row>
    <row r="275" spans="1:11" s="8" customFormat="1" ht="15" customHeight="1" x14ac:dyDescent="0.25">
      <c r="A275" s="8">
        <f t="shared" si="4"/>
        <v>275</v>
      </c>
      <c r="B275" s="7" t="s">
        <v>2358</v>
      </c>
      <c r="C275" s="7"/>
      <c r="D275" s="7" t="s">
        <v>2357</v>
      </c>
      <c r="E275" s="7" t="s">
        <v>215</v>
      </c>
      <c r="F275" s="7" t="s">
        <v>58</v>
      </c>
      <c r="G275" s="7" t="s">
        <v>57</v>
      </c>
      <c r="H275" s="6">
        <v>1972</v>
      </c>
      <c r="I275" s="116">
        <v>120</v>
      </c>
      <c r="J275" s="29">
        <v>120</v>
      </c>
      <c r="K275"/>
    </row>
    <row r="276" spans="1:11" s="8" customFormat="1" ht="15" customHeight="1" x14ac:dyDescent="0.25">
      <c r="A276" s="8">
        <f t="shared" si="4"/>
        <v>276</v>
      </c>
      <c r="B276" s="7" t="s">
        <v>2356</v>
      </c>
      <c r="C276" s="7"/>
      <c r="D276" s="7" t="s">
        <v>2355</v>
      </c>
      <c r="E276" s="7" t="s">
        <v>215</v>
      </c>
      <c r="F276" s="7" t="s">
        <v>58</v>
      </c>
      <c r="G276" s="7" t="s">
        <v>57</v>
      </c>
      <c r="H276" s="6">
        <v>1975</v>
      </c>
      <c r="I276" s="116">
        <v>216.01</v>
      </c>
      <c r="J276" s="29">
        <v>208</v>
      </c>
      <c r="K276"/>
    </row>
    <row r="277" spans="1:11" s="8" customFormat="1" ht="15" customHeight="1" x14ac:dyDescent="0.25">
      <c r="A277" s="8">
        <f t="shared" si="4"/>
        <v>277</v>
      </c>
      <c r="B277" s="7" t="s">
        <v>2354</v>
      </c>
      <c r="C277" s="7"/>
      <c r="D277" s="7" t="s">
        <v>2353</v>
      </c>
      <c r="E277" s="7" t="s">
        <v>59</v>
      </c>
      <c r="F277" s="7" t="s">
        <v>47</v>
      </c>
      <c r="G277" s="7" t="s">
        <v>57</v>
      </c>
      <c r="H277" s="6">
        <v>2001</v>
      </c>
      <c r="I277" s="116">
        <v>95</v>
      </c>
      <c r="J277" s="29">
        <v>95</v>
      </c>
      <c r="K277"/>
    </row>
    <row r="278" spans="1:11" s="8" customFormat="1" ht="15" customHeight="1" x14ac:dyDescent="0.25">
      <c r="A278" s="8">
        <f t="shared" si="4"/>
        <v>278</v>
      </c>
      <c r="B278" s="7" t="s">
        <v>2352</v>
      </c>
      <c r="C278" s="7"/>
      <c r="D278" s="7" t="s">
        <v>2351</v>
      </c>
      <c r="E278" s="7" t="s">
        <v>59</v>
      </c>
      <c r="F278" s="7" t="s">
        <v>58</v>
      </c>
      <c r="G278" s="7" t="s">
        <v>57</v>
      </c>
      <c r="H278" s="6">
        <v>1971</v>
      </c>
      <c r="I278" s="116">
        <v>113.64</v>
      </c>
      <c r="J278" s="29">
        <v>107</v>
      </c>
      <c r="K278"/>
    </row>
    <row r="279" spans="1:11" s="8" customFormat="1" ht="15" customHeight="1" x14ac:dyDescent="0.25">
      <c r="A279" s="8">
        <f t="shared" si="4"/>
        <v>279</v>
      </c>
      <c r="B279" s="7" t="s">
        <v>2350</v>
      </c>
      <c r="C279" s="7"/>
      <c r="D279" s="7" t="s">
        <v>2349</v>
      </c>
      <c r="E279" s="7" t="s">
        <v>59</v>
      </c>
      <c r="F279" s="7" t="s">
        <v>58</v>
      </c>
      <c r="G279" s="7" t="s">
        <v>57</v>
      </c>
      <c r="H279" s="6">
        <v>1975</v>
      </c>
      <c r="I279" s="116">
        <v>156.6</v>
      </c>
      <c r="J279" s="29">
        <v>146</v>
      </c>
      <c r="K279"/>
    </row>
    <row r="280" spans="1:11" s="8" customFormat="1" ht="15" customHeight="1" x14ac:dyDescent="0.25">
      <c r="A280" s="8">
        <f t="shared" si="4"/>
        <v>280</v>
      </c>
      <c r="B280" s="7" t="s">
        <v>2348</v>
      </c>
      <c r="C280" s="7"/>
      <c r="D280" s="7" t="s">
        <v>2347</v>
      </c>
      <c r="E280" s="7" t="s">
        <v>241</v>
      </c>
      <c r="F280" s="7" t="s">
        <v>47</v>
      </c>
      <c r="G280" s="7" t="s">
        <v>101</v>
      </c>
      <c r="H280" s="6">
        <v>2022</v>
      </c>
      <c r="I280" s="116">
        <v>60.5</v>
      </c>
      <c r="J280" s="29">
        <v>45.5</v>
      </c>
      <c r="K280"/>
    </row>
    <row r="281" spans="1:11" s="8" customFormat="1" ht="15" customHeight="1" x14ac:dyDescent="0.25">
      <c r="A281" s="8">
        <f t="shared" si="4"/>
        <v>281</v>
      </c>
      <c r="B281" s="7" t="s">
        <v>2346</v>
      </c>
      <c r="C281" s="7"/>
      <c r="D281" s="7" t="s">
        <v>2345</v>
      </c>
      <c r="E281" s="7" t="s">
        <v>241</v>
      </c>
      <c r="F281" s="7" t="s">
        <v>47</v>
      </c>
      <c r="G281" s="7" t="s">
        <v>101</v>
      </c>
      <c r="H281" s="6">
        <v>2022</v>
      </c>
      <c r="I281" s="116">
        <v>60.5</v>
      </c>
      <c r="J281" s="29">
        <v>45.5</v>
      </c>
      <c r="K281"/>
    </row>
    <row r="282" spans="1:11" s="8" customFormat="1" ht="15" customHeight="1" x14ac:dyDescent="0.25">
      <c r="A282" s="8">
        <f t="shared" si="4"/>
        <v>282</v>
      </c>
      <c r="B282" s="7" t="s">
        <v>2344</v>
      </c>
      <c r="C282" s="7"/>
      <c r="D282" s="7" t="s">
        <v>2343</v>
      </c>
      <c r="E282" s="7" t="s">
        <v>241</v>
      </c>
      <c r="F282" s="7" t="s">
        <v>47</v>
      </c>
      <c r="G282" s="7" t="s">
        <v>101</v>
      </c>
      <c r="H282" s="6">
        <v>2022</v>
      </c>
      <c r="I282" s="116">
        <v>60.5</v>
      </c>
      <c r="J282" s="29">
        <v>45.5</v>
      </c>
      <c r="K282"/>
    </row>
    <row r="283" spans="1:11" s="8" customFormat="1" ht="15" customHeight="1" x14ac:dyDescent="0.25">
      <c r="A283" s="8">
        <f t="shared" si="4"/>
        <v>283</v>
      </c>
      <c r="B283" s="7" t="s">
        <v>2342</v>
      </c>
      <c r="C283" s="7"/>
      <c r="D283" s="7" t="s">
        <v>2341</v>
      </c>
      <c r="E283" s="7" t="s">
        <v>241</v>
      </c>
      <c r="F283" s="7" t="s">
        <v>47</v>
      </c>
      <c r="G283" s="7" t="s">
        <v>101</v>
      </c>
      <c r="H283" s="6">
        <v>2022</v>
      </c>
      <c r="I283" s="116">
        <v>60.5</v>
      </c>
      <c r="J283" s="29">
        <v>45.5</v>
      </c>
      <c r="K283"/>
    </row>
    <row r="284" spans="1:11" s="8" customFormat="1" ht="15" customHeight="1" x14ac:dyDescent="0.25">
      <c r="A284" s="8">
        <f t="shared" si="4"/>
        <v>284</v>
      </c>
      <c r="B284" s="7" t="s">
        <v>2340</v>
      </c>
      <c r="C284" s="7"/>
      <c r="D284" s="7" t="s">
        <v>2339</v>
      </c>
      <c r="E284" s="7" t="s">
        <v>241</v>
      </c>
      <c r="F284" s="7" t="s">
        <v>47</v>
      </c>
      <c r="G284" s="7" t="s">
        <v>101</v>
      </c>
      <c r="H284" s="6">
        <v>2022</v>
      </c>
      <c r="I284" s="116">
        <v>60.5</v>
      </c>
      <c r="J284" s="29">
        <v>45.5</v>
      </c>
      <c r="K284"/>
    </row>
    <row r="285" spans="1:11" s="8" customFormat="1" ht="15" customHeight="1" x14ac:dyDescent="0.25">
      <c r="A285" s="8">
        <f t="shared" si="4"/>
        <v>285</v>
      </c>
      <c r="B285" s="7" t="s">
        <v>2338</v>
      </c>
      <c r="C285" s="7"/>
      <c r="D285" s="7" t="s">
        <v>2337</v>
      </c>
      <c r="E285" s="7" t="s">
        <v>241</v>
      </c>
      <c r="F285" s="7" t="s">
        <v>47</v>
      </c>
      <c r="G285" s="7" t="s">
        <v>101</v>
      </c>
      <c r="H285" s="6">
        <v>2022</v>
      </c>
      <c r="I285" s="116">
        <v>60.5</v>
      </c>
      <c r="J285" s="29">
        <v>45.5</v>
      </c>
      <c r="K285"/>
    </row>
    <row r="286" spans="1:11" s="8" customFormat="1" ht="15" customHeight="1" x14ac:dyDescent="0.25">
      <c r="A286" s="8">
        <f t="shared" si="4"/>
        <v>286</v>
      </c>
      <c r="B286" s="7" t="s">
        <v>2336</v>
      </c>
      <c r="C286" s="7"/>
      <c r="D286" s="7" t="s">
        <v>2335</v>
      </c>
      <c r="E286" s="7" t="s">
        <v>241</v>
      </c>
      <c r="F286" s="7" t="s">
        <v>47</v>
      </c>
      <c r="G286" s="7" t="s">
        <v>101</v>
      </c>
      <c r="H286" s="6">
        <v>2022</v>
      </c>
      <c r="I286" s="116">
        <v>60.5</v>
      </c>
      <c r="J286" s="29">
        <v>45.5</v>
      </c>
      <c r="K286"/>
    </row>
    <row r="287" spans="1:11" s="8" customFormat="1" ht="15" customHeight="1" x14ac:dyDescent="0.25">
      <c r="A287" s="8">
        <f t="shared" si="4"/>
        <v>287</v>
      </c>
      <c r="B287" s="7" t="s">
        <v>2334</v>
      </c>
      <c r="C287" s="7"/>
      <c r="D287" s="7" t="s">
        <v>2333</v>
      </c>
      <c r="E287" s="7" t="s">
        <v>241</v>
      </c>
      <c r="F287" s="7" t="s">
        <v>47</v>
      </c>
      <c r="G287" s="7" t="s">
        <v>101</v>
      </c>
      <c r="H287" s="6">
        <v>2022</v>
      </c>
      <c r="I287" s="116">
        <v>60.5</v>
      </c>
      <c r="J287" s="29">
        <v>45.5</v>
      </c>
      <c r="K287"/>
    </row>
    <row r="288" spans="1:11" s="8" customFormat="1" ht="15" customHeight="1" x14ac:dyDescent="0.25">
      <c r="A288" s="8">
        <f t="shared" si="4"/>
        <v>288</v>
      </c>
      <c r="B288" s="7" t="s">
        <v>2332</v>
      </c>
      <c r="C288" s="7"/>
      <c r="D288" s="7" t="s">
        <v>2331</v>
      </c>
      <c r="E288" s="7" t="s">
        <v>172</v>
      </c>
      <c r="F288" s="7" t="s">
        <v>651</v>
      </c>
      <c r="G288" s="7" t="s">
        <v>84</v>
      </c>
      <c r="H288" s="6">
        <v>2016</v>
      </c>
      <c r="I288" s="116">
        <v>56.28</v>
      </c>
      <c r="J288" s="29">
        <v>56.3</v>
      </c>
      <c r="K288"/>
    </row>
    <row r="289" spans="1:11" s="8" customFormat="1" ht="15" customHeight="1" x14ac:dyDescent="0.25">
      <c r="A289" s="8">
        <f t="shared" si="4"/>
        <v>289</v>
      </c>
      <c r="B289" s="7" t="s">
        <v>2330</v>
      </c>
      <c r="C289" s="7"/>
      <c r="D289" s="7" t="s">
        <v>2329</v>
      </c>
      <c r="E289" s="7" t="s">
        <v>172</v>
      </c>
      <c r="F289" s="7" t="s">
        <v>651</v>
      </c>
      <c r="G289" s="7" t="s">
        <v>84</v>
      </c>
      <c r="H289" s="6">
        <v>2016</v>
      </c>
      <c r="I289" s="116">
        <v>56.28</v>
      </c>
      <c r="J289" s="29">
        <v>56.3</v>
      </c>
      <c r="K289"/>
    </row>
    <row r="290" spans="1:11" s="8" customFormat="1" ht="15" customHeight="1" x14ac:dyDescent="0.25">
      <c r="A290" s="8">
        <f t="shared" si="4"/>
        <v>290</v>
      </c>
      <c r="B290" s="7" t="s">
        <v>2328</v>
      </c>
      <c r="C290" s="7"/>
      <c r="D290" s="7" t="s">
        <v>2327</v>
      </c>
      <c r="E290" s="7" t="s">
        <v>172</v>
      </c>
      <c r="F290" s="7" t="s">
        <v>651</v>
      </c>
      <c r="G290" s="7" t="s">
        <v>84</v>
      </c>
      <c r="H290" s="6">
        <v>2016</v>
      </c>
      <c r="I290" s="116">
        <v>56.28</v>
      </c>
      <c r="J290" s="29">
        <v>56.3</v>
      </c>
      <c r="K290"/>
    </row>
    <row r="291" spans="1:11" s="8" customFormat="1" ht="15" customHeight="1" x14ac:dyDescent="0.25">
      <c r="A291" s="8">
        <f t="shared" si="4"/>
        <v>291</v>
      </c>
      <c r="B291" s="7" t="s">
        <v>2326</v>
      </c>
      <c r="C291" s="7"/>
      <c r="D291" s="7" t="s">
        <v>2325</v>
      </c>
      <c r="E291" s="7" t="s">
        <v>172</v>
      </c>
      <c r="F291" s="7" t="s">
        <v>651</v>
      </c>
      <c r="G291" s="7" t="s">
        <v>84</v>
      </c>
      <c r="H291" s="6">
        <v>2016</v>
      </c>
      <c r="I291" s="116">
        <v>56.28</v>
      </c>
      <c r="J291" s="29">
        <v>56.3</v>
      </c>
      <c r="K291"/>
    </row>
    <row r="292" spans="1:11" s="8" customFormat="1" ht="15" customHeight="1" x14ac:dyDescent="0.25">
      <c r="A292" s="8">
        <f t="shared" si="4"/>
        <v>292</v>
      </c>
      <c r="B292" s="7" t="s">
        <v>2324</v>
      </c>
      <c r="C292" s="7"/>
      <c r="D292" s="7" t="s">
        <v>2323</v>
      </c>
      <c r="E292" s="7" t="s">
        <v>322</v>
      </c>
      <c r="F292" s="7" t="s">
        <v>54</v>
      </c>
      <c r="G292" s="7" t="s">
        <v>84</v>
      </c>
      <c r="H292" s="6">
        <v>2002</v>
      </c>
      <c r="I292" s="116">
        <v>190</v>
      </c>
      <c r="J292" s="29">
        <v>172.8</v>
      </c>
      <c r="K292"/>
    </row>
    <row r="293" spans="1:11" s="8" customFormat="1" ht="15" customHeight="1" x14ac:dyDescent="0.25">
      <c r="A293" s="8">
        <f t="shared" si="4"/>
        <v>293</v>
      </c>
      <c r="B293" s="7" t="s">
        <v>2322</v>
      </c>
      <c r="C293" s="7" t="s">
        <v>3766</v>
      </c>
      <c r="D293" s="7" t="s">
        <v>2321</v>
      </c>
      <c r="E293" s="7" t="s">
        <v>322</v>
      </c>
      <c r="F293" s="7" t="s">
        <v>54</v>
      </c>
      <c r="G293" s="7" t="s">
        <v>84</v>
      </c>
      <c r="H293" s="6">
        <v>2002</v>
      </c>
      <c r="I293" s="116">
        <v>188.7</v>
      </c>
      <c r="J293" s="29">
        <v>164</v>
      </c>
      <c r="K293"/>
    </row>
    <row r="294" spans="1:11" s="8" customFormat="1" ht="15" customHeight="1" x14ac:dyDescent="0.25">
      <c r="A294" s="8">
        <f t="shared" si="4"/>
        <v>294</v>
      </c>
      <c r="B294" s="7" t="s">
        <v>2320</v>
      </c>
      <c r="C294" s="7"/>
      <c r="D294" s="7" t="s">
        <v>2319</v>
      </c>
      <c r="E294" s="7" t="s">
        <v>322</v>
      </c>
      <c r="F294" s="7" t="s">
        <v>54</v>
      </c>
      <c r="G294" s="7" t="s">
        <v>84</v>
      </c>
      <c r="H294" s="6">
        <v>2002</v>
      </c>
      <c r="I294" s="116">
        <v>190</v>
      </c>
      <c r="J294" s="29">
        <v>172.8</v>
      </c>
      <c r="K294"/>
    </row>
    <row r="295" spans="1:11" s="8" customFormat="1" ht="15" customHeight="1" x14ac:dyDescent="0.25">
      <c r="A295" s="8">
        <f t="shared" si="4"/>
        <v>295</v>
      </c>
      <c r="B295" s="7" t="s">
        <v>2318</v>
      </c>
      <c r="C295" s="7"/>
      <c r="D295" s="7" t="s">
        <v>2317</v>
      </c>
      <c r="E295" s="7" t="s">
        <v>322</v>
      </c>
      <c r="F295" s="7" t="s">
        <v>54</v>
      </c>
      <c r="G295" s="7" t="s">
        <v>84</v>
      </c>
      <c r="H295" s="6">
        <v>2002</v>
      </c>
      <c r="I295" s="116">
        <v>373.16</v>
      </c>
      <c r="J295" s="29">
        <v>307</v>
      </c>
      <c r="K295"/>
    </row>
    <row r="296" spans="1:11" s="8" customFormat="1" ht="15" customHeight="1" x14ac:dyDescent="0.25">
      <c r="A296" s="8">
        <f t="shared" si="4"/>
        <v>296</v>
      </c>
      <c r="B296" s="7" t="s">
        <v>2316</v>
      </c>
      <c r="C296" s="7"/>
      <c r="D296" s="7" t="s">
        <v>2315</v>
      </c>
      <c r="E296" s="7" t="s">
        <v>209</v>
      </c>
      <c r="F296" s="7" t="s">
        <v>54</v>
      </c>
      <c r="G296" s="7" t="s">
        <v>84</v>
      </c>
      <c r="H296" s="6">
        <v>2003</v>
      </c>
      <c r="I296" s="116">
        <v>60.5</v>
      </c>
      <c r="J296" s="29">
        <v>50</v>
      </c>
      <c r="K296"/>
    </row>
    <row r="297" spans="1:11" s="8" customFormat="1" ht="15" customHeight="1" x14ac:dyDescent="0.25">
      <c r="A297" s="8">
        <f t="shared" si="4"/>
        <v>297</v>
      </c>
      <c r="B297" s="7" t="s">
        <v>2314</v>
      </c>
      <c r="C297" s="7"/>
      <c r="D297" s="7" t="s">
        <v>2313</v>
      </c>
      <c r="E297" s="7" t="s">
        <v>209</v>
      </c>
      <c r="F297" s="7" t="s">
        <v>54</v>
      </c>
      <c r="G297" s="7" t="s">
        <v>84</v>
      </c>
      <c r="H297" s="6">
        <v>2003</v>
      </c>
      <c r="I297" s="116">
        <v>60.5</v>
      </c>
      <c r="J297" s="29">
        <v>51</v>
      </c>
      <c r="K297"/>
    </row>
    <row r="298" spans="1:11" s="8" customFormat="1" ht="15" customHeight="1" x14ac:dyDescent="0.25">
      <c r="A298" s="8">
        <f t="shared" si="4"/>
        <v>298</v>
      </c>
      <c r="B298" s="7" t="s">
        <v>2312</v>
      </c>
      <c r="C298" s="7"/>
      <c r="D298" s="7" t="s">
        <v>2311</v>
      </c>
      <c r="E298" s="7" t="s">
        <v>209</v>
      </c>
      <c r="F298" s="7" t="s">
        <v>54</v>
      </c>
      <c r="G298" s="7" t="s">
        <v>84</v>
      </c>
      <c r="H298" s="6">
        <v>2003</v>
      </c>
      <c r="I298" s="116">
        <v>60.5</v>
      </c>
      <c r="J298" s="29">
        <v>50</v>
      </c>
      <c r="K298"/>
    </row>
    <row r="299" spans="1:11" s="8" customFormat="1" ht="15" customHeight="1" x14ac:dyDescent="0.25">
      <c r="A299" s="8">
        <f t="shared" si="4"/>
        <v>299</v>
      </c>
      <c r="B299" s="7" t="s">
        <v>2310</v>
      </c>
      <c r="C299" s="7"/>
      <c r="D299" s="7" t="s">
        <v>2309</v>
      </c>
      <c r="E299" s="7" t="s">
        <v>209</v>
      </c>
      <c r="F299" s="7" t="s">
        <v>54</v>
      </c>
      <c r="G299" s="7" t="s">
        <v>84</v>
      </c>
      <c r="H299" s="6">
        <v>2003</v>
      </c>
      <c r="I299" s="116">
        <v>41.98</v>
      </c>
      <c r="J299" s="29">
        <v>40</v>
      </c>
      <c r="K299"/>
    </row>
    <row r="300" spans="1:11" s="8" customFormat="1" ht="15" customHeight="1" x14ac:dyDescent="0.25">
      <c r="A300" s="8">
        <f t="shared" si="4"/>
        <v>300</v>
      </c>
      <c r="B300" s="7" t="s">
        <v>2308</v>
      </c>
      <c r="C300" s="7"/>
      <c r="D300" s="7" t="s">
        <v>2307</v>
      </c>
      <c r="E300" s="7" t="s">
        <v>102</v>
      </c>
      <c r="F300" s="7" t="s">
        <v>47</v>
      </c>
      <c r="G300" s="7" t="s">
        <v>101</v>
      </c>
      <c r="H300" s="6">
        <v>1995</v>
      </c>
      <c r="I300" s="116">
        <v>88.23</v>
      </c>
      <c r="J300" s="29">
        <v>83</v>
      </c>
      <c r="K300"/>
    </row>
    <row r="301" spans="1:11" s="8" customFormat="1" ht="15" customHeight="1" x14ac:dyDescent="0.25">
      <c r="A301" s="8">
        <f t="shared" si="4"/>
        <v>301</v>
      </c>
      <c r="B301" s="7" t="s">
        <v>2306</v>
      </c>
      <c r="C301" s="7"/>
      <c r="D301" s="7" t="s">
        <v>2305</v>
      </c>
      <c r="E301" s="7" t="s">
        <v>102</v>
      </c>
      <c r="F301" s="7" t="s">
        <v>47</v>
      </c>
      <c r="G301" s="7" t="s">
        <v>101</v>
      </c>
      <c r="H301" s="6">
        <v>1995</v>
      </c>
      <c r="I301" s="116">
        <v>88.23</v>
      </c>
      <c r="J301" s="29">
        <v>83</v>
      </c>
      <c r="K301"/>
    </row>
    <row r="302" spans="1:11" s="8" customFormat="1" ht="15" customHeight="1" x14ac:dyDescent="0.25">
      <c r="A302" s="8">
        <f t="shared" si="4"/>
        <v>302</v>
      </c>
      <c r="B302" s="7" t="s">
        <v>2304</v>
      </c>
      <c r="C302" s="7"/>
      <c r="D302" s="7" t="s">
        <v>2303</v>
      </c>
      <c r="E302" s="7" t="s">
        <v>260</v>
      </c>
      <c r="F302" s="7" t="s">
        <v>47</v>
      </c>
      <c r="G302" s="7" t="s">
        <v>84</v>
      </c>
      <c r="H302" s="6">
        <v>2001</v>
      </c>
      <c r="I302" s="116">
        <v>60.5</v>
      </c>
      <c r="J302" s="29">
        <v>47</v>
      </c>
      <c r="K302"/>
    </row>
    <row r="303" spans="1:11" s="8" customFormat="1" ht="15" customHeight="1" x14ac:dyDescent="0.25">
      <c r="A303" s="8">
        <f t="shared" si="4"/>
        <v>303</v>
      </c>
      <c r="B303" s="7" t="s">
        <v>2302</v>
      </c>
      <c r="C303" s="7"/>
      <c r="D303" s="7" t="s">
        <v>2301</v>
      </c>
      <c r="E303" s="7" t="s">
        <v>260</v>
      </c>
      <c r="F303" s="7" t="s">
        <v>47</v>
      </c>
      <c r="G303" s="7" t="s">
        <v>84</v>
      </c>
      <c r="H303" s="6">
        <v>2001</v>
      </c>
      <c r="I303" s="116">
        <v>60.5</v>
      </c>
      <c r="J303" s="29">
        <v>47</v>
      </c>
      <c r="K303"/>
    </row>
    <row r="304" spans="1:11" s="8" customFormat="1" ht="15" customHeight="1" x14ac:dyDescent="0.25">
      <c r="A304" s="8">
        <f t="shared" si="4"/>
        <v>304</v>
      </c>
      <c r="B304" s="7" t="s">
        <v>2300</v>
      </c>
      <c r="C304" s="7"/>
      <c r="D304" s="7" t="s">
        <v>2299</v>
      </c>
      <c r="E304" s="7" t="s">
        <v>260</v>
      </c>
      <c r="F304" s="7" t="s">
        <v>47</v>
      </c>
      <c r="G304" s="7" t="s">
        <v>84</v>
      </c>
      <c r="H304" s="6">
        <v>2001</v>
      </c>
      <c r="I304" s="116">
        <v>60.5</v>
      </c>
      <c r="J304" s="29">
        <v>47</v>
      </c>
      <c r="K304"/>
    </row>
    <row r="305" spans="1:11" s="8" customFormat="1" ht="15" customHeight="1" x14ac:dyDescent="0.25">
      <c r="A305" s="8">
        <f t="shared" si="4"/>
        <v>305</v>
      </c>
      <c r="B305" s="7" t="s">
        <v>2298</v>
      </c>
      <c r="C305" s="7"/>
      <c r="D305" s="7" t="s">
        <v>2297</v>
      </c>
      <c r="E305" s="7" t="s">
        <v>260</v>
      </c>
      <c r="F305" s="7" t="s">
        <v>47</v>
      </c>
      <c r="G305" s="7" t="s">
        <v>84</v>
      </c>
      <c r="H305" s="6">
        <v>2001</v>
      </c>
      <c r="I305" s="116">
        <v>60.5</v>
      </c>
      <c r="J305" s="29">
        <v>47</v>
      </c>
      <c r="K305"/>
    </row>
    <row r="306" spans="1:11" s="8" customFormat="1" ht="15" customHeight="1" x14ac:dyDescent="0.25">
      <c r="A306" s="8">
        <f t="shared" si="4"/>
        <v>306</v>
      </c>
      <c r="B306" s="7" t="s">
        <v>2296</v>
      </c>
      <c r="C306" s="7"/>
      <c r="D306" s="7" t="s">
        <v>2295</v>
      </c>
      <c r="E306" s="7" t="s">
        <v>260</v>
      </c>
      <c r="F306" s="7" t="s">
        <v>54</v>
      </c>
      <c r="G306" s="7" t="s">
        <v>84</v>
      </c>
      <c r="H306" s="6">
        <v>2004</v>
      </c>
      <c r="I306" s="116">
        <v>198.9</v>
      </c>
      <c r="J306" s="29">
        <v>151</v>
      </c>
      <c r="K306"/>
    </row>
    <row r="307" spans="1:11" s="8" customFormat="1" ht="15" customHeight="1" x14ac:dyDescent="0.25">
      <c r="A307" s="8">
        <f t="shared" si="4"/>
        <v>307</v>
      </c>
      <c r="B307" s="7" t="s">
        <v>2294</v>
      </c>
      <c r="C307" s="7"/>
      <c r="D307" s="7" t="s">
        <v>2293</v>
      </c>
      <c r="E307" s="7" t="s">
        <v>260</v>
      </c>
      <c r="F307" s="7" t="s">
        <v>47</v>
      </c>
      <c r="G307" s="7" t="s">
        <v>84</v>
      </c>
      <c r="H307" s="6">
        <v>2010</v>
      </c>
      <c r="I307" s="116">
        <v>60.5</v>
      </c>
      <c r="J307" s="29">
        <v>47</v>
      </c>
      <c r="K307"/>
    </row>
    <row r="308" spans="1:11" s="8" customFormat="1" ht="15" customHeight="1" x14ac:dyDescent="0.25">
      <c r="A308" s="8">
        <f t="shared" si="4"/>
        <v>308</v>
      </c>
      <c r="B308" s="7" t="s">
        <v>2292</v>
      </c>
      <c r="C308" s="7"/>
      <c r="D308" s="7" t="s">
        <v>2291</v>
      </c>
      <c r="E308" s="7" t="s">
        <v>260</v>
      </c>
      <c r="F308" s="7" t="s">
        <v>47</v>
      </c>
      <c r="G308" s="7" t="s">
        <v>84</v>
      </c>
      <c r="H308" s="6">
        <v>2010</v>
      </c>
      <c r="I308" s="116">
        <v>60.5</v>
      </c>
      <c r="J308" s="29">
        <v>47</v>
      </c>
      <c r="K308"/>
    </row>
    <row r="309" spans="1:11" s="8" customFormat="1" ht="15" customHeight="1" x14ac:dyDescent="0.25">
      <c r="A309" s="8">
        <f t="shared" si="4"/>
        <v>309</v>
      </c>
      <c r="B309" s="7" t="s">
        <v>2290</v>
      </c>
      <c r="C309" s="7"/>
      <c r="D309" s="7" t="s">
        <v>2289</v>
      </c>
      <c r="E309" s="7" t="s">
        <v>260</v>
      </c>
      <c r="F309" s="7" t="s">
        <v>54</v>
      </c>
      <c r="G309" s="7" t="s">
        <v>84</v>
      </c>
      <c r="H309" s="6">
        <v>2004</v>
      </c>
      <c r="I309" s="116">
        <v>191</v>
      </c>
      <c r="J309" s="29">
        <v>148</v>
      </c>
      <c r="K309"/>
    </row>
    <row r="310" spans="1:11" s="8" customFormat="1" ht="15" customHeight="1" x14ac:dyDescent="0.25">
      <c r="A310" s="8">
        <f t="shared" si="4"/>
        <v>310</v>
      </c>
      <c r="B310" s="7" t="s">
        <v>2288</v>
      </c>
      <c r="C310" s="7"/>
      <c r="D310" s="7" t="s">
        <v>2287</v>
      </c>
      <c r="E310" s="7" t="s">
        <v>126</v>
      </c>
      <c r="F310" s="7" t="s">
        <v>47</v>
      </c>
      <c r="G310" s="7" t="s">
        <v>125</v>
      </c>
      <c r="H310" s="6">
        <v>2004</v>
      </c>
      <c r="I310" s="116">
        <v>60.5</v>
      </c>
      <c r="J310" s="29">
        <v>46</v>
      </c>
      <c r="K310"/>
    </row>
    <row r="311" spans="1:11" s="8" customFormat="1" ht="15" customHeight="1" x14ac:dyDescent="0.25">
      <c r="A311" s="8">
        <f t="shared" si="4"/>
        <v>311</v>
      </c>
      <c r="B311" s="7" t="s">
        <v>2286</v>
      </c>
      <c r="C311" s="7"/>
      <c r="D311" s="7" t="s">
        <v>2285</v>
      </c>
      <c r="E311" s="7" t="s">
        <v>126</v>
      </c>
      <c r="F311" s="7" t="s">
        <v>54</v>
      </c>
      <c r="G311" s="7" t="s">
        <v>125</v>
      </c>
      <c r="H311" s="6">
        <v>1996</v>
      </c>
      <c r="I311" s="116">
        <v>50</v>
      </c>
      <c r="J311" s="29">
        <v>38</v>
      </c>
      <c r="K311"/>
    </row>
    <row r="312" spans="1:11" s="8" customFormat="1" ht="15" customHeight="1" x14ac:dyDescent="0.25">
      <c r="A312" s="8">
        <f t="shared" si="4"/>
        <v>312</v>
      </c>
      <c r="B312" s="7" t="s">
        <v>2284</v>
      </c>
      <c r="C312" s="7"/>
      <c r="D312" s="7" t="s">
        <v>2283</v>
      </c>
      <c r="E312" s="7" t="s">
        <v>126</v>
      </c>
      <c r="F312" s="7" t="s">
        <v>54</v>
      </c>
      <c r="G312" s="7" t="s">
        <v>125</v>
      </c>
      <c r="H312" s="6">
        <v>1962</v>
      </c>
      <c r="I312" s="116">
        <v>25</v>
      </c>
      <c r="J312" s="29">
        <v>20</v>
      </c>
      <c r="K312"/>
    </row>
    <row r="313" spans="1:11" s="8" customFormat="1" ht="15" customHeight="1" x14ac:dyDescent="0.25">
      <c r="A313" s="8">
        <f t="shared" si="4"/>
        <v>313</v>
      </c>
      <c r="B313" s="7" t="s">
        <v>2282</v>
      </c>
      <c r="C313" s="7"/>
      <c r="D313" s="7" t="s">
        <v>2281</v>
      </c>
      <c r="E313" s="7" t="s">
        <v>342</v>
      </c>
      <c r="F313" s="7" t="s">
        <v>58</v>
      </c>
      <c r="G313" s="7" t="s">
        <v>84</v>
      </c>
      <c r="H313" s="6">
        <v>1965</v>
      </c>
      <c r="I313" s="116">
        <v>136</v>
      </c>
      <c r="J313" s="29">
        <v>130</v>
      </c>
      <c r="K313"/>
    </row>
    <row r="314" spans="1:11" s="8" customFormat="1" ht="15" customHeight="1" x14ac:dyDescent="0.25">
      <c r="A314" s="8">
        <f t="shared" si="4"/>
        <v>314</v>
      </c>
      <c r="B314" s="7" t="s">
        <v>2280</v>
      </c>
      <c r="C314" s="7"/>
      <c r="D314" s="7" t="s">
        <v>2279</v>
      </c>
      <c r="E314" s="7" t="s">
        <v>342</v>
      </c>
      <c r="F314" s="7" t="s">
        <v>58</v>
      </c>
      <c r="G314" s="7" t="s">
        <v>84</v>
      </c>
      <c r="H314" s="6">
        <v>1968</v>
      </c>
      <c r="I314" s="116">
        <v>136</v>
      </c>
      <c r="J314" s="29">
        <v>135</v>
      </c>
      <c r="K314"/>
    </row>
    <row r="315" spans="1:11" s="8" customFormat="1" ht="15" customHeight="1" x14ac:dyDescent="0.25">
      <c r="A315" s="8">
        <f t="shared" si="4"/>
        <v>315</v>
      </c>
      <c r="B315" s="7" t="s">
        <v>2278</v>
      </c>
      <c r="C315" s="7"/>
      <c r="D315" s="7" t="s">
        <v>2277</v>
      </c>
      <c r="E315" s="7" t="s">
        <v>342</v>
      </c>
      <c r="F315" s="7" t="s">
        <v>58</v>
      </c>
      <c r="G315" s="7" t="s">
        <v>84</v>
      </c>
      <c r="H315" s="6">
        <v>1972</v>
      </c>
      <c r="I315" s="116">
        <v>351</v>
      </c>
      <c r="J315" s="29">
        <v>336</v>
      </c>
      <c r="K315"/>
    </row>
    <row r="316" spans="1:11" s="8" customFormat="1" ht="15" customHeight="1" x14ac:dyDescent="0.25">
      <c r="A316" s="8">
        <f t="shared" si="4"/>
        <v>316</v>
      </c>
      <c r="B316" s="7" t="s">
        <v>2276</v>
      </c>
      <c r="C316" s="7"/>
      <c r="D316" s="7" t="s">
        <v>2275</v>
      </c>
      <c r="E316" s="7" t="s">
        <v>2272</v>
      </c>
      <c r="F316" s="7" t="s">
        <v>651</v>
      </c>
      <c r="G316" s="7" t="s">
        <v>84</v>
      </c>
      <c r="H316" s="6">
        <v>2016</v>
      </c>
      <c r="I316" s="116">
        <v>26.7</v>
      </c>
      <c r="J316" s="29">
        <v>26.7</v>
      </c>
      <c r="K316"/>
    </row>
    <row r="317" spans="1:11" s="8" customFormat="1" ht="15" customHeight="1" x14ac:dyDescent="0.25">
      <c r="A317" s="8">
        <f t="shared" si="4"/>
        <v>317</v>
      </c>
      <c r="B317" s="7" t="s">
        <v>2274</v>
      </c>
      <c r="C317" s="7"/>
      <c r="D317" s="7" t="s">
        <v>2273</v>
      </c>
      <c r="E317" s="7" t="s">
        <v>2272</v>
      </c>
      <c r="F317" s="7" t="s">
        <v>651</v>
      </c>
      <c r="G317" s="7" t="s">
        <v>84</v>
      </c>
      <c r="H317" s="6">
        <v>2016</v>
      </c>
      <c r="I317" s="116">
        <v>26.7</v>
      </c>
      <c r="J317" s="29">
        <v>26.7</v>
      </c>
      <c r="K317"/>
    </row>
    <row r="318" spans="1:11" s="8" customFormat="1" ht="15" customHeight="1" x14ac:dyDescent="0.25">
      <c r="A318" s="8">
        <f t="shared" si="4"/>
        <v>318</v>
      </c>
      <c r="B318" s="7" t="s">
        <v>2271</v>
      </c>
      <c r="C318" s="7"/>
      <c r="D318" s="7" t="s">
        <v>2270</v>
      </c>
      <c r="E318" s="7" t="s">
        <v>2267</v>
      </c>
      <c r="F318" s="7" t="s">
        <v>58</v>
      </c>
      <c r="G318" s="7" t="s">
        <v>57</v>
      </c>
      <c r="H318" s="6">
        <v>1958</v>
      </c>
      <c r="I318" s="116">
        <v>177</v>
      </c>
      <c r="J318" s="29">
        <v>167</v>
      </c>
      <c r="K318"/>
    </row>
    <row r="319" spans="1:11" s="8" customFormat="1" ht="15" customHeight="1" x14ac:dyDescent="0.25">
      <c r="A319" s="8">
        <f t="shared" si="4"/>
        <v>319</v>
      </c>
      <c r="B319" s="7" t="s">
        <v>2269</v>
      </c>
      <c r="C319" s="7"/>
      <c r="D319" s="7" t="s">
        <v>2268</v>
      </c>
      <c r="E319" s="7" t="s">
        <v>2267</v>
      </c>
      <c r="F319" s="7" t="s">
        <v>58</v>
      </c>
      <c r="G319" s="7" t="s">
        <v>57</v>
      </c>
      <c r="H319" s="6">
        <v>1965</v>
      </c>
      <c r="I319" s="116">
        <v>502</v>
      </c>
      <c r="J319" s="29">
        <v>502</v>
      </c>
      <c r="K319"/>
    </row>
    <row r="320" spans="1:11" s="8" customFormat="1" ht="15" customHeight="1" x14ac:dyDescent="0.25">
      <c r="A320" s="8">
        <f t="shared" si="4"/>
        <v>320</v>
      </c>
      <c r="B320" s="7" t="s">
        <v>2266</v>
      </c>
      <c r="C320" s="7"/>
      <c r="D320" s="7" t="s">
        <v>2265</v>
      </c>
      <c r="E320" s="7" t="s">
        <v>102</v>
      </c>
      <c r="F320" s="7" t="s">
        <v>47</v>
      </c>
      <c r="G320" s="7" t="s">
        <v>101</v>
      </c>
      <c r="H320" s="6">
        <v>1967</v>
      </c>
      <c r="I320" s="116">
        <v>16.32</v>
      </c>
      <c r="J320" s="29">
        <v>14</v>
      </c>
      <c r="K320"/>
    </row>
    <row r="321" spans="1:11" s="26" customFormat="1" ht="15" customHeight="1" x14ac:dyDescent="0.25">
      <c r="A321" s="8">
        <f t="shared" si="4"/>
        <v>321</v>
      </c>
      <c r="B321" s="7" t="s">
        <v>2264</v>
      </c>
      <c r="C321" s="7"/>
      <c r="D321" s="7" t="s">
        <v>2263</v>
      </c>
      <c r="E321" s="7" t="s">
        <v>102</v>
      </c>
      <c r="F321" s="7" t="s">
        <v>54</v>
      </c>
      <c r="G321" s="7" t="s">
        <v>101</v>
      </c>
      <c r="H321" s="6">
        <v>1972</v>
      </c>
      <c r="I321" s="116">
        <v>56</v>
      </c>
      <c r="J321" s="29">
        <v>56</v>
      </c>
      <c r="K321"/>
    </row>
    <row r="322" spans="1:11" s="26" customFormat="1" ht="15" customHeight="1" x14ac:dyDescent="0.25">
      <c r="A322" s="8">
        <f t="shared" si="4"/>
        <v>322</v>
      </c>
      <c r="B322" s="7" t="s">
        <v>2262</v>
      </c>
      <c r="C322" s="7"/>
      <c r="D322" s="7" t="s">
        <v>2261</v>
      </c>
      <c r="E322" s="7" t="s">
        <v>102</v>
      </c>
      <c r="F322" s="7" t="s">
        <v>54</v>
      </c>
      <c r="G322" s="7" t="s">
        <v>101</v>
      </c>
      <c r="H322" s="6">
        <v>1972</v>
      </c>
      <c r="I322" s="116">
        <v>56</v>
      </c>
      <c r="J322" s="29">
        <v>56</v>
      </c>
      <c r="K322"/>
    </row>
    <row r="323" spans="1:11" s="26" customFormat="1" ht="15" customHeight="1" x14ac:dyDescent="0.25">
      <c r="A323" s="8">
        <f t="shared" si="4"/>
        <v>323</v>
      </c>
      <c r="B323" s="7" t="s">
        <v>2260</v>
      </c>
      <c r="C323" s="7"/>
      <c r="D323" s="7" t="s">
        <v>2259</v>
      </c>
      <c r="E323" s="7" t="s">
        <v>102</v>
      </c>
      <c r="F323" s="7" t="s">
        <v>54</v>
      </c>
      <c r="G323" s="7" t="s">
        <v>101</v>
      </c>
      <c r="H323" s="6">
        <v>1972</v>
      </c>
      <c r="I323" s="116">
        <v>56</v>
      </c>
      <c r="J323" s="29">
        <v>56</v>
      </c>
      <c r="K323"/>
    </row>
    <row r="324" spans="1:11" s="26" customFormat="1" ht="15" customHeight="1" x14ac:dyDescent="0.25">
      <c r="A324" s="8">
        <f t="shared" si="4"/>
        <v>324</v>
      </c>
      <c r="B324" s="7" t="s">
        <v>2258</v>
      </c>
      <c r="C324" s="7"/>
      <c r="D324" s="7" t="s">
        <v>2257</v>
      </c>
      <c r="E324" s="7" t="s">
        <v>102</v>
      </c>
      <c r="F324" s="7" t="s">
        <v>54</v>
      </c>
      <c r="G324" s="7" t="s">
        <v>101</v>
      </c>
      <c r="H324" s="6">
        <v>1972</v>
      </c>
      <c r="I324" s="116">
        <v>56</v>
      </c>
      <c r="J324" s="29">
        <v>56</v>
      </c>
      <c r="K324"/>
    </row>
    <row r="325" spans="1:11" s="26" customFormat="1" ht="15" customHeight="1" x14ac:dyDescent="0.25">
      <c r="A325" s="8">
        <f t="shared" si="4"/>
        <v>325</v>
      </c>
      <c r="B325" s="7" t="s">
        <v>2256</v>
      </c>
      <c r="C325" s="7"/>
      <c r="D325" s="7" t="s">
        <v>2255</v>
      </c>
      <c r="E325" s="7" t="s">
        <v>102</v>
      </c>
      <c r="F325" s="7" t="s">
        <v>54</v>
      </c>
      <c r="G325" s="7" t="s">
        <v>101</v>
      </c>
      <c r="H325" s="6">
        <v>1972</v>
      </c>
      <c r="I325" s="116">
        <v>56</v>
      </c>
      <c r="J325" s="29">
        <v>56</v>
      </c>
      <c r="K325"/>
    </row>
    <row r="326" spans="1:11" s="26" customFormat="1" ht="15" customHeight="1" x14ac:dyDescent="0.25">
      <c r="A326" s="8">
        <f t="shared" ref="A326:A389" si="5">A325+1</f>
        <v>326</v>
      </c>
      <c r="B326" s="7" t="s">
        <v>2254</v>
      </c>
      <c r="C326" s="7"/>
      <c r="D326" s="7" t="s">
        <v>2253</v>
      </c>
      <c r="E326" s="7" t="s">
        <v>102</v>
      </c>
      <c r="F326" s="7" t="s">
        <v>54</v>
      </c>
      <c r="G326" s="7" t="s">
        <v>101</v>
      </c>
      <c r="H326" s="6">
        <v>1972</v>
      </c>
      <c r="I326" s="116">
        <v>56</v>
      </c>
      <c r="J326" s="29">
        <v>56</v>
      </c>
      <c r="K326"/>
    </row>
    <row r="327" spans="1:11" s="26" customFormat="1" ht="15" customHeight="1" x14ac:dyDescent="0.25">
      <c r="A327" s="8">
        <f t="shared" si="5"/>
        <v>327</v>
      </c>
      <c r="B327" s="7" t="s">
        <v>2252</v>
      </c>
      <c r="C327" s="7"/>
      <c r="D327" s="7" t="s">
        <v>2251</v>
      </c>
      <c r="E327" s="7" t="s">
        <v>102</v>
      </c>
      <c r="F327" s="7" t="s">
        <v>54</v>
      </c>
      <c r="G327" s="7" t="s">
        <v>101</v>
      </c>
      <c r="H327" s="6">
        <v>1974</v>
      </c>
      <c r="I327" s="116">
        <v>62</v>
      </c>
      <c r="J327" s="29">
        <v>56</v>
      </c>
      <c r="K327"/>
    </row>
    <row r="328" spans="1:11" s="26" customFormat="1" ht="15" customHeight="1" x14ac:dyDescent="0.25">
      <c r="A328" s="8">
        <f t="shared" si="5"/>
        <v>328</v>
      </c>
      <c r="B328" s="7" t="s">
        <v>2250</v>
      </c>
      <c r="C328" s="7"/>
      <c r="D328" s="7" t="s">
        <v>2249</v>
      </c>
      <c r="E328" s="7" t="s">
        <v>102</v>
      </c>
      <c r="F328" s="7" t="s">
        <v>54</v>
      </c>
      <c r="G328" s="7" t="s">
        <v>101</v>
      </c>
      <c r="H328" s="6">
        <v>1974</v>
      </c>
      <c r="I328" s="116">
        <v>62</v>
      </c>
      <c r="J328" s="29">
        <v>56</v>
      </c>
      <c r="K328"/>
    </row>
    <row r="329" spans="1:11" s="26" customFormat="1" ht="15" customHeight="1" x14ac:dyDescent="0.25">
      <c r="A329" s="8">
        <f t="shared" si="5"/>
        <v>329</v>
      </c>
      <c r="B329" s="7" t="s">
        <v>2248</v>
      </c>
      <c r="C329" s="7"/>
      <c r="D329" s="7" t="s">
        <v>2247</v>
      </c>
      <c r="E329" s="7" t="s">
        <v>102</v>
      </c>
      <c r="F329" s="7" t="s">
        <v>47</v>
      </c>
      <c r="G329" s="7" t="s">
        <v>101</v>
      </c>
      <c r="H329" s="6">
        <v>1975</v>
      </c>
      <c r="I329" s="116">
        <v>85</v>
      </c>
      <c r="J329" s="29">
        <v>57</v>
      </c>
      <c r="K329"/>
    </row>
    <row r="330" spans="1:11" s="26" customFormat="1" ht="15" customHeight="1" x14ac:dyDescent="0.25">
      <c r="A330" s="8">
        <f t="shared" si="5"/>
        <v>330</v>
      </c>
      <c r="B330" s="7" t="s">
        <v>2246</v>
      </c>
      <c r="C330" s="7"/>
      <c r="D330" s="7" t="s">
        <v>2245</v>
      </c>
      <c r="E330" s="7" t="s">
        <v>102</v>
      </c>
      <c r="F330" s="7" t="s">
        <v>47</v>
      </c>
      <c r="G330" s="7" t="s">
        <v>101</v>
      </c>
      <c r="H330" s="6">
        <v>1975</v>
      </c>
      <c r="I330" s="116">
        <v>85</v>
      </c>
      <c r="J330" s="29">
        <v>57</v>
      </c>
      <c r="K330"/>
    </row>
    <row r="331" spans="1:11" s="26" customFormat="1" ht="15" customHeight="1" x14ac:dyDescent="0.25">
      <c r="A331" s="8">
        <f t="shared" si="5"/>
        <v>331</v>
      </c>
      <c r="B331" s="7" t="s">
        <v>2244</v>
      </c>
      <c r="C331" s="7"/>
      <c r="D331" s="7" t="s">
        <v>2243</v>
      </c>
      <c r="E331" s="7" t="s">
        <v>102</v>
      </c>
      <c r="F331" s="7" t="s">
        <v>47</v>
      </c>
      <c r="G331" s="7" t="s">
        <v>101</v>
      </c>
      <c r="H331" s="6">
        <v>1975</v>
      </c>
      <c r="I331" s="116">
        <v>85</v>
      </c>
      <c r="J331" s="29">
        <v>57</v>
      </c>
      <c r="K331"/>
    </row>
    <row r="332" spans="1:11" s="26" customFormat="1" ht="15" customHeight="1" x14ac:dyDescent="0.25">
      <c r="A332" s="8">
        <f t="shared" si="5"/>
        <v>332</v>
      </c>
      <c r="B332" s="7" t="s">
        <v>2242</v>
      </c>
      <c r="C332" s="7"/>
      <c r="D332" s="7" t="s">
        <v>2241</v>
      </c>
      <c r="E332" s="7" t="s">
        <v>102</v>
      </c>
      <c r="F332" s="7" t="s">
        <v>47</v>
      </c>
      <c r="G332" s="7" t="s">
        <v>101</v>
      </c>
      <c r="H332" s="6">
        <v>1975</v>
      </c>
      <c r="I332" s="116">
        <v>85</v>
      </c>
      <c r="J332" s="29">
        <v>57</v>
      </c>
      <c r="K332"/>
    </row>
    <row r="333" spans="1:11" s="26" customFormat="1" ht="15" customHeight="1" x14ac:dyDescent="0.25">
      <c r="A333" s="8">
        <f t="shared" si="5"/>
        <v>333</v>
      </c>
      <c r="B333" s="7" t="s">
        <v>2240</v>
      </c>
      <c r="C333" s="7"/>
      <c r="D333" s="7" t="s">
        <v>2239</v>
      </c>
      <c r="E333" s="7" t="s">
        <v>102</v>
      </c>
      <c r="F333" s="7" t="s">
        <v>47</v>
      </c>
      <c r="G333" s="7" t="s">
        <v>101</v>
      </c>
      <c r="H333" s="6">
        <v>1975</v>
      </c>
      <c r="I333" s="116">
        <v>85</v>
      </c>
      <c r="J333" s="29">
        <v>57</v>
      </c>
      <c r="K333"/>
    </row>
    <row r="334" spans="1:11" s="26" customFormat="1" ht="15" customHeight="1" x14ac:dyDescent="0.25">
      <c r="A334" s="8">
        <f t="shared" si="5"/>
        <v>334</v>
      </c>
      <c r="B334" s="7" t="s">
        <v>2238</v>
      </c>
      <c r="C334" s="7"/>
      <c r="D334" s="7" t="s">
        <v>2237</v>
      </c>
      <c r="E334" s="7" t="s">
        <v>102</v>
      </c>
      <c r="F334" s="7" t="s">
        <v>47</v>
      </c>
      <c r="G334" s="7" t="s">
        <v>101</v>
      </c>
      <c r="H334" s="6">
        <v>1975</v>
      </c>
      <c r="I334" s="116">
        <v>85</v>
      </c>
      <c r="J334" s="29">
        <v>57</v>
      </c>
      <c r="K334"/>
    </row>
    <row r="335" spans="1:11" s="26" customFormat="1" ht="15" customHeight="1" x14ac:dyDescent="0.25">
      <c r="A335" s="8">
        <f t="shared" si="5"/>
        <v>335</v>
      </c>
      <c r="B335" s="7" t="s">
        <v>2236</v>
      </c>
      <c r="C335" s="7"/>
      <c r="D335" s="7" t="s">
        <v>2235</v>
      </c>
      <c r="E335" s="7" t="s">
        <v>102</v>
      </c>
      <c r="F335" s="7" t="s">
        <v>54</v>
      </c>
      <c r="G335" s="7" t="s">
        <v>101</v>
      </c>
      <c r="H335" s="6">
        <v>1974</v>
      </c>
      <c r="I335" s="116">
        <v>113.1</v>
      </c>
      <c r="J335" s="29">
        <v>110</v>
      </c>
      <c r="K335"/>
    </row>
    <row r="336" spans="1:11" s="26" customFormat="1" ht="15" customHeight="1" x14ac:dyDescent="0.25">
      <c r="A336" s="8">
        <f t="shared" si="5"/>
        <v>336</v>
      </c>
      <c r="B336" s="7" t="s">
        <v>2234</v>
      </c>
      <c r="C336" s="7"/>
      <c r="D336" s="7" t="s">
        <v>2233</v>
      </c>
      <c r="E336" s="7" t="s">
        <v>102</v>
      </c>
      <c r="F336" s="7" t="s">
        <v>54</v>
      </c>
      <c r="G336" s="7" t="s">
        <v>101</v>
      </c>
      <c r="H336" s="6">
        <v>1974</v>
      </c>
      <c r="I336" s="116">
        <v>113.1</v>
      </c>
      <c r="J336" s="29">
        <v>110</v>
      </c>
      <c r="K336"/>
    </row>
    <row r="337" spans="1:11" s="8" customFormat="1" ht="15" customHeight="1" x14ac:dyDescent="0.25">
      <c r="A337" s="8">
        <f t="shared" si="5"/>
        <v>337</v>
      </c>
      <c r="B337" s="7" t="s">
        <v>2232</v>
      </c>
      <c r="C337" s="7"/>
      <c r="D337" s="7" t="s">
        <v>2231</v>
      </c>
      <c r="E337" s="7" t="s">
        <v>195</v>
      </c>
      <c r="F337" s="7" t="s">
        <v>54</v>
      </c>
      <c r="G337" s="7" t="s">
        <v>101</v>
      </c>
      <c r="H337" s="6">
        <v>2000</v>
      </c>
      <c r="I337" s="116">
        <v>129.06</v>
      </c>
      <c r="J337" s="29">
        <v>99.1</v>
      </c>
      <c r="K337"/>
    </row>
    <row r="338" spans="1:11" s="8" customFormat="1" ht="15" customHeight="1" x14ac:dyDescent="0.25">
      <c r="A338" s="8">
        <f t="shared" si="5"/>
        <v>338</v>
      </c>
      <c r="B338" s="7" t="s">
        <v>2230</v>
      </c>
      <c r="C338" s="7"/>
      <c r="D338" s="7" t="s">
        <v>2229</v>
      </c>
      <c r="E338" s="7" t="s">
        <v>195</v>
      </c>
      <c r="F338" s="7" t="s">
        <v>54</v>
      </c>
      <c r="G338" s="7" t="s">
        <v>101</v>
      </c>
      <c r="H338" s="6">
        <v>2000</v>
      </c>
      <c r="I338" s="116">
        <v>129.06</v>
      </c>
      <c r="J338" s="29">
        <v>99.1</v>
      </c>
      <c r="K338"/>
    </row>
    <row r="339" spans="1:11" s="8" customFormat="1" ht="15" customHeight="1" x14ac:dyDescent="0.25">
      <c r="A339" s="8">
        <f t="shared" si="5"/>
        <v>339</v>
      </c>
      <c r="B339" s="7" t="s">
        <v>2228</v>
      </c>
      <c r="C339" s="7"/>
      <c r="D339" s="7" t="s">
        <v>2227</v>
      </c>
      <c r="E339" s="7" t="s">
        <v>195</v>
      </c>
      <c r="F339" s="7" t="s">
        <v>54</v>
      </c>
      <c r="G339" s="7" t="s">
        <v>101</v>
      </c>
      <c r="H339" s="6">
        <v>2000</v>
      </c>
      <c r="I339" s="116">
        <v>129.06</v>
      </c>
      <c r="J339" s="29">
        <v>99.1</v>
      </c>
      <c r="K339"/>
    </row>
    <row r="340" spans="1:11" s="8" customFormat="1" ht="15" customHeight="1" x14ac:dyDescent="0.25">
      <c r="A340" s="8">
        <f t="shared" si="5"/>
        <v>340</v>
      </c>
      <c r="B340" s="7" t="s">
        <v>2226</v>
      </c>
      <c r="C340" s="7"/>
      <c r="D340" s="7" t="s">
        <v>2225</v>
      </c>
      <c r="E340" s="7" t="s">
        <v>195</v>
      </c>
      <c r="F340" s="7" t="s">
        <v>54</v>
      </c>
      <c r="G340" s="7" t="s">
        <v>101</v>
      </c>
      <c r="H340" s="6">
        <v>2000</v>
      </c>
      <c r="I340" s="116">
        <v>143.65</v>
      </c>
      <c r="J340" s="29">
        <v>131.5</v>
      </c>
      <c r="K340"/>
    </row>
    <row r="341" spans="1:11" s="8" customFormat="1" ht="15" customHeight="1" x14ac:dyDescent="0.25">
      <c r="A341" s="8">
        <f t="shared" si="5"/>
        <v>341</v>
      </c>
      <c r="B341" s="7" t="s">
        <v>2224</v>
      </c>
      <c r="C341" s="7" t="s">
        <v>3762</v>
      </c>
      <c r="D341" s="7" t="s">
        <v>2223</v>
      </c>
      <c r="E341" s="7" t="s">
        <v>198</v>
      </c>
      <c r="F341" s="7" t="s">
        <v>47</v>
      </c>
      <c r="G341" s="7" t="s">
        <v>84</v>
      </c>
      <c r="H341" s="6">
        <v>1985</v>
      </c>
      <c r="I341" s="116">
        <v>94</v>
      </c>
      <c r="J341" s="29">
        <v>68.5</v>
      </c>
      <c r="K341"/>
    </row>
    <row r="342" spans="1:11" s="8" customFormat="1" ht="15" customHeight="1" x14ac:dyDescent="0.25">
      <c r="A342" s="8">
        <f t="shared" si="5"/>
        <v>342</v>
      </c>
      <c r="B342" s="7" t="s">
        <v>2222</v>
      </c>
      <c r="C342" s="7"/>
      <c r="D342" s="7" t="s">
        <v>2221</v>
      </c>
      <c r="E342" s="7" t="s">
        <v>145</v>
      </c>
      <c r="F342" s="7" t="s">
        <v>58</v>
      </c>
      <c r="G342" s="7" t="s">
        <v>57</v>
      </c>
      <c r="H342" s="6">
        <v>1965</v>
      </c>
      <c r="I342" s="116">
        <v>239</v>
      </c>
      <c r="J342" s="29">
        <v>235</v>
      </c>
      <c r="K342"/>
    </row>
    <row r="343" spans="1:11" s="8" customFormat="1" ht="15" customHeight="1" x14ac:dyDescent="0.25">
      <c r="A343" s="8">
        <f t="shared" si="5"/>
        <v>343</v>
      </c>
      <c r="B343" s="7" t="s">
        <v>2220</v>
      </c>
      <c r="C343" s="7"/>
      <c r="D343" s="7" t="s">
        <v>2219</v>
      </c>
      <c r="E343" s="7" t="s">
        <v>195</v>
      </c>
      <c r="F343" s="7" t="s">
        <v>47</v>
      </c>
      <c r="G343" s="7" t="s">
        <v>101</v>
      </c>
      <c r="H343" s="6">
        <v>2021</v>
      </c>
      <c r="I343" s="116">
        <v>60.5</v>
      </c>
      <c r="J343" s="29">
        <v>45.4</v>
      </c>
      <c r="K343"/>
    </row>
    <row r="344" spans="1:11" s="8" customFormat="1" ht="15" customHeight="1" x14ac:dyDescent="0.25">
      <c r="A344" s="8">
        <f t="shared" si="5"/>
        <v>344</v>
      </c>
      <c r="B344" s="7" t="s">
        <v>2218</v>
      </c>
      <c r="C344" s="7"/>
      <c r="D344" s="7" t="s">
        <v>2217</v>
      </c>
      <c r="E344" s="7" t="s">
        <v>195</v>
      </c>
      <c r="F344" s="7" t="s">
        <v>47</v>
      </c>
      <c r="G344" s="7" t="s">
        <v>101</v>
      </c>
      <c r="H344" s="6">
        <v>2021</v>
      </c>
      <c r="I344" s="116">
        <v>60.5</v>
      </c>
      <c r="J344" s="29">
        <v>45.4</v>
      </c>
      <c r="K344"/>
    </row>
    <row r="345" spans="1:11" s="8" customFormat="1" ht="15" customHeight="1" x14ac:dyDescent="0.25">
      <c r="A345" s="8">
        <f t="shared" si="5"/>
        <v>345</v>
      </c>
      <c r="B345" s="7" t="s">
        <v>2216</v>
      </c>
      <c r="C345" s="7"/>
      <c r="D345" s="7" t="s">
        <v>2215</v>
      </c>
      <c r="E345" s="7" t="s">
        <v>195</v>
      </c>
      <c r="F345" s="7" t="s">
        <v>47</v>
      </c>
      <c r="G345" s="7" t="s">
        <v>101</v>
      </c>
      <c r="H345" s="6">
        <v>2021</v>
      </c>
      <c r="I345" s="116">
        <v>60.5</v>
      </c>
      <c r="J345" s="29">
        <v>45.4</v>
      </c>
      <c r="K345"/>
    </row>
    <row r="346" spans="1:11" s="8" customFormat="1" ht="15" customHeight="1" x14ac:dyDescent="0.25">
      <c r="A346" s="8">
        <f t="shared" si="5"/>
        <v>346</v>
      </c>
      <c r="B346" s="7" t="s">
        <v>2214</v>
      </c>
      <c r="C346" s="7"/>
      <c r="D346" s="7" t="s">
        <v>2213</v>
      </c>
      <c r="E346" s="7" t="s">
        <v>195</v>
      </c>
      <c r="F346" s="7" t="s">
        <v>47</v>
      </c>
      <c r="G346" s="7" t="s">
        <v>101</v>
      </c>
      <c r="H346" s="6">
        <v>2021</v>
      </c>
      <c r="I346" s="116">
        <v>60.5</v>
      </c>
      <c r="J346" s="29">
        <v>45.4</v>
      </c>
      <c r="K346"/>
    </row>
    <row r="347" spans="1:11" s="8" customFormat="1" ht="15" customHeight="1" x14ac:dyDescent="0.25">
      <c r="A347" s="8">
        <f t="shared" si="5"/>
        <v>347</v>
      </c>
      <c r="B347" s="7" t="s">
        <v>2212</v>
      </c>
      <c r="C347" s="7"/>
      <c r="D347" s="7" t="s">
        <v>2211</v>
      </c>
      <c r="E347" s="7" t="s">
        <v>195</v>
      </c>
      <c r="F347" s="7" t="s">
        <v>47</v>
      </c>
      <c r="G347" s="7" t="s">
        <v>101</v>
      </c>
      <c r="H347" s="6">
        <v>2021</v>
      </c>
      <c r="I347" s="116">
        <v>60.5</v>
      </c>
      <c r="J347" s="29">
        <v>45.4</v>
      </c>
      <c r="K347"/>
    </row>
    <row r="348" spans="1:11" s="8" customFormat="1" ht="15" customHeight="1" x14ac:dyDescent="0.25">
      <c r="A348" s="8">
        <f t="shared" si="5"/>
        <v>348</v>
      </c>
      <c r="B348" s="7" t="s">
        <v>2210</v>
      </c>
      <c r="C348" s="7"/>
      <c r="D348" s="7" t="s">
        <v>2209</v>
      </c>
      <c r="E348" s="7" t="s">
        <v>195</v>
      </c>
      <c r="F348" s="7" t="s">
        <v>47</v>
      </c>
      <c r="G348" s="7" t="s">
        <v>101</v>
      </c>
      <c r="H348" s="6">
        <v>2021</v>
      </c>
      <c r="I348" s="116">
        <v>60.5</v>
      </c>
      <c r="J348" s="29">
        <v>45.4</v>
      </c>
      <c r="K348"/>
    </row>
    <row r="349" spans="1:11" s="8" customFormat="1" ht="15" customHeight="1" x14ac:dyDescent="0.25">
      <c r="A349" s="8">
        <f t="shared" si="5"/>
        <v>349</v>
      </c>
      <c r="B349" s="7" t="s">
        <v>2208</v>
      </c>
      <c r="C349" s="7"/>
      <c r="D349" s="7" t="s">
        <v>2207</v>
      </c>
      <c r="E349" s="7" t="s">
        <v>195</v>
      </c>
      <c r="F349" s="7" t="s">
        <v>47</v>
      </c>
      <c r="G349" s="7" t="s">
        <v>101</v>
      </c>
      <c r="H349" s="6">
        <v>2021</v>
      </c>
      <c r="I349" s="116">
        <v>60.5</v>
      </c>
      <c r="J349" s="29">
        <v>45.4</v>
      </c>
      <c r="K349"/>
    </row>
    <row r="350" spans="1:11" s="8" customFormat="1" ht="15" customHeight="1" x14ac:dyDescent="0.25">
      <c r="A350" s="8">
        <f t="shared" si="5"/>
        <v>350</v>
      </c>
      <c r="B350" s="7" t="s">
        <v>2206</v>
      </c>
      <c r="C350" s="7"/>
      <c r="D350" s="7" t="s">
        <v>2205</v>
      </c>
      <c r="E350" s="7" t="s">
        <v>195</v>
      </c>
      <c r="F350" s="7" t="s">
        <v>47</v>
      </c>
      <c r="G350" s="7" t="s">
        <v>101</v>
      </c>
      <c r="H350" s="6">
        <v>2021</v>
      </c>
      <c r="I350" s="116">
        <v>60.5</v>
      </c>
      <c r="J350" s="29">
        <v>45.4</v>
      </c>
      <c r="K350"/>
    </row>
    <row r="351" spans="1:11" s="8" customFormat="1" ht="15" customHeight="1" x14ac:dyDescent="0.25">
      <c r="A351" s="8">
        <f t="shared" si="5"/>
        <v>351</v>
      </c>
      <c r="B351" s="7" t="s">
        <v>2204</v>
      </c>
      <c r="C351" s="7"/>
      <c r="D351" s="7" t="s">
        <v>2203</v>
      </c>
      <c r="E351" s="7" t="s">
        <v>195</v>
      </c>
      <c r="F351" s="7" t="s">
        <v>47</v>
      </c>
      <c r="G351" s="7" t="s">
        <v>101</v>
      </c>
      <c r="H351" s="6">
        <v>2021</v>
      </c>
      <c r="I351" s="116">
        <v>60.5</v>
      </c>
      <c r="J351" s="29">
        <v>45.4</v>
      </c>
      <c r="K351"/>
    </row>
    <row r="352" spans="1:11" s="8" customFormat="1" ht="15" customHeight="1" x14ac:dyDescent="0.25">
      <c r="A352" s="8">
        <f t="shared" si="5"/>
        <v>352</v>
      </c>
      <c r="B352" s="7" t="s">
        <v>2202</v>
      </c>
      <c r="C352" s="7"/>
      <c r="D352" s="7" t="s">
        <v>2201</v>
      </c>
      <c r="E352" s="7" t="s">
        <v>195</v>
      </c>
      <c r="F352" s="7" t="s">
        <v>47</v>
      </c>
      <c r="G352" s="7" t="s">
        <v>101</v>
      </c>
      <c r="H352" s="6">
        <v>2021</v>
      </c>
      <c r="I352" s="116">
        <v>60.5</v>
      </c>
      <c r="J352" s="29">
        <v>45.4</v>
      </c>
      <c r="K352"/>
    </row>
    <row r="353" spans="1:11" s="8" customFormat="1" ht="15" customHeight="1" x14ac:dyDescent="0.25">
      <c r="A353" s="8">
        <f t="shared" si="5"/>
        <v>353</v>
      </c>
      <c r="B353" s="7" t="s">
        <v>2200</v>
      </c>
      <c r="C353" s="7"/>
      <c r="D353" s="7" t="s">
        <v>2199</v>
      </c>
      <c r="E353" s="7" t="s">
        <v>162</v>
      </c>
      <c r="F353" s="7" t="s">
        <v>47</v>
      </c>
      <c r="G353" s="7" t="s">
        <v>84</v>
      </c>
      <c r="H353" s="6">
        <v>2009</v>
      </c>
      <c r="I353" s="116">
        <v>64.5</v>
      </c>
      <c r="J353" s="29">
        <v>48</v>
      </c>
      <c r="K353"/>
    </row>
    <row r="354" spans="1:11" s="8" customFormat="1" ht="15" customHeight="1" x14ac:dyDescent="0.25">
      <c r="A354" s="8">
        <f t="shared" si="5"/>
        <v>354</v>
      </c>
      <c r="B354" s="7" t="s">
        <v>2198</v>
      </c>
      <c r="C354" s="7"/>
      <c r="D354" s="7" t="s">
        <v>2197</v>
      </c>
      <c r="E354" s="7" t="s">
        <v>162</v>
      </c>
      <c r="F354" s="7" t="s">
        <v>47</v>
      </c>
      <c r="G354" s="7" t="s">
        <v>84</v>
      </c>
      <c r="H354" s="6">
        <v>2009</v>
      </c>
      <c r="I354" s="116">
        <v>64.5</v>
      </c>
      <c r="J354" s="29">
        <v>48</v>
      </c>
      <c r="K354"/>
    </row>
    <row r="355" spans="1:11" s="8" customFormat="1" ht="15" customHeight="1" x14ac:dyDescent="0.25">
      <c r="A355" s="8">
        <f t="shared" si="5"/>
        <v>355</v>
      </c>
      <c r="B355" s="7" t="s">
        <v>2196</v>
      </c>
      <c r="C355" s="7"/>
      <c r="D355" s="7" t="s">
        <v>2195</v>
      </c>
      <c r="E355" s="7" t="s">
        <v>162</v>
      </c>
      <c r="F355" s="7" t="s">
        <v>47</v>
      </c>
      <c r="G355" s="7" t="s">
        <v>84</v>
      </c>
      <c r="H355" s="6">
        <v>2009</v>
      </c>
      <c r="I355" s="116">
        <v>64.5</v>
      </c>
      <c r="J355" s="29">
        <v>48</v>
      </c>
      <c r="K355"/>
    </row>
    <row r="356" spans="1:11" s="8" customFormat="1" ht="15" customHeight="1" x14ac:dyDescent="0.25">
      <c r="A356" s="8">
        <f t="shared" si="5"/>
        <v>356</v>
      </c>
      <c r="B356" s="7" t="s">
        <v>2194</v>
      </c>
      <c r="C356" s="7"/>
      <c r="D356" s="7" t="s">
        <v>2193</v>
      </c>
      <c r="E356" s="7" t="s">
        <v>162</v>
      </c>
      <c r="F356" s="7" t="s">
        <v>47</v>
      </c>
      <c r="G356" s="7" t="s">
        <v>84</v>
      </c>
      <c r="H356" s="6">
        <v>2009</v>
      </c>
      <c r="I356" s="116">
        <v>64.5</v>
      </c>
      <c r="J356" s="29">
        <v>47</v>
      </c>
      <c r="K356"/>
    </row>
    <row r="357" spans="1:11" s="8" customFormat="1" ht="15" customHeight="1" x14ac:dyDescent="0.25">
      <c r="A357" s="8">
        <f t="shared" si="5"/>
        <v>357</v>
      </c>
      <c r="B357" s="7" t="s">
        <v>2192</v>
      </c>
      <c r="C357" s="7"/>
      <c r="D357" s="7" t="s">
        <v>2191</v>
      </c>
      <c r="E357" s="7" t="s">
        <v>162</v>
      </c>
      <c r="F357" s="7" t="s">
        <v>58</v>
      </c>
      <c r="G357" s="7" t="s">
        <v>84</v>
      </c>
      <c r="H357" s="6">
        <v>1966</v>
      </c>
      <c r="I357" s="116">
        <v>225</v>
      </c>
      <c r="J357" s="29">
        <v>217</v>
      </c>
      <c r="K357"/>
    </row>
    <row r="358" spans="1:11" s="8" customFormat="1" ht="15" customHeight="1" x14ac:dyDescent="0.25">
      <c r="A358" s="8">
        <f t="shared" si="5"/>
        <v>358</v>
      </c>
      <c r="B358" s="7" t="s">
        <v>2190</v>
      </c>
      <c r="C358" s="7"/>
      <c r="D358" s="7" t="s">
        <v>2189</v>
      </c>
      <c r="E358" s="7" t="s">
        <v>162</v>
      </c>
      <c r="F358" s="7" t="s">
        <v>58</v>
      </c>
      <c r="G358" s="7" t="s">
        <v>84</v>
      </c>
      <c r="H358" s="6">
        <v>1968</v>
      </c>
      <c r="I358" s="116">
        <v>240</v>
      </c>
      <c r="J358" s="29">
        <v>230</v>
      </c>
      <c r="K358"/>
    </row>
    <row r="359" spans="1:11" s="8" customFormat="1" ht="15" customHeight="1" x14ac:dyDescent="0.25">
      <c r="A359" s="8">
        <f t="shared" si="5"/>
        <v>359</v>
      </c>
      <c r="B359" s="7" t="s">
        <v>2188</v>
      </c>
      <c r="C359" s="7"/>
      <c r="D359" s="7" t="s">
        <v>2187</v>
      </c>
      <c r="E359" s="7" t="s">
        <v>162</v>
      </c>
      <c r="F359" s="7" t="s">
        <v>58</v>
      </c>
      <c r="G359" s="7" t="s">
        <v>84</v>
      </c>
      <c r="H359" s="6">
        <v>1970</v>
      </c>
      <c r="I359" s="116">
        <v>420</v>
      </c>
      <c r="J359" s="29">
        <v>412</v>
      </c>
      <c r="K359"/>
    </row>
    <row r="360" spans="1:11" s="8" customFormat="1" ht="15" customHeight="1" x14ac:dyDescent="0.25">
      <c r="A360" s="8">
        <f t="shared" si="5"/>
        <v>360</v>
      </c>
      <c r="B360" s="7" t="s">
        <v>2186</v>
      </c>
      <c r="C360" s="7"/>
      <c r="D360" s="7" t="s">
        <v>2185</v>
      </c>
      <c r="E360" s="7" t="s">
        <v>209</v>
      </c>
      <c r="F360" s="7" t="s">
        <v>47</v>
      </c>
      <c r="G360" s="7" t="s">
        <v>84</v>
      </c>
      <c r="H360" s="6">
        <v>2020</v>
      </c>
      <c r="I360" s="116">
        <v>60.5</v>
      </c>
      <c r="J360" s="29">
        <v>46.5</v>
      </c>
      <c r="K360"/>
    </row>
    <row r="361" spans="1:11" s="8" customFormat="1" ht="15" customHeight="1" x14ac:dyDescent="0.25">
      <c r="A361" s="8">
        <f t="shared" si="5"/>
        <v>361</v>
      </c>
      <c r="B361" s="7" t="s">
        <v>2184</v>
      </c>
      <c r="C361" s="7"/>
      <c r="D361" s="7" t="s">
        <v>2183</v>
      </c>
      <c r="E361" s="7" t="s">
        <v>209</v>
      </c>
      <c r="F361" s="7" t="s">
        <v>47</v>
      </c>
      <c r="G361" s="7" t="s">
        <v>84</v>
      </c>
      <c r="H361" s="6">
        <v>2020</v>
      </c>
      <c r="I361" s="116">
        <v>60.5</v>
      </c>
      <c r="J361" s="29">
        <v>46.5</v>
      </c>
      <c r="K361"/>
    </row>
    <row r="362" spans="1:11" s="8" customFormat="1" ht="15" customHeight="1" x14ac:dyDescent="0.25">
      <c r="A362" s="8">
        <f t="shared" si="5"/>
        <v>362</v>
      </c>
      <c r="B362" s="7" t="s">
        <v>2182</v>
      </c>
      <c r="C362" s="7"/>
      <c r="D362" s="7" t="s">
        <v>2181</v>
      </c>
      <c r="E362" s="7" t="s">
        <v>209</v>
      </c>
      <c r="F362" s="7" t="s">
        <v>47</v>
      </c>
      <c r="G362" s="7" t="s">
        <v>84</v>
      </c>
      <c r="H362" s="6">
        <v>2019</v>
      </c>
      <c r="I362" s="116">
        <v>60.5</v>
      </c>
      <c r="J362" s="29">
        <v>46.5</v>
      </c>
      <c r="K362"/>
    </row>
    <row r="363" spans="1:11" s="8" customFormat="1" ht="15" customHeight="1" x14ac:dyDescent="0.25">
      <c r="A363" s="8">
        <f t="shared" si="5"/>
        <v>363</v>
      </c>
      <c r="B363" s="7" t="s">
        <v>2180</v>
      </c>
      <c r="C363" s="7"/>
      <c r="D363" s="7" t="s">
        <v>2179</v>
      </c>
      <c r="E363" s="7" t="s">
        <v>209</v>
      </c>
      <c r="F363" s="7" t="s">
        <v>47</v>
      </c>
      <c r="G363" s="7" t="s">
        <v>84</v>
      </c>
      <c r="H363" s="6">
        <v>2019</v>
      </c>
      <c r="I363" s="116">
        <v>60.5</v>
      </c>
      <c r="J363" s="29">
        <v>46.5</v>
      </c>
      <c r="K363"/>
    </row>
    <row r="364" spans="1:11" s="8" customFormat="1" ht="15" customHeight="1" x14ac:dyDescent="0.25">
      <c r="A364" s="8">
        <f t="shared" si="5"/>
        <v>364</v>
      </c>
      <c r="B364" s="7" t="s">
        <v>2178</v>
      </c>
      <c r="C364" s="7"/>
      <c r="D364" s="7" t="s">
        <v>2177</v>
      </c>
      <c r="E364" s="7" t="s">
        <v>209</v>
      </c>
      <c r="F364" s="7" t="s">
        <v>54</v>
      </c>
      <c r="G364" s="7" t="s">
        <v>84</v>
      </c>
      <c r="H364" s="6">
        <v>2009</v>
      </c>
      <c r="I364" s="116">
        <v>196.86</v>
      </c>
      <c r="J364" s="29">
        <v>171</v>
      </c>
      <c r="K364"/>
    </row>
    <row r="365" spans="1:11" s="8" customFormat="1" ht="15" customHeight="1" x14ac:dyDescent="0.25">
      <c r="A365" s="8">
        <f t="shared" si="5"/>
        <v>365</v>
      </c>
      <c r="B365" s="7" t="s">
        <v>2176</v>
      </c>
      <c r="C365" s="7"/>
      <c r="D365" s="7" t="s">
        <v>2175</v>
      </c>
      <c r="E365" s="7" t="s">
        <v>209</v>
      </c>
      <c r="F365" s="7" t="s">
        <v>54</v>
      </c>
      <c r="G365" s="7" t="s">
        <v>84</v>
      </c>
      <c r="H365" s="6">
        <v>2009</v>
      </c>
      <c r="I365" s="116">
        <v>180.2</v>
      </c>
      <c r="J365" s="29">
        <v>132</v>
      </c>
      <c r="K365"/>
    </row>
    <row r="366" spans="1:11" s="8" customFormat="1" ht="15" customHeight="1" x14ac:dyDescent="0.25">
      <c r="A366" s="8">
        <f t="shared" si="5"/>
        <v>366</v>
      </c>
      <c r="B366" s="7" t="s">
        <v>2174</v>
      </c>
      <c r="C366" s="7"/>
      <c r="D366" s="7" t="s">
        <v>2173</v>
      </c>
      <c r="E366" s="7" t="s">
        <v>241</v>
      </c>
      <c r="F366" s="7" t="s">
        <v>47</v>
      </c>
      <c r="G366" s="7" t="s">
        <v>101</v>
      </c>
      <c r="H366" s="6">
        <v>1967</v>
      </c>
      <c r="I366" s="116">
        <v>16.32</v>
      </c>
      <c r="J366" s="29">
        <v>13</v>
      </c>
      <c r="K366"/>
    </row>
    <row r="367" spans="1:11" s="8" customFormat="1" ht="15" customHeight="1" x14ac:dyDescent="0.25">
      <c r="A367" s="8">
        <f t="shared" si="5"/>
        <v>367</v>
      </c>
      <c r="B367" s="7" t="s">
        <v>2172</v>
      </c>
      <c r="C367" s="7"/>
      <c r="D367" s="7" t="s">
        <v>2171</v>
      </c>
      <c r="E367" s="7" t="s">
        <v>241</v>
      </c>
      <c r="F367" s="7" t="s">
        <v>58</v>
      </c>
      <c r="G367" s="7" t="s">
        <v>101</v>
      </c>
      <c r="H367" s="6">
        <v>1958</v>
      </c>
      <c r="I367" s="116">
        <v>187.85</v>
      </c>
      <c r="J367" s="29">
        <v>169</v>
      </c>
      <c r="K367"/>
    </row>
    <row r="368" spans="1:11" s="8" customFormat="1" ht="15" customHeight="1" x14ac:dyDescent="0.25">
      <c r="A368" s="8">
        <f t="shared" si="5"/>
        <v>368</v>
      </c>
      <c r="B368" s="7" t="s">
        <v>2170</v>
      </c>
      <c r="C368" s="7"/>
      <c r="D368" s="7" t="s">
        <v>2169</v>
      </c>
      <c r="E368" s="7" t="s">
        <v>241</v>
      </c>
      <c r="F368" s="7" t="s">
        <v>58</v>
      </c>
      <c r="G368" s="7" t="s">
        <v>101</v>
      </c>
      <c r="H368" s="6">
        <v>1958</v>
      </c>
      <c r="I368" s="116">
        <v>187.85</v>
      </c>
      <c r="J368" s="29">
        <v>169</v>
      </c>
      <c r="K368"/>
    </row>
    <row r="369" spans="1:11" s="8" customFormat="1" ht="15" customHeight="1" x14ac:dyDescent="0.25">
      <c r="A369" s="8">
        <f t="shared" si="5"/>
        <v>369</v>
      </c>
      <c r="B369" s="7" t="s">
        <v>2168</v>
      </c>
      <c r="C369" s="7"/>
      <c r="D369" s="7" t="s">
        <v>2167</v>
      </c>
      <c r="E369" s="7" t="s">
        <v>241</v>
      </c>
      <c r="F369" s="7" t="s">
        <v>58</v>
      </c>
      <c r="G369" s="7" t="s">
        <v>101</v>
      </c>
      <c r="H369" s="6">
        <v>1961</v>
      </c>
      <c r="I369" s="116">
        <v>299.2</v>
      </c>
      <c r="J369" s="29">
        <v>246</v>
      </c>
      <c r="K369"/>
    </row>
    <row r="370" spans="1:11" s="8" customFormat="1" ht="15" customHeight="1" x14ac:dyDescent="0.25">
      <c r="A370" s="8">
        <f t="shared" si="5"/>
        <v>370</v>
      </c>
      <c r="B370" s="7" t="s">
        <v>2166</v>
      </c>
      <c r="C370" s="7"/>
      <c r="D370" s="7" t="s">
        <v>2165</v>
      </c>
      <c r="E370" s="7" t="s">
        <v>241</v>
      </c>
      <c r="F370" s="7" t="s">
        <v>58</v>
      </c>
      <c r="G370" s="7" t="s">
        <v>101</v>
      </c>
      <c r="H370" s="6">
        <v>1968</v>
      </c>
      <c r="I370" s="116">
        <v>580.5</v>
      </c>
      <c r="J370" s="29">
        <v>536</v>
      </c>
      <c r="K370"/>
    </row>
    <row r="371" spans="1:11" s="8" customFormat="1" ht="15" customHeight="1" x14ac:dyDescent="0.25">
      <c r="A371" s="8">
        <f t="shared" si="5"/>
        <v>371</v>
      </c>
      <c r="B371" s="7" t="s">
        <v>2164</v>
      </c>
      <c r="C371" s="7"/>
      <c r="D371" s="7" t="s">
        <v>2163</v>
      </c>
      <c r="E371" s="7" t="s">
        <v>55</v>
      </c>
      <c r="F371" s="7" t="s">
        <v>54</v>
      </c>
      <c r="G371" s="7" t="s">
        <v>53</v>
      </c>
      <c r="H371" s="6">
        <v>1987</v>
      </c>
      <c r="I371" s="116">
        <v>20</v>
      </c>
      <c r="J371" s="29">
        <v>20</v>
      </c>
      <c r="K371"/>
    </row>
    <row r="372" spans="1:11" s="8" customFormat="1" ht="15" customHeight="1" x14ac:dyDescent="0.25">
      <c r="A372" s="8">
        <f t="shared" si="5"/>
        <v>372</v>
      </c>
      <c r="B372" s="7" t="s">
        <v>2162</v>
      </c>
      <c r="C372" s="7"/>
      <c r="D372" s="7" t="s">
        <v>2161</v>
      </c>
      <c r="E372" s="7" t="s">
        <v>55</v>
      </c>
      <c r="F372" s="7" t="s">
        <v>54</v>
      </c>
      <c r="G372" s="7" t="s">
        <v>53</v>
      </c>
      <c r="H372" s="6">
        <v>1987</v>
      </c>
      <c r="I372" s="116">
        <v>20</v>
      </c>
      <c r="J372" s="29">
        <v>20</v>
      </c>
      <c r="K372"/>
    </row>
    <row r="373" spans="1:11" s="8" customFormat="1" ht="15" customHeight="1" x14ac:dyDescent="0.25">
      <c r="A373" s="8">
        <f t="shared" si="5"/>
        <v>373</v>
      </c>
      <c r="B373" s="7" t="s">
        <v>2160</v>
      </c>
      <c r="C373" s="7"/>
      <c r="D373" s="7" t="s">
        <v>2159</v>
      </c>
      <c r="E373" s="7" t="s">
        <v>55</v>
      </c>
      <c r="F373" s="7" t="s">
        <v>54</v>
      </c>
      <c r="G373" s="7" t="s">
        <v>53</v>
      </c>
      <c r="H373" s="6">
        <v>1987</v>
      </c>
      <c r="I373" s="116">
        <v>20</v>
      </c>
      <c r="J373" s="29">
        <v>20</v>
      </c>
      <c r="K373"/>
    </row>
    <row r="374" spans="1:11" s="8" customFormat="1" ht="15" customHeight="1" x14ac:dyDescent="0.25">
      <c r="A374" s="8">
        <f t="shared" si="5"/>
        <v>374</v>
      </c>
      <c r="B374" s="7" t="s">
        <v>2158</v>
      </c>
      <c r="C374" s="7"/>
      <c r="D374" s="7" t="s">
        <v>2157</v>
      </c>
      <c r="E374" s="7" t="s">
        <v>613</v>
      </c>
      <c r="F374" s="7" t="s">
        <v>47</v>
      </c>
      <c r="G374" s="7" t="s">
        <v>84</v>
      </c>
      <c r="H374" s="6">
        <v>2009</v>
      </c>
      <c r="I374" s="116">
        <v>60.5</v>
      </c>
      <c r="J374" s="29">
        <v>44</v>
      </c>
      <c r="K374"/>
    </row>
    <row r="375" spans="1:11" s="8" customFormat="1" ht="15" customHeight="1" x14ac:dyDescent="0.25">
      <c r="A375" s="8">
        <f t="shared" si="5"/>
        <v>375</v>
      </c>
      <c r="B375" s="7" t="s">
        <v>2156</v>
      </c>
      <c r="C375" s="7"/>
      <c r="D375" s="7" t="s">
        <v>2155</v>
      </c>
      <c r="E375" s="7" t="s">
        <v>613</v>
      </c>
      <c r="F375" s="7" t="s">
        <v>47</v>
      </c>
      <c r="G375" s="7" t="s">
        <v>84</v>
      </c>
      <c r="H375" s="6">
        <v>2009</v>
      </c>
      <c r="I375" s="116">
        <v>60.5</v>
      </c>
      <c r="J375" s="29">
        <v>44</v>
      </c>
      <c r="K375"/>
    </row>
    <row r="376" spans="1:11" s="8" customFormat="1" ht="15" customHeight="1" x14ac:dyDescent="0.25">
      <c r="A376" s="8">
        <f t="shared" si="5"/>
        <v>376</v>
      </c>
      <c r="B376" s="7" t="s">
        <v>2154</v>
      </c>
      <c r="C376" s="7"/>
      <c r="D376" s="7" t="s">
        <v>2153</v>
      </c>
      <c r="E376" s="7" t="s">
        <v>613</v>
      </c>
      <c r="F376" s="7" t="s">
        <v>47</v>
      </c>
      <c r="G376" s="7" t="s">
        <v>84</v>
      </c>
      <c r="H376" s="6">
        <v>2009</v>
      </c>
      <c r="I376" s="116">
        <v>60.5</v>
      </c>
      <c r="J376" s="29">
        <v>44</v>
      </c>
      <c r="K376"/>
    </row>
    <row r="377" spans="1:11" s="8" customFormat="1" ht="15" customHeight="1" x14ac:dyDescent="0.25">
      <c r="A377" s="8">
        <f t="shared" si="5"/>
        <v>377</v>
      </c>
      <c r="B377" s="7" t="s">
        <v>2152</v>
      </c>
      <c r="C377" s="7"/>
      <c r="D377" s="7" t="s">
        <v>2151</v>
      </c>
      <c r="E377" s="7" t="s">
        <v>613</v>
      </c>
      <c r="F377" s="7" t="s">
        <v>47</v>
      </c>
      <c r="G377" s="7" t="s">
        <v>84</v>
      </c>
      <c r="H377" s="6">
        <v>2009</v>
      </c>
      <c r="I377" s="116">
        <v>60.5</v>
      </c>
      <c r="J377" s="29">
        <v>44</v>
      </c>
      <c r="K377"/>
    </row>
    <row r="378" spans="1:11" s="8" customFormat="1" ht="15" customHeight="1" x14ac:dyDescent="0.25">
      <c r="A378" s="8">
        <f t="shared" si="5"/>
        <v>378</v>
      </c>
      <c r="B378" s="7" t="s">
        <v>2150</v>
      </c>
      <c r="C378" s="7" t="s">
        <v>3755</v>
      </c>
      <c r="D378" s="7" t="s">
        <v>2149</v>
      </c>
      <c r="E378" s="7" t="s">
        <v>298</v>
      </c>
      <c r="F378" s="7" t="s">
        <v>54</v>
      </c>
      <c r="G378" s="7" t="s">
        <v>57</v>
      </c>
      <c r="H378" s="6">
        <v>2004</v>
      </c>
      <c r="I378" s="116">
        <v>275</v>
      </c>
      <c r="J378" s="29">
        <v>245.4</v>
      </c>
      <c r="K378"/>
    </row>
    <row r="379" spans="1:11" s="8" customFormat="1" ht="15" customHeight="1" x14ac:dyDescent="0.25">
      <c r="A379" s="8">
        <f t="shared" si="5"/>
        <v>379</v>
      </c>
      <c r="B379" s="7" t="s">
        <v>2148</v>
      </c>
      <c r="C379" s="7" t="s">
        <v>3755</v>
      </c>
      <c r="D379" s="7" t="s">
        <v>2147</v>
      </c>
      <c r="E379" s="7" t="s">
        <v>298</v>
      </c>
      <c r="F379" s="7" t="s">
        <v>54</v>
      </c>
      <c r="G379" s="7" t="s">
        <v>57</v>
      </c>
      <c r="H379" s="6">
        <v>2004</v>
      </c>
      <c r="I379" s="116">
        <v>275</v>
      </c>
      <c r="J379" s="29">
        <v>245.4</v>
      </c>
      <c r="K379"/>
    </row>
    <row r="380" spans="1:11" s="8" customFormat="1" ht="15" customHeight="1" x14ac:dyDescent="0.25">
      <c r="A380" s="8">
        <f t="shared" si="5"/>
        <v>380</v>
      </c>
      <c r="B380" s="7" t="s">
        <v>2146</v>
      </c>
      <c r="C380" s="7" t="s">
        <v>3755</v>
      </c>
      <c r="D380" s="7" t="s">
        <v>2145</v>
      </c>
      <c r="E380" s="7" t="s">
        <v>298</v>
      </c>
      <c r="F380" s="7" t="s">
        <v>54</v>
      </c>
      <c r="G380" s="7" t="s">
        <v>57</v>
      </c>
      <c r="H380" s="6">
        <v>2004</v>
      </c>
      <c r="I380" s="116">
        <v>298</v>
      </c>
      <c r="J380" s="29">
        <v>298</v>
      </c>
      <c r="K380"/>
    </row>
    <row r="381" spans="1:11" s="8" customFormat="1" ht="15" customHeight="1" x14ac:dyDescent="0.25">
      <c r="A381" s="8">
        <f t="shared" si="5"/>
        <v>381</v>
      </c>
      <c r="B381" s="7" t="s">
        <v>2144</v>
      </c>
      <c r="C381" s="7"/>
      <c r="D381" s="7" t="s">
        <v>2143</v>
      </c>
      <c r="E381" s="7" t="s">
        <v>809</v>
      </c>
      <c r="F381" s="7" t="s">
        <v>54</v>
      </c>
      <c r="G381" s="7" t="s">
        <v>57</v>
      </c>
      <c r="H381" s="6">
        <v>2002</v>
      </c>
      <c r="I381" s="116">
        <v>264.5</v>
      </c>
      <c r="J381" s="29">
        <v>245.3</v>
      </c>
      <c r="K381"/>
    </row>
    <row r="382" spans="1:11" s="8" customFormat="1" ht="15" customHeight="1" x14ac:dyDescent="0.25">
      <c r="A382" s="8">
        <f t="shared" si="5"/>
        <v>382</v>
      </c>
      <c r="B382" s="7" t="s">
        <v>2142</v>
      </c>
      <c r="C382" s="7"/>
      <c r="D382" s="7" t="s">
        <v>2141</v>
      </c>
      <c r="E382" s="7" t="s">
        <v>809</v>
      </c>
      <c r="F382" s="7" t="s">
        <v>54</v>
      </c>
      <c r="G382" s="7" t="s">
        <v>57</v>
      </c>
      <c r="H382" s="6">
        <v>2002</v>
      </c>
      <c r="I382" s="116">
        <v>264.5</v>
      </c>
      <c r="J382" s="29">
        <v>245.3</v>
      </c>
      <c r="K382"/>
    </row>
    <row r="383" spans="1:11" s="8" customFormat="1" ht="15" customHeight="1" x14ac:dyDescent="0.25">
      <c r="A383" s="8">
        <f t="shared" si="5"/>
        <v>383</v>
      </c>
      <c r="B383" s="7" t="s">
        <v>2140</v>
      </c>
      <c r="C383" s="7"/>
      <c r="D383" s="7" t="s">
        <v>2139</v>
      </c>
      <c r="E383" s="7" t="s">
        <v>809</v>
      </c>
      <c r="F383" s="7" t="s">
        <v>54</v>
      </c>
      <c r="G383" s="7" t="s">
        <v>57</v>
      </c>
      <c r="H383" s="6">
        <v>2002</v>
      </c>
      <c r="I383" s="116">
        <v>300</v>
      </c>
      <c r="J383" s="29">
        <v>270</v>
      </c>
      <c r="K383"/>
    </row>
    <row r="384" spans="1:11" s="8" customFormat="1" ht="15" customHeight="1" x14ac:dyDescent="0.25">
      <c r="A384" s="8">
        <f t="shared" si="5"/>
        <v>384</v>
      </c>
      <c r="B384" s="7" t="s">
        <v>2138</v>
      </c>
      <c r="C384" s="7"/>
      <c r="D384" s="7" t="s">
        <v>2137</v>
      </c>
      <c r="E384" s="7" t="s">
        <v>809</v>
      </c>
      <c r="F384" s="7" t="s">
        <v>54</v>
      </c>
      <c r="G384" s="7" t="s">
        <v>57</v>
      </c>
      <c r="H384" s="6">
        <v>2017</v>
      </c>
      <c r="I384" s="116">
        <v>360</v>
      </c>
      <c r="J384" s="29">
        <v>330.8</v>
      </c>
      <c r="K384"/>
    </row>
    <row r="385" spans="1:11" s="8" customFormat="1" ht="15" customHeight="1" x14ac:dyDescent="0.25">
      <c r="A385" s="8">
        <f t="shared" si="5"/>
        <v>385</v>
      </c>
      <c r="B385" s="7" t="s">
        <v>2136</v>
      </c>
      <c r="C385" s="7"/>
      <c r="D385" s="7" t="s">
        <v>2135</v>
      </c>
      <c r="E385" s="7" t="s">
        <v>809</v>
      </c>
      <c r="F385" s="7" t="s">
        <v>54</v>
      </c>
      <c r="G385" s="7" t="s">
        <v>57</v>
      </c>
      <c r="H385" s="6">
        <v>2017</v>
      </c>
      <c r="I385" s="116">
        <v>360</v>
      </c>
      <c r="J385" s="29">
        <v>331.3</v>
      </c>
      <c r="K385"/>
    </row>
    <row r="386" spans="1:11" s="8" customFormat="1" ht="15" customHeight="1" x14ac:dyDescent="0.25">
      <c r="A386" s="8">
        <f t="shared" si="5"/>
        <v>386</v>
      </c>
      <c r="B386" s="7" t="s">
        <v>2134</v>
      </c>
      <c r="C386" s="7"/>
      <c r="D386" s="7" t="s">
        <v>2133</v>
      </c>
      <c r="E386" s="7" t="s">
        <v>809</v>
      </c>
      <c r="F386" s="7" t="s">
        <v>54</v>
      </c>
      <c r="G386" s="7" t="s">
        <v>57</v>
      </c>
      <c r="H386" s="6">
        <v>2017</v>
      </c>
      <c r="I386" s="116">
        <v>511.2</v>
      </c>
      <c r="J386" s="29">
        <v>458.8</v>
      </c>
      <c r="K386"/>
    </row>
    <row r="387" spans="1:11" s="8" customFormat="1" ht="15" customHeight="1" x14ac:dyDescent="0.25">
      <c r="A387" s="8">
        <f t="shared" si="5"/>
        <v>387</v>
      </c>
      <c r="B387" s="7" t="s">
        <v>2132</v>
      </c>
      <c r="C387" s="7"/>
      <c r="D387" s="7" t="s">
        <v>2131</v>
      </c>
      <c r="E387" s="7" t="s">
        <v>2130</v>
      </c>
      <c r="F387" s="7" t="s">
        <v>2108</v>
      </c>
      <c r="G387" s="7" t="s">
        <v>57</v>
      </c>
      <c r="H387" s="6">
        <v>2012</v>
      </c>
      <c r="I387" s="116">
        <v>116.45</v>
      </c>
      <c r="J387" s="29">
        <v>105</v>
      </c>
      <c r="K387"/>
    </row>
    <row r="388" spans="1:11" s="8" customFormat="1" ht="15" customHeight="1" x14ac:dyDescent="0.25">
      <c r="A388" s="8">
        <f t="shared" si="5"/>
        <v>388</v>
      </c>
      <c r="B388" s="7" t="s">
        <v>2129</v>
      </c>
      <c r="C388" s="7"/>
      <c r="D388" s="7" t="s">
        <v>2128</v>
      </c>
      <c r="E388" s="7" t="s">
        <v>162</v>
      </c>
      <c r="F388" s="7" t="s">
        <v>2108</v>
      </c>
      <c r="G388" s="7" t="s">
        <v>84</v>
      </c>
      <c r="H388" s="6">
        <v>2002</v>
      </c>
      <c r="I388" s="29">
        <v>9.8000000000000007</v>
      </c>
      <c r="J388" s="29">
        <v>9.8000000000000007</v>
      </c>
      <c r="K388"/>
    </row>
    <row r="389" spans="1:11" s="8" customFormat="1" ht="15" customHeight="1" x14ac:dyDescent="0.25">
      <c r="A389" s="8">
        <f t="shared" si="5"/>
        <v>389</v>
      </c>
      <c r="B389" s="7" t="s">
        <v>2127</v>
      </c>
      <c r="C389" s="7"/>
      <c r="D389" s="7" t="s">
        <v>2126</v>
      </c>
      <c r="E389" s="7" t="s">
        <v>162</v>
      </c>
      <c r="F389" s="7" t="s">
        <v>2108</v>
      </c>
      <c r="G389" s="7" t="s">
        <v>84</v>
      </c>
      <c r="H389" s="6">
        <v>2005</v>
      </c>
      <c r="I389" s="29">
        <v>9.6</v>
      </c>
      <c r="J389" s="29">
        <v>9.6</v>
      </c>
      <c r="K389"/>
    </row>
    <row r="390" spans="1:11" s="8" customFormat="1" ht="15" customHeight="1" x14ac:dyDescent="0.25">
      <c r="A390" s="8">
        <f t="shared" ref="A390:A453" si="6">A389+1</f>
        <v>390</v>
      </c>
      <c r="B390" s="7" t="s">
        <v>2125</v>
      </c>
      <c r="C390" s="7"/>
      <c r="D390" s="7" t="s">
        <v>2124</v>
      </c>
      <c r="E390" s="7" t="s">
        <v>73</v>
      </c>
      <c r="F390" s="7" t="s">
        <v>2108</v>
      </c>
      <c r="G390" s="7" t="s">
        <v>57</v>
      </c>
      <c r="H390" s="6">
        <v>2011</v>
      </c>
      <c r="I390" s="29">
        <v>3.2</v>
      </c>
      <c r="J390" s="29">
        <v>3.2</v>
      </c>
      <c r="K390"/>
    </row>
    <row r="391" spans="1:11" s="8" customFormat="1" ht="15" customHeight="1" x14ac:dyDescent="0.25">
      <c r="A391" s="8">
        <f t="shared" si="6"/>
        <v>391</v>
      </c>
      <c r="B391" s="7" t="s">
        <v>2123</v>
      </c>
      <c r="C391" s="7"/>
      <c r="D391" s="7" t="s">
        <v>2122</v>
      </c>
      <c r="E391" s="7" t="s">
        <v>80</v>
      </c>
      <c r="F391" s="7" t="s">
        <v>2108</v>
      </c>
      <c r="G391" s="7" t="s">
        <v>57</v>
      </c>
      <c r="H391" s="6">
        <v>2015</v>
      </c>
      <c r="I391" s="29">
        <v>4</v>
      </c>
      <c r="J391" s="29">
        <v>4</v>
      </c>
      <c r="K391"/>
    </row>
    <row r="392" spans="1:11" s="8" customFormat="1" ht="15" customHeight="1" x14ac:dyDescent="0.25">
      <c r="A392" s="8">
        <f t="shared" si="6"/>
        <v>392</v>
      </c>
      <c r="B392" s="7" t="s">
        <v>2121</v>
      </c>
      <c r="C392" s="7"/>
      <c r="D392" s="7" t="s">
        <v>2120</v>
      </c>
      <c r="E392" s="7" t="s">
        <v>162</v>
      </c>
      <c r="F392" s="7" t="s">
        <v>2108</v>
      </c>
      <c r="G392" s="7" t="s">
        <v>84</v>
      </c>
      <c r="H392" s="6">
        <v>2013</v>
      </c>
      <c r="I392" s="29">
        <v>4.2</v>
      </c>
      <c r="J392" s="29">
        <v>4.2</v>
      </c>
      <c r="K392"/>
    </row>
    <row r="393" spans="1:11" s="8" customFormat="1" ht="15" customHeight="1" x14ac:dyDescent="0.25">
      <c r="A393" s="8">
        <f t="shared" si="6"/>
        <v>393</v>
      </c>
      <c r="B393" s="7" t="s">
        <v>2119</v>
      </c>
      <c r="C393" s="7"/>
      <c r="D393" s="7" t="s">
        <v>2118</v>
      </c>
      <c r="E393" s="7" t="s">
        <v>260</v>
      </c>
      <c r="F393" s="7" t="s">
        <v>2108</v>
      </c>
      <c r="G393" s="7" t="s">
        <v>84</v>
      </c>
      <c r="H393" s="6">
        <v>2007</v>
      </c>
      <c r="I393" s="29">
        <v>6.4</v>
      </c>
      <c r="J393" s="29">
        <v>6.4</v>
      </c>
      <c r="K393"/>
    </row>
    <row r="394" spans="1:11" s="8" customFormat="1" ht="15" customHeight="1" x14ac:dyDescent="0.25">
      <c r="A394" s="8">
        <f t="shared" si="6"/>
        <v>394</v>
      </c>
      <c r="B394" s="7" t="s">
        <v>2117</v>
      </c>
      <c r="C394" s="7"/>
      <c r="D394" s="7" t="s">
        <v>2116</v>
      </c>
      <c r="E394" s="7" t="s">
        <v>73</v>
      </c>
      <c r="F394" s="7" t="s">
        <v>2108</v>
      </c>
      <c r="G394" s="7" t="s">
        <v>57</v>
      </c>
      <c r="H394" s="6">
        <v>1988</v>
      </c>
      <c r="I394" s="29">
        <v>6.2</v>
      </c>
      <c r="J394" s="29">
        <v>6.2</v>
      </c>
      <c r="K394"/>
    </row>
    <row r="395" spans="1:11" s="8" customFormat="1" ht="15" customHeight="1" x14ac:dyDescent="0.25">
      <c r="A395" s="8">
        <f t="shared" si="6"/>
        <v>395</v>
      </c>
      <c r="B395" s="7" t="s">
        <v>2115</v>
      </c>
      <c r="C395" s="7"/>
      <c r="D395" s="7" t="s">
        <v>2114</v>
      </c>
      <c r="E395" s="7" t="s">
        <v>73</v>
      </c>
      <c r="F395" s="7" t="s">
        <v>2108</v>
      </c>
      <c r="G395" s="7" t="s">
        <v>57</v>
      </c>
      <c r="H395" s="6">
        <v>2009</v>
      </c>
      <c r="I395" s="29">
        <v>6.4</v>
      </c>
      <c r="J395" s="29">
        <v>6.4</v>
      </c>
      <c r="K395"/>
    </row>
    <row r="396" spans="1:11" s="8" customFormat="1" ht="15" customHeight="1" x14ac:dyDescent="0.25">
      <c r="A396" s="8">
        <f t="shared" si="6"/>
        <v>396</v>
      </c>
      <c r="B396" s="7" t="s">
        <v>2113</v>
      </c>
      <c r="C396" s="7"/>
      <c r="D396" s="7" t="s">
        <v>2112</v>
      </c>
      <c r="E396" s="7" t="s">
        <v>283</v>
      </c>
      <c r="F396" s="7" t="s">
        <v>2108</v>
      </c>
      <c r="G396" s="7" t="s">
        <v>84</v>
      </c>
      <c r="H396" s="6">
        <v>2011</v>
      </c>
      <c r="I396" s="29">
        <v>3.2</v>
      </c>
      <c r="J396" s="29">
        <v>3.2</v>
      </c>
      <c r="K396"/>
    </row>
    <row r="397" spans="1:11" s="8" customFormat="1" ht="15" customHeight="1" x14ac:dyDescent="0.25">
      <c r="A397" s="8">
        <f t="shared" si="6"/>
        <v>397</v>
      </c>
      <c r="B397" s="7" t="s">
        <v>2111</v>
      </c>
      <c r="C397" s="7"/>
      <c r="D397" s="7" t="s">
        <v>2110</v>
      </c>
      <c r="E397" s="7" t="s">
        <v>2109</v>
      </c>
      <c r="F397" s="7" t="s">
        <v>2108</v>
      </c>
      <c r="G397" s="7" t="s">
        <v>57</v>
      </c>
      <c r="H397" s="6">
        <v>2010</v>
      </c>
      <c r="I397" s="29">
        <v>4.8</v>
      </c>
      <c r="J397" s="29">
        <v>4.8</v>
      </c>
      <c r="K397"/>
    </row>
    <row r="398" spans="1:11" s="11" customFormat="1" ht="15" customHeight="1" x14ac:dyDescent="0.25">
      <c r="A398" s="8">
        <f t="shared" si="6"/>
        <v>398</v>
      </c>
      <c r="B398" s="10" t="s">
        <v>2107</v>
      </c>
      <c r="C398" s="7"/>
      <c r="D398" s="10"/>
      <c r="E398" s="10"/>
      <c r="F398" s="10"/>
      <c r="G398" s="10"/>
      <c r="H398" s="9"/>
      <c r="I398" s="28">
        <f t="shared" ref="I398" si="7">SUM(I4:I397)</f>
        <v>74351.599999999991</v>
      </c>
      <c r="J398" s="28">
        <f t="shared" ref="J398" si="8">SUM(J4:J397)</f>
        <v>67395.300000000017</v>
      </c>
      <c r="K398"/>
    </row>
    <row r="399" spans="1:11" s="8" customFormat="1" ht="15" customHeight="1" x14ac:dyDescent="0.25">
      <c r="A399" s="8">
        <f t="shared" si="6"/>
        <v>399</v>
      </c>
      <c r="B399" s="7"/>
      <c r="C399" s="7"/>
      <c r="D399" s="7"/>
      <c r="E399" s="7"/>
      <c r="F399" s="7"/>
      <c r="G399" s="7"/>
      <c r="H399" s="6"/>
      <c r="I399" s="29"/>
      <c r="J399" s="29"/>
      <c r="K399"/>
    </row>
    <row r="400" spans="1:11" s="11" customFormat="1" ht="15" customHeight="1" x14ac:dyDescent="0.25">
      <c r="A400" s="8">
        <f t="shared" si="6"/>
        <v>400</v>
      </c>
      <c r="B400" s="10" t="s">
        <v>2106</v>
      </c>
      <c r="C400" s="7"/>
      <c r="D400" s="10"/>
      <c r="E400" s="10"/>
      <c r="F400" s="10"/>
      <c r="G400" s="10"/>
      <c r="H400" s="9"/>
      <c r="I400" s="28"/>
      <c r="J400" s="28"/>
      <c r="K400"/>
    </row>
    <row r="401" spans="1:11" s="11" customFormat="1" ht="15" customHeight="1" x14ac:dyDescent="0.25">
      <c r="A401" s="8">
        <f t="shared" si="6"/>
        <v>401</v>
      </c>
      <c r="B401" s="7" t="s">
        <v>3404</v>
      </c>
      <c r="C401" s="7" t="s">
        <v>3699</v>
      </c>
      <c r="D401" s="7" t="s">
        <v>3405</v>
      </c>
      <c r="E401" s="7" t="s">
        <v>102</v>
      </c>
      <c r="F401" s="7" t="s">
        <v>47</v>
      </c>
      <c r="G401" s="7" t="s">
        <v>101</v>
      </c>
      <c r="H401" s="6">
        <v>2024</v>
      </c>
      <c r="I401" s="116">
        <v>60.5</v>
      </c>
      <c r="J401" s="29">
        <v>45.4</v>
      </c>
      <c r="K401"/>
    </row>
    <row r="402" spans="1:11" s="11" customFormat="1" ht="15" customHeight="1" x14ac:dyDescent="0.25">
      <c r="A402" s="8">
        <f t="shared" si="6"/>
        <v>402</v>
      </c>
      <c r="B402" s="7" t="s">
        <v>3406</v>
      </c>
      <c r="C402" s="7" t="s">
        <v>3699</v>
      </c>
      <c r="D402" s="7" t="s">
        <v>3407</v>
      </c>
      <c r="E402" s="7" t="s">
        <v>102</v>
      </c>
      <c r="F402" s="7" t="s">
        <v>47</v>
      </c>
      <c r="G402" s="7" t="s">
        <v>101</v>
      </c>
      <c r="H402" s="6">
        <v>2024</v>
      </c>
      <c r="I402" s="116">
        <v>60.5</v>
      </c>
      <c r="J402" s="29">
        <v>45.4</v>
      </c>
      <c r="K402"/>
    </row>
    <row r="403" spans="1:11" s="8" customFormat="1" ht="15" customHeight="1" x14ac:dyDescent="0.25">
      <c r="A403" s="8">
        <f t="shared" si="6"/>
        <v>403</v>
      </c>
      <c r="B403" s="7" t="s">
        <v>3408</v>
      </c>
      <c r="C403" s="7" t="s">
        <v>3699</v>
      </c>
      <c r="D403" s="7" t="s">
        <v>3409</v>
      </c>
      <c r="E403" s="7" t="s">
        <v>102</v>
      </c>
      <c r="F403" s="7" t="s">
        <v>47</v>
      </c>
      <c r="G403" s="7" t="s">
        <v>101</v>
      </c>
      <c r="H403" s="6">
        <v>2024</v>
      </c>
      <c r="I403" s="116">
        <v>60.5</v>
      </c>
      <c r="J403" s="29">
        <v>45.4</v>
      </c>
      <c r="K403"/>
    </row>
    <row r="404" spans="1:11" s="8" customFormat="1" ht="15" customHeight="1" x14ac:dyDescent="0.25">
      <c r="A404" s="8">
        <f t="shared" si="6"/>
        <v>404</v>
      </c>
      <c r="B404" s="7" t="s">
        <v>3410</v>
      </c>
      <c r="C404" s="7" t="s">
        <v>3699</v>
      </c>
      <c r="D404" s="7" t="s">
        <v>3411</v>
      </c>
      <c r="E404" s="7" t="s">
        <v>102</v>
      </c>
      <c r="F404" s="7" t="s">
        <v>47</v>
      </c>
      <c r="G404" s="7" t="s">
        <v>101</v>
      </c>
      <c r="H404" s="6">
        <v>2024</v>
      </c>
      <c r="I404" s="116">
        <v>60.5</v>
      </c>
      <c r="J404" s="29">
        <v>45.4</v>
      </c>
      <c r="K404"/>
    </row>
    <row r="405" spans="1:11" s="8" customFormat="1" ht="15" customHeight="1" x14ac:dyDescent="0.25">
      <c r="A405" s="8">
        <f t="shared" si="6"/>
        <v>405</v>
      </c>
      <c r="B405" s="7" t="s">
        <v>3412</v>
      </c>
      <c r="C405" s="7" t="s">
        <v>3699</v>
      </c>
      <c r="D405" s="7" t="s">
        <v>3413</v>
      </c>
      <c r="E405" s="7" t="s">
        <v>102</v>
      </c>
      <c r="F405" s="7" t="s">
        <v>47</v>
      </c>
      <c r="G405" s="7" t="s">
        <v>101</v>
      </c>
      <c r="H405" s="6">
        <v>2024</v>
      </c>
      <c r="I405" s="116">
        <v>60.5</v>
      </c>
      <c r="J405" s="29">
        <v>45.4</v>
      </c>
      <c r="K405"/>
    </row>
    <row r="406" spans="1:11" s="11" customFormat="1" ht="15" customHeight="1" x14ac:dyDescent="0.25">
      <c r="A406" s="8">
        <f t="shared" si="6"/>
        <v>406</v>
      </c>
      <c r="B406" s="7" t="s">
        <v>3414</v>
      </c>
      <c r="C406" s="7" t="s">
        <v>3699</v>
      </c>
      <c r="D406" s="7" t="s">
        <v>3415</v>
      </c>
      <c r="E406" s="7" t="s">
        <v>102</v>
      </c>
      <c r="F406" s="7" t="s">
        <v>47</v>
      </c>
      <c r="G406" s="7" t="s">
        <v>101</v>
      </c>
      <c r="H406" s="6">
        <v>2024</v>
      </c>
      <c r="I406" s="116">
        <v>60.5</v>
      </c>
      <c r="J406" s="29">
        <v>45.4</v>
      </c>
      <c r="K406"/>
    </row>
    <row r="407" spans="1:11" s="8" customFormat="1" ht="15" customHeight="1" x14ac:dyDescent="0.25">
      <c r="A407" s="8">
        <f t="shared" si="6"/>
        <v>407</v>
      </c>
      <c r="B407" s="10" t="s">
        <v>2105</v>
      </c>
      <c r="C407" s="10"/>
      <c r="D407" s="10"/>
      <c r="E407" s="10"/>
      <c r="F407" s="10"/>
      <c r="G407" s="10"/>
      <c r="H407" s="9"/>
      <c r="I407" s="28">
        <f t="shared" ref="I407:J407" si="9">SUM(I401:I406)</f>
        <v>363</v>
      </c>
      <c r="J407" s="28">
        <f t="shared" si="9"/>
        <v>272.39999999999998</v>
      </c>
      <c r="K407"/>
    </row>
    <row r="408" spans="1:11" s="8" customFormat="1" ht="15" customHeight="1" x14ac:dyDescent="0.25">
      <c r="A408" s="8">
        <f t="shared" si="6"/>
        <v>408</v>
      </c>
      <c r="B408" s="10"/>
      <c r="C408" s="10"/>
      <c r="D408" s="10"/>
      <c r="E408" s="10"/>
      <c r="F408" s="10"/>
      <c r="G408" s="10"/>
      <c r="H408" s="9"/>
      <c r="I408" s="28"/>
      <c r="J408" s="28"/>
      <c r="K408"/>
    </row>
    <row r="409" spans="1:11" s="8" customFormat="1" ht="15" customHeight="1" x14ac:dyDescent="0.25">
      <c r="A409" s="8">
        <f t="shared" si="6"/>
        <v>409</v>
      </c>
      <c r="B409" s="7" t="s">
        <v>2104</v>
      </c>
      <c r="C409" s="7"/>
      <c r="D409" s="7" t="s">
        <v>2103</v>
      </c>
      <c r="E409" s="7"/>
      <c r="F409" s="7"/>
      <c r="G409" s="7"/>
      <c r="H409" s="6"/>
      <c r="I409" s="29">
        <v>0</v>
      </c>
      <c r="J409" s="29">
        <v>0</v>
      </c>
      <c r="K409"/>
    </row>
    <row r="410" spans="1:11" s="8" customFormat="1" ht="15" customHeight="1" x14ac:dyDescent="0.25">
      <c r="A410" s="8">
        <f t="shared" si="6"/>
        <v>410</v>
      </c>
      <c r="B410" s="7" t="s">
        <v>2102</v>
      </c>
      <c r="C410" s="7"/>
      <c r="D410" s="7" t="s">
        <v>2101</v>
      </c>
      <c r="E410" s="7"/>
      <c r="F410" s="7"/>
      <c r="G410" s="7"/>
      <c r="H410" s="6"/>
      <c r="I410" s="29">
        <f>I398+I407+I409</f>
        <v>74714.599999999991</v>
      </c>
      <c r="J410" s="29">
        <f>J398+J407+J409</f>
        <v>67667.700000000012</v>
      </c>
      <c r="K410"/>
    </row>
    <row r="411" spans="1:11" s="8" customFormat="1" ht="15" customHeight="1" x14ac:dyDescent="0.25">
      <c r="A411" s="8">
        <f t="shared" si="6"/>
        <v>411</v>
      </c>
      <c r="B411" s="7"/>
      <c r="C411" s="7"/>
      <c r="D411" s="7"/>
      <c r="E411" s="7"/>
      <c r="F411" s="7"/>
      <c r="G411" s="7"/>
      <c r="H411" s="6"/>
      <c r="I411" s="116"/>
      <c r="J411" s="29"/>
      <c r="K411"/>
    </row>
    <row r="412" spans="1:11" s="8" customFormat="1" ht="15" customHeight="1" x14ac:dyDescent="0.25">
      <c r="A412" s="8">
        <f t="shared" si="6"/>
        <v>412</v>
      </c>
      <c r="B412" s="10" t="s">
        <v>2100</v>
      </c>
      <c r="C412" s="10"/>
      <c r="D412" s="10"/>
      <c r="E412" s="10"/>
      <c r="F412" s="10"/>
      <c r="G412" s="10"/>
      <c r="H412" s="9"/>
      <c r="I412" s="116"/>
      <c r="J412" s="28"/>
      <c r="K412"/>
    </row>
    <row r="413" spans="1:11" s="8" customFormat="1" ht="15" customHeight="1" x14ac:dyDescent="0.25">
      <c r="A413" s="8">
        <f t="shared" si="6"/>
        <v>413</v>
      </c>
      <c r="B413" s="7" t="s">
        <v>2099</v>
      </c>
      <c r="C413" s="7"/>
      <c r="D413" s="7" t="s">
        <v>2098</v>
      </c>
      <c r="E413" s="7" t="s">
        <v>136</v>
      </c>
      <c r="F413" s="7" t="s">
        <v>2037</v>
      </c>
      <c r="G413" s="7" t="s">
        <v>53</v>
      </c>
      <c r="H413" s="6">
        <v>1983</v>
      </c>
      <c r="I413" s="116">
        <v>37.9</v>
      </c>
      <c r="J413" s="29">
        <v>37.9</v>
      </c>
      <c r="K413"/>
    </row>
    <row r="414" spans="1:11" s="8" customFormat="1" ht="15" customHeight="1" x14ac:dyDescent="0.25">
      <c r="A414" s="8">
        <f t="shared" si="6"/>
        <v>414</v>
      </c>
      <c r="B414" s="7" t="s">
        <v>2097</v>
      </c>
      <c r="C414" s="7"/>
      <c r="D414" s="7" t="s">
        <v>2096</v>
      </c>
      <c r="E414" s="7" t="s">
        <v>136</v>
      </c>
      <c r="F414" s="7" t="s">
        <v>2037</v>
      </c>
      <c r="G414" s="7" t="s">
        <v>53</v>
      </c>
      <c r="H414" s="6">
        <v>1983</v>
      </c>
      <c r="I414" s="116">
        <v>37.9</v>
      </c>
      <c r="J414" s="29">
        <v>37.9</v>
      </c>
      <c r="K414"/>
    </row>
    <row r="415" spans="1:11" s="8" customFormat="1" ht="15" customHeight="1" x14ac:dyDescent="0.25">
      <c r="A415" s="8">
        <f t="shared" si="6"/>
        <v>415</v>
      </c>
      <c r="B415" s="7" t="s">
        <v>2095</v>
      </c>
      <c r="C415" s="7"/>
      <c r="D415" s="7" t="s">
        <v>2094</v>
      </c>
      <c r="E415" s="7" t="s">
        <v>260</v>
      </c>
      <c r="F415" s="7" t="s">
        <v>2037</v>
      </c>
      <c r="G415" s="7" t="s">
        <v>84</v>
      </c>
      <c r="H415" s="6">
        <v>1940</v>
      </c>
      <c r="I415" s="116">
        <v>9</v>
      </c>
      <c r="J415" s="29">
        <v>8</v>
      </c>
      <c r="K415"/>
    </row>
    <row r="416" spans="1:11" s="8" customFormat="1" ht="15" customHeight="1" x14ac:dyDescent="0.25">
      <c r="A416" s="8">
        <f t="shared" si="6"/>
        <v>416</v>
      </c>
      <c r="B416" s="7" t="s">
        <v>2093</v>
      </c>
      <c r="C416" s="7"/>
      <c r="D416" s="7" t="s">
        <v>2092</v>
      </c>
      <c r="E416" s="7" t="s">
        <v>260</v>
      </c>
      <c r="F416" s="7" t="s">
        <v>2037</v>
      </c>
      <c r="G416" s="7" t="s">
        <v>84</v>
      </c>
      <c r="H416" s="6">
        <v>1940</v>
      </c>
      <c r="I416" s="116">
        <v>9</v>
      </c>
      <c r="J416" s="29">
        <v>9</v>
      </c>
      <c r="K416"/>
    </row>
    <row r="417" spans="1:11" s="8" customFormat="1" ht="15" customHeight="1" x14ac:dyDescent="0.25">
      <c r="A417" s="8">
        <f t="shared" si="6"/>
        <v>417</v>
      </c>
      <c r="B417" s="7" t="s">
        <v>2091</v>
      </c>
      <c r="C417" s="7"/>
      <c r="D417" s="7" t="s">
        <v>2090</v>
      </c>
      <c r="E417" s="7" t="s">
        <v>2065</v>
      </c>
      <c r="F417" s="7" t="s">
        <v>2037</v>
      </c>
      <c r="G417" s="7" t="s">
        <v>84</v>
      </c>
      <c r="H417" s="6">
        <v>1938</v>
      </c>
      <c r="I417" s="116">
        <v>18.3</v>
      </c>
      <c r="J417" s="29">
        <v>16</v>
      </c>
      <c r="K417"/>
    </row>
    <row r="418" spans="1:11" s="8" customFormat="1" ht="15" customHeight="1" x14ac:dyDescent="0.25">
      <c r="A418" s="8">
        <f t="shared" si="6"/>
        <v>418</v>
      </c>
      <c r="B418" s="7" t="s">
        <v>2089</v>
      </c>
      <c r="C418" s="7"/>
      <c r="D418" s="7" t="s">
        <v>2088</v>
      </c>
      <c r="E418" s="7" t="s">
        <v>2065</v>
      </c>
      <c r="F418" s="7" t="s">
        <v>2037</v>
      </c>
      <c r="G418" s="7" t="s">
        <v>84</v>
      </c>
      <c r="H418" s="6">
        <v>1938</v>
      </c>
      <c r="I418" s="116">
        <v>18.3</v>
      </c>
      <c r="J418" s="29">
        <v>16</v>
      </c>
      <c r="K418"/>
    </row>
    <row r="419" spans="1:11" s="8" customFormat="1" ht="15" customHeight="1" x14ac:dyDescent="0.25">
      <c r="A419" s="8">
        <f t="shared" si="6"/>
        <v>419</v>
      </c>
      <c r="B419" s="7" t="s">
        <v>2087</v>
      </c>
      <c r="C419" s="7"/>
      <c r="D419" s="7" t="s">
        <v>2086</v>
      </c>
      <c r="E419" s="7" t="s">
        <v>2065</v>
      </c>
      <c r="F419" s="7" t="s">
        <v>2037</v>
      </c>
      <c r="G419" s="7" t="s">
        <v>84</v>
      </c>
      <c r="H419" s="6">
        <v>1950</v>
      </c>
      <c r="I419" s="116">
        <v>18.3</v>
      </c>
      <c r="J419" s="29">
        <v>17</v>
      </c>
      <c r="K419"/>
    </row>
    <row r="420" spans="1:11" s="8" customFormat="1" ht="15" customHeight="1" x14ac:dyDescent="0.25">
      <c r="A420" s="8">
        <f t="shared" si="6"/>
        <v>420</v>
      </c>
      <c r="B420" s="7" t="s">
        <v>2085</v>
      </c>
      <c r="C420" s="7"/>
      <c r="D420" s="7" t="s">
        <v>2084</v>
      </c>
      <c r="E420" s="7" t="s">
        <v>516</v>
      </c>
      <c r="F420" s="7" t="s">
        <v>2037</v>
      </c>
      <c r="G420" s="7" t="s">
        <v>57</v>
      </c>
      <c r="H420" s="6">
        <v>1944</v>
      </c>
      <c r="I420" s="116">
        <v>50.8</v>
      </c>
      <c r="J420" s="29">
        <v>49.5</v>
      </c>
      <c r="K420"/>
    </row>
    <row r="421" spans="1:11" s="8" customFormat="1" ht="15" customHeight="1" x14ac:dyDescent="0.25">
      <c r="A421" s="8">
        <f t="shared" si="6"/>
        <v>421</v>
      </c>
      <c r="B421" s="7" t="s">
        <v>2083</v>
      </c>
      <c r="C421" s="7"/>
      <c r="D421" s="7" t="s">
        <v>2082</v>
      </c>
      <c r="E421" s="7" t="s">
        <v>516</v>
      </c>
      <c r="F421" s="7" t="s">
        <v>2037</v>
      </c>
      <c r="G421" s="7" t="s">
        <v>57</v>
      </c>
      <c r="H421" s="6">
        <v>1948</v>
      </c>
      <c r="I421" s="116">
        <v>50.8</v>
      </c>
      <c r="J421" s="29">
        <v>49.5</v>
      </c>
      <c r="K421"/>
    </row>
    <row r="422" spans="1:11" s="8" customFormat="1" ht="15" customHeight="1" x14ac:dyDescent="0.25">
      <c r="A422" s="8">
        <f t="shared" si="6"/>
        <v>422</v>
      </c>
      <c r="B422" s="7" t="s">
        <v>2081</v>
      </c>
      <c r="C422" s="7"/>
      <c r="D422" s="7" t="s">
        <v>2080</v>
      </c>
      <c r="E422" s="7" t="s">
        <v>264</v>
      </c>
      <c r="F422" s="7" t="s">
        <v>2037</v>
      </c>
      <c r="G422" s="7" t="s">
        <v>84</v>
      </c>
      <c r="H422" s="6">
        <v>1928</v>
      </c>
      <c r="I422" s="116">
        <v>9.6</v>
      </c>
      <c r="J422" s="29">
        <v>9.6</v>
      </c>
      <c r="K422"/>
    </row>
    <row r="423" spans="1:11" s="8" customFormat="1" ht="15" customHeight="1" x14ac:dyDescent="0.25">
      <c r="A423" s="8">
        <f t="shared" si="6"/>
        <v>423</v>
      </c>
      <c r="B423" s="7" t="s">
        <v>2079</v>
      </c>
      <c r="C423" s="7"/>
      <c r="D423" s="7" t="s">
        <v>2078</v>
      </c>
      <c r="E423" s="7" t="s">
        <v>170</v>
      </c>
      <c r="F423" s="7" t="s">
        <v>2037</v>
      </c>
      <c r="G423" s="7" t="s">
        <v>84</v>
      </c>
      <c r="H423" s="6">
        <v>1954</v>
      </c>
      <c r="I423" s="116">
        <v>12</v>
      </c>
      <c r="J423" s="29">
        <v>12</v>
      </c>
      <c r="K423"/>
    </row>
    <row r="424" spans="1:11" s="8" customFormat="1" ht="15" customHeight="1" x14ac:dyDescent="0.25">
      <c r="A424" s="8">
        <f t="shared" si="6"/>
        <v>424</v>
      </c>
      <c r="B424" s="7" t="s">
        <v>2077</v>
      </c>
      <c r="C424" s="7"/>
      <c r="D424" s="7" t="s">
        <v>2076</v>
      </c>
      <c r="E424" s="7" t="s">
        <v>170</v>
      </c>
      <c r="F424" s="7" t="s">
        <v>2037</v>
      </c>
      <c r="G424" s="7" t="s">
        <v>84</v>
      </c>
      <c r="H424" s="6">
        <v>1954</v>
      </c>
      <c r="I424" s="116">
        <v>12</v>
      </c>
      <c r="J424" s="29">
        <v>12</v>
      </c>
      <c r="K424"/>
    </row>
    <row r="425" spans="1:11" s="8" customFormat="1" ht="15" customHeight="1" x14ac:dyDescent="0.25">
      <c r="A425" s="8">
        <f t="shared" si="6"/>
        <v>425</v>
      </c>
      <c r="B425" s="7" t="s">
        <v>2075</v>
      </c>
      <c r="C425" s="7"/>
      <c r="D425" s="7" t="s">
        <v>2074</v>
      </c>
      <c r="E425" s="7" t="s">
        <v>170</v>
      </c>
      <c r="F425" s="7" t="s">
        <v>2037</v>
      </c>
      <c r="G425" s="7" t="s">
        <v>84</v>
      </c>
      <c r="H425" s="6">
        <v>1954</v>
      </c>
      <c r="I425" s="116">
        <v>12</v>
      </c>
      <c r="J425" s="29">
        <v>12</v>
      </c>
      <c r="K425"/>
    </row>
    <row r="426" spans="1:11" s="8" customFormat="1" ht="15" customHeight="1" x14ac:dyDescent="0.25">
      <c r="A426" s="8">
        <f t="shared" si="6"/>
        <v>426</v>
      </c>
      <c r="B426" s="7" t="s">
        <v>2073</v>
      </c>
      <c r="C426" s="7"/>
      <c r="D426" s="7" t="s">
        <v>2072</v>
      </c>
      <c r="E426" s="7" t="s">
        <v>2060</v>
      </c>
      <c r="F426" s="7" t="s">
        <v>2037</v>
      </c>
      <c r="G426" s="7" t="s">
        <v>84</v>
      </c>
      <c r="H426" s="6">
        <v>1951</v>
      </c>
      <c r="I426" s="116">
        <v>29</v>
      </c>
      <c r="J426" s="29">
        <v>29</v>
      </c>
      <c r="K426"/>
    </row>
    <row r="427" spans="1:11" s="8" customFormat="1" ht="15" customHeight="1" x14ac:dyDescent="0.25">
      <c r="A427" s="8">
        <f t="shared" si="6"/>
        <v>427</v>
      </c>
      <c r="B427" s="7" t="s">
        <v>2071</v>
      </c>
      <c r="C427" s="7"/>
      <c r="D427" s="7" t="s">
        <v>2070</v>
      </c>
      <c r="E427" s="7" t="s">
        <v>2060</v>
      </c>
      <c r="F427" s="7" t="s">
        <v>2037</v>
      </c>
      <c r="G427" s="7" t="s">
        <v>84</v>
      </c>
      <c r="H427" s="6">
        <v>1951</v>
      </c>
      <c r="I427" s="116">
        <v>29</v>
      </c>
      <c r="J427" s="29">
        <v>29</v>
      </c>
      <c r="K427"/>
    </row>
    <row r="428" spans="1:11" s="8" customFormat="1" ht="15" customHeight="1" x14ac:dyDescent="0.25">
      <c r="A428" s="8">
        <f t="shared" si="6"/>
        <v>428</v>
      </c>
      <c r="B428" s="7" t="s">
        <v>2069</v>
      </c>
      <c r="C428" s="7"/>
      <c r="D428" s="7" t="s">
        <v>2068</v>
      </c>
      <c r="E428" s="7" t="s">
        <v>283</v>
      </c>
      <c r="F428" s="7" t="s">
        <v>2037</v>
      </c>
      <c r="G428" s="7" t="s">
        <v>84</v>
      </c>
      <c r="H428" s="6">
        <v>1928</v>
      </c>
      <c r="I428" s="116">
        <v>6</v>
      </c>
      <c r="J428" s="29">
        <v>6</v>
      </c>
      <c r="K428"/>
    </row>
    <row r="429" spans="1:11" s="8" customFormat="1" ht="15" customHeight="1" x14ac:dyDescent="0.25">
      <c r="A429" s="8">
        <f t="shared" si="6"/>
        <v>429</v>
      </c>
      <c r="B429" s="7" t="s">
        <v>2067</v>
      </c>
      <c r="C429" s="7"/>
      <c r="D429" s="7" t="s">
        <v>2066</v>
      </c>
      <c r="E429" s="7" t="s">
        <v>2065</v>
      </c>
      <c r="F429" s="7" t="s">
        <v>2037</v>
      </c>
      <c r="G429" s="7" t="s">
        <v>84</v>
      </c>
      <c r="H429" s="6">
        <v>1938</v>
      </c>
      <c r="I429" s="116">
        <v>15</v>
      </c>
      <c r="J429" s="29">
        <v>14</v>
      </c>
      <c r="K429"/>
    </row>
    <row r="430" spans="1:11" s="8" customFormat="1" ht="15" customHeight="1" x14ac:dyDescent="0.25">
      <c r="A430" s="8">
        <f t="shared" si="6"/>
        <v>430</v>
      </c>
      <c r="B430" s="7" t="s">
        <v>2064</v>
      </c>
      <c r="C430" s="7"/>
      <c r="D430" s="7" t="s">
        <v>2063</v>
      </c>
      <c r="E430" s="7" t="s">
        <v>2060</v>
      </c>
      <c r="F430" s="7" t="s">
        <v>2037</v>
      </c>
      <c r="G430" s="7" t="s">
        <v>84</v>
      </c>
      <c r="H430" s="6">
        <v>1951</v>
      </c>
      <c r="I430" s="116">
        <v>21</v>
      </c>
      <c r="J430" s="29">
        <v>21</v>
      </c>
      <c r="K430"/>
    </row>
    <row r="431" spans="1:11" s="11" customFormat="1" ht="15" customHeight="1" x14ac:dyDescent="0.25">
      <c r="A431" s="8">
        <f t="shared" si="6"/>
        <v>431</v>
      </c>
      <c r="B431" s="7" t="s">
        <v>2062</v>
      </c>
      <c r="C431" s="7"/>
      <c r="D431" s="7" t="s">
        <v>2061</v>
      </c>
      <c r="E431" s="7" t="s">
        <v>2060</v>
      </c>
      <c r="F431" s="7" t="s">
        <v>2037</v>
      </c>
      <c r="G431" s="7" t="s">
        <v>84</v>
      </c>
      <c r="H431" s="6">
        <v>1951</v>
      </c>
      <c r="I431" s="116">
        <v>19.8</v>
      </c>
      <c r="J431" s="29">
        <v>20</v>
      </c>
      <c r="K431"/>
    </row>
    <row r="432" spans="1:11" s="8" customFormat="1" ht="15" customHeight="1" x14ac:dyDescent="0.25">
      <c r="A432" s="8">
        <f t="shared" si="6"/>
        <v>432</v>
      </c>
      <c r="B432" s="7" t="s">
        <v>2059</v>
      </c>
      <c r="C432" s="7"/>
      <c r="D432" s="7" t="s">
        <v>2058</v>
      </c>
      <c r="E432" s="7" t="s">
        <v>260</v>
      </c>
      <c r="F432" s="7" t="s">
        <v>2037</v>
      </c>
      <c r="G432" s="7" t="s">
        <v>84</v>
      </c>
      <c r="H432" s="6">
        <v>1941</v>
      </c>
      <c r="I432" s="116">
        <v>36</v>
      </c>
      <c r="J432" s="29">
        <v>36</v>
      </c>
      <c r="K432"/>
    </row>
    <row r="433" spans="1:11" s="11" customFormat="1" ht="15" customHeight="1" x14ac:dyDescent="0.25">
      <c r="A433" s="8">
        <f t="shared" si="6"/>
        <v>433</v>
      </c>
      <c r="B433" s="7" t="s">
        <v>2057</v>
      </c>
      <c r="C433" s="7"/>
      <c r="D433" s="7" t="s">
        <v>2056</v>
      </c>
      <c r="E433" s="7" t="s">
        <v>260</v>
      </c>
      <c r="F433" s="7" t="s">
        <v>2037</v>
      </c>
      <c r="G433" s="7" t="s">
        <v>84</v>
      </c>
      <c r="H433" s="6">
        <v>1941</v>
      </c>
      <c r="I433" s="116">
        <v>36</v>
      </c>
      <c r="J433" s="29">
        <v>36</v>
      </c>
      <c r="K433"/>
    </row>
    <row r="434" spans="1:11" s="11" customFormat="1" ht="15" customHeight="1" x14ac:dyDescent="0.25">
      <c r="A434" s="8">
        <f t="shared" si="6"/>
        <v>434</v>
      </c>
      <c r="B434" s="7" t="s">
        <v>2055</v>
      </c>
      <c r="C434" s="7"/>
      <c r="D434" s="7" t="s">
        <v>2054</v>
      </c>
      <c r="E434" s="7" t="s">
        <v>260</v>
      </c>
      <c r="F434" s="7" t="s">
        <v>2037</v>
      </c>
      <c r="G434" s="7" t="s">
        <v>84</v>
      </c>
      <c r="H434" s="6">
        <v>1941</v>
      </c>
      <c r="I434" s="116">
        <v>36</v>
      </c>
      <c r="J434" s="29">
        <v>36</v>
      </c>
      <c r="K434"/>
    </row>
    <row r="435" spans="1:11" s="8" customFormat="1" ht="15" customHeight="1" x14ac:dyDescent="0.25">
      <c r="A435" s="8">
        <f t="shared" si="6"/>
        <v>435</v>
      </c>
      <c r="B435" s="7" t="s">
        <v>2053</v>
      </c>
      <c r="C435" s="7"/>
      <c r="D435" s="7" t="s">
        <v>2052</v>
      </c>
      <c r="E435" s="7" t="s">
        <v>94</v>
      </c>
      <c r="F435" s="7" t="s">
        <v>2037</v>
      </c>
      <c r="G435" s="7" t="s">
        <v>57</v>
      </c>
      <c r="H435" s="6">
        <v>1953</v>
      </c>
      <c r="I435" s="116">
        <v>22</v>
      </c>
      <c r="J435" s="29">
        <v>22</v>
      </c>
      <c r="K435"/>
    </row>
    <row r="436" spans="1:11" s="8" customFormat="1" ht="15" customHeight="1" x14ac:dyDescent="0.25">
      <c r="A436" s="8">
        <f t="shared" si="6"/>
        <v>436</v>
      </c>
      <c r="B436" s="7" t="s">
        <v>2051</v>
      </c>
      <c r="C436" s="7"/>
      <c r="D436" s="7" t="s">
        <v>2050</v>
      </c>
      <c r="E436" s="7" t="s">
        <v>94</v>
      </c>
      <c r="F436" s="7" t="s">
        <v>2037</v>
      </c>
      <c r="G436" s="7" t="s">
        <v>57</v>
      </c>
      <c r="H436" s="6">
        <v>1953</v>
      </c>
      <c r="I436" s="116">
        <v>22</v>
      </c>
      <c r="J436" s="29">
        <v>22</v>
      </c>
      <c r="K436"/>
    </row>
    <row r="437" spans="1:11" s="8" customFormat="1" ht="15" customHeight="1" x14ac:dyDescent="0.25">
      <c r="A437" s="8">
        <f t="shared" si="6"/>
        <v>437</v>
      </c>
      <c r="B437" s="10" t="s">
        <v>2049</v>
      </c>
      <c r="C437" s="10"/>
      <c r="D437" s="10"/>
      <c r="E437" s="10"/>
      <c r="F437" s="10"/>
      <c r="G437" s="10"/>
      <c r="H437" s="9"/>
      <c r="I437" s="28">
        <f t="shared" ref="I437:J437" si="10">SUM(I413:I436)</f>
        <v>567.70000000000005</v>
      </c>
      <c r="J437" s="28">
        <f t="shared" si="10"/>
        <v>557.4</v>
      </c>
      <c r="K437"/>
    </row>
    <row r="438" spans="1:11" s="8" customFormat="1" ht="15" customHeight="1" x14ac:dyDescent="0.25">
      <c r="A438" s="8">
        <f t="shared" si="6"/>
        <v>438</v>
      </c>
      <c r="B438" s="7" t="s">
        <v>2048</v>
      </c>
      <c r="C438" s="7"/>
      <c r="D438" s="7" t="s">
        <v>2047</v>
      </c>
      <c r="E438" s="7"/>
      <c r="F438" s="7" t="s">
        <v>2037</v>
      </c>
      <c r="G438" s="7"/>
      <c r="H438" s="6"/>
      <c r="I438" s="116">
        <v>567.70000000000005</v>
      </c>
      <c r="J438" s="116">
        <v>385</v>
      </c>
      <c r="K438"/>
    </row>
    <row r="439" spans="1:11" s="11" customFormat="1" ht="15" customHeight="1" x14ac:dyDescent="0.25">
      <c r="A439" s="8">
        <f t="shared" si="6"/>
        <v>439</v>
      </c>
      <c r="B439" s="10"/>
      <c r="C439" s="10"/>
      <c r="D439" s="10"/>
      <c r="E439" s="10"/>
      <c r="F439" s="10"/>
      <c r="G439" s="10"/>
      <c r="H439" s="9"/>
      <c r="I439" s="116"/>
      <c r="J439" s="28"/>
      <c r="K439"/>
    </row>
    <row r="440" spans="1:11" s="8" customFormat="1" ht="15" customHeight="1" x14ac:dyDescent="0.25">
      <c r="A440" s="8">
        <f t="shared" si="6"/>
        <v>440</v>
      </c>
      <c r="B440" s="10" t="s">
        <v>2046</v>
      </c>
      <c r="C440" s="10"/>
      <c r="D440" s="10"/>
      <c r="E440" s="10"/>
      <c r="F440" s="10"/>
      <c r="G440" s="10"/>
      <c r="H440" s="9"/>
      <c r="I440" s="116"/>
      <c r="J440" s="28"/>
      <c r="K440"/>
    </row>
    <row r="441" spans="1:11" s="11" customFormat="1" ht="15" customHeight="1" x14ac:dyDescent="0.25">
      <c r="A441" s="8">
        <f t="shared" si="6"/>
        <v>441</v>
      </c>
      <c r="B441" s="7" t="s">
        <v>2045</v>
      </c>
      <c r="C441" s="7"/>
      <c r="D441" s="7" t="s">
        <v>2044</v>
      </c>
      <c r="E441" s="7" t="s">
        <v>150</v>
      </c>
      <c r="F441" s="7" t="s">
        <v>2037</v>
      </c>
      <c r="G441" s="7" t="s">
        <v>57</v>
      </c>
      <c r="H441" s="6">
        <v>1928</v>
      </c>
      <c r="I441" s="29">
        <v>1.4</v>
      </c>
      <c r="J441" s="29">
        <v>1.4</v>
      </c>
      <c r="K441"/>
    </row>
    <row r="442" spans="1:11" s="8" customFormat="1" ht="15" customHeight="1" x14ac:dyDescent="0.25">
      <c r="A442" s="8">
        <f t="shared" si="6"/>
        <v>442</v>
      </c>
      <c r="B442" s="7" t="s">
        <v>2043</v>
      </c>
      <c r="C442" s="7"/>
      <c r="D442" s="7" t="s">
        <v>2042</v>
      </c>
      <c r="E442" s="7" t="s">
        <v>322</v>
      </c>
      <c r="F442" s="7" t="s">
        <v>2037</v>
      </c>
      <c r="G442" s="7" t="s">
        <v>84</v>
      </c>
      <c r="H442" s="6">
        <v>1928</v>
      </c>
      <c r="I442" s="29">
        <v>7.7</v>
      </c>
      <c r="J442" s="29">
        <v>7.7</v>
      </c>
      <c r="K442"/>
    </row>
    <row r="443" spans="1:11" s="8" customFormat="1" ht="15" customHeight="1" x14ac:dyDescent="0.25">
      <c r="A443" s="8">
        <f t="shared" si="6"/>
        <v>443</v>
      </c>
      <c r="B443" s="7" t="s">
        <v>2041</v>
      </c>
      <c r="C443" s="7"/>
      <c r="D443" s="7" t="s">
        <v>2040</v>
      </c>
      <c r="E443" s="7" t="s">
        <v>322</v>
      </c>
      <c r="F443" s="7" t="s">
        <v>2037</v>
      </c>
      <c r="G443" s="7" t="s">
        <v>84</v>
      </c>
      <c r="H443" s="6">
        <v>1928</v>
      </c>
      <c r="I443" s="29">
        <v>3.6</v>
      </c>
      <c r="J443" s="29">
        <v>3.6</v>
      </c>
      <c r="K443"/>
    </row>
    <row r="444" spans="1:11" s="11" customFormat="1" ht="15" customHeight="1" x14ac:dyDescent="0.25">
      <c r="A444" s="8">
        <f t="shared" si="6"/>
        <v>444</v>
      </c>
      <c r="B444" s="7" t="s">
        <v>2039</v>
      </c>
      <c r="C444" s="7"/>
      <c r="D444" s="7" t="s">
        <v>2038</v>
      </c>
      <c r="E444" s="7" t="s">
        <v>73</v>
      </c>
      <c r="F444" s="7" t="s">
        <v>2037</v>
      </c>
      <c r="G444" s="7" t="s">
        <v>57</v>
      </c>
      <c r="H444" s="6">
        <v>1991</v>
      </c>
      <c r="I444" s="29">
        <v>2.2000000000000002</v>
      </c>
      <c r="J444" s="29">
        <v>2.2000000000000002</v>
      </c>
      <c r="K444"/>
    </row>
    <row r="445" spans="1:11" s="11" customFormat="1" ht="15" customHeight="1" x14ac:dyDescent="0.25">
      <c r="A445" s="8">
        <f t="shared" si="6"/>
        <v>445</v>
      </c>
      <c r="B445" s="10" t="s">
        <v>2036</v>
      </c>
      <c r="C445" s="10"/>
      <c r="D445" s="10"/>
      <c r="E445" s="10"/>
      <c r="F445" s="10"/>
      <c r="G445" s="10"/>
      <c r="H445" s="9"/>
      <c r="I445" s="28">
        <f t="shared" ref="I445:J445" si="11">SUM(I441:I444)</f>
        <v>14.899999999999999</v>
      </c>
      <c r="J445" s="28">
        <f t="shared" si="11"/>
        <v>14.899999999999999</v>
      </c>
      <c r="K445"/>
    </row>
    <row r="446" spans="1:11" s="8" customFormat="1" ht="15" customHeight="1" x14ac:dyDescent="0.25">
      <c r="A446" s="8">
        <f t="shared" si="6"/>
        <v>446</v>
      </c>
      <c r="B446" s="7" t="s">
        <v>2035</v>
      </c>
      <c r="C446" s="7"/>
      <c r="D446" s="7" t="s">
        <v>2034</v>
      </c>
      <c r="E446" s="7"/>
      <c r="F446" s="7" t="s">
        <v>2037</v>
      </c>
      <c r="G446" s="7"/>
      <c r="H446" s="6"/>
      <c r="I446" s="29">
        <v>14.899999999999999</v>
      </c>
      <c r="J446" s="29">
        <v>11.8</v>
      </c>
      <c r="K446"/>
    </row>
    <row r="447" spans="1:11" s="8" customFormat="1" ht="15" customHeight="1" x14ac:dyDescent="0.25">
      <c r="A447" s="8">
        <f t="shared" si="6"/>
        <v>447</v>
      </c>
      <c r="B447" s="10"/>
      <c r="C447" s="10"/>
      <c r="D447" s="10"/>
      <c r="E447" s="10"/>
      <c r="F447" s="10"/>
      <c r="G447" s="10"/>
      <c r="H447" s="9"/>
      <c r="I447" s="28"/>
      <c r="J447" s="28"/>
      <c r="K447"/>
    </row>
    <row r="448" spans="1:11" s="8" customFormat="1" ht="15" customHeight="1" x14ac:dyDescent="0.25">
      <c r="A448" s="8">
        <f t="shared" si="6"/>
        <v>448</v>
      </c>
      <c r="B448" s="7" t="s">
        <v>2033</v>
      </c>
      <c r="C448" s="7"/>
      <c r="D448" s="7" t="s">
        <v>2032</v>
      </c>
      <c r="E448" s="7"/>
      <c r="F448" s="7" t="s">
        <v>2037</v>
      </c>
      <c r="G448" s="7"/>
      <c r="H448" s="6"/>
      <c r="I448" s="5">
        <f>-7.7*(I438/I437)</f>
        <v>-7.7</v>
      </c>
      <c r="J448" s="5">
        <f>-7.7*(J438/J437)</f>
        <v>-5.3184427700035881</v>
      </c>
      <c r="K448"/>
    </row>
    <row r="449" spans="1:11" s="8" customFormat="1" ht="15" customHeight="1" x14ac:dyDescent="0.25">
      <c r="A449" s="8">
        <f t="shared" si="6"/>
        <v>449</v>
      </c>
      <c r="B449" s="7" t="s">
        <v>2031</v>
      </c>
      <c r="C449" s="7"/>
      <c r="D449" s="7" t="s">
        <v>2030</v>
      </c>
      <c r="E449" s="7"/>
      <c r="F449" s="7" t="s">
        <v>2037</v>
      </c>
      <c r="G449" s="7"/>
      <c r="H449" s="6"/>
      <c r="I449" s="5">
        <f>I438+I446+I448</f>
        <v>574.9</v>
      </c>
      <c r="J449" s="5">
        <f>J438+J446+J448</f>
        <v>391.48155722999644</v>
      </c>
      <c r="K449"/>
    </row>
    <row r="450" spans="1:11" s="8" customFormat="1" ht="15" customHeight="1" x14ac:dyDescent="0.25">
      <c r="A450" s="8">
        <f t="shared" si="6"/>
        <v>450</v>
      </c>
      <c r="B450" s="10"/>
      <c r="C450" s="10"/>
      <c r="D450" s="10"/>
      <c r="E450" s="10"/>
      <c r="F450" s="10"/>
      <c r="G450" s="10"/>
      <c r="H450" s="9"/>
      <c r="I450" s="28"/>
      <c r="J450" s="28"/>
      <c r="K450"/>
    </row>
    <row r="451" spans="1:11" s="8" customFormat="1" ht="15" customHeight="1" x14ac:dyDescent="0.25">
      <c r="A451" s="8">
        <f t="shared" si="6"/>
        <v>451</v>
      </c>
      <c r="B451" s="10" t="s">
        <v>2029</v>
      </c>
      <c r="C451" s="10"/>
      <c r="D451" s="10"/>
      <c r="E451" s="10"/>
      <c r="F451" s="10"/>
      <c r="G451" s="10"/>
      <c r="H451" s="9"/>
      <c r="I451" s="28"/>
      <c r="J451" s="28"/>
      <c r="K451"/>
    </row>
    <row r="452" spans="1:11" s="8" customFormat="1" ht="15" customHeight="1" x14ac:dyDescent="0.25">
      <c r="A452" s="8">
        <f t="shared" si="6"/>
        <v>452</v>
      </c>
      <c r="B452" s="7" t="s">
        <v>1993</v>
      </c>
      <c r="C452" s="7"/>
      <c r="D452" s="7" t="s">
        <v>2028</v>
      </c>
      <c r="E452" s="7" t="s">
        <v>319</v>
      </c>
      <c r="F452" s="7" t="s">
        <v>651</v>
      </c>
      <c r="G452" s="7" t="s">
        <v>46</v>
      </c>
      <c r="H452" s="6">
        <v>2016</v>
      </c>
      <c r="I452" s="116">
        <v>56.04</v>
      </c>
      <c r="J452" s="29">
        <v>56</v>
      </c>
      <c r="K452"/>
    </row>
    <row r="453" spans="1:11" s="8" customFormat="1" ht="15" customHeight="1" x14ac:dyDescent="0.25">
      <c r="A453" s="8">
        <f t="shared" si="6"/>
        <v>453</v>
      </c>
      <c r="B453" s="7" t="s">
        <v>1991</v>
      </c>
      <c r="C453" s="7"/>
      <c r="D453" s="7" t="s">
        <v>2027</v>
      </c>
      <c r="E453" s="7" t="s">
        <v>319</v>
      </c>
      <c r="F453" s="7" t="s">
        <v>651</v>
      </c>
      <c r="G453" s="7" t="s">
        <v>46</v>
      </c>
      <c r="H453" s="6">
        <v>2016</v>
      </c>
      <c r="I453" s="116">
        <v>56.04</v>
      </c>
      <c r="J453" s="29">
        <v>56</v>
      </c>
      <c r="K453"/>
    </row>
    <row r="454" spans="1:11" s="8" customFormat="1" ht="15" customHeight="1" x14ac:dyDescent="0.25">
      <c r="A454" s="8">
        <f t="shared" ref="A454:A517" si="12">A453+1</f>
        <v>454</v>
      </c>
      <c r="B454" s="7" t="s">
        <v>1989</v>
      </c>
      <c r="C454" s="7"/>
      <c r="D454" s="7" t="s">
        <v>2026</v>
      </c>
      <c r="E454" s="7" t="s">
        <v>319</v>
      </c>
      <c r="F454" s="7" t="s">
        <v>651</v>
      </c>
      <c r="G454" s="7" t="s">
        <v>46</v>
      </c>
      <c r="H454" s="6">
        <v>2016</v>
      </c>
      <c r="I454" s="116">
        <v>56.04</v>
      </c>
      <c r="J454" s="29">
        <v>56</v>
      </c>
      <c r="K454"/>
    </row>
    <row r="455" spans="1:11" s="8" customFormat="1" ht="15" customHeight="1" x14ac:dyDescent="0.25">
      <c r="A455" s="8">
        <f t="shared" si="12"/>
        <v>455</v>
      </c>
      <c r="B455" s="7" t="s">
        <v>1987</v>
      </c>
      <c r="C455" s="7"/>
      <c r="D455" s="7" t="s">
        <v>2025</v>
      </c>
      <c r="E455" s="7" t="s">
        <v>319</v>
      </c>
      <c r="F455" s="7" t="s">
        <v>47</v>
      </c>
      <c r="G455" s="7" t="s">
        <v>46</v>
      </c>
      <c r="H455" s="6">
        <v>2016</v>
      </c>
      <c r="I455" s="116">
        <v>202</v>
      </c>
      <c r="J455" s="29">
        <v>195</v>
      </c>
      <c r="K455"/>
    </row>
    <row r="456" spans="1:11" s="8" customFormat="1" ht="15" customHeight="1" x14ac:dyDescent="0.25">
      <c r="A456" s="8">
        <f t="shared" si="12"/>
        <v>456</v>
      </c>
      <c r="B456" s="7" t="s">
        <v>1985</v>
      </c>
      <c r="C456" s="7"/>
      <c r="D456" s="7" t="s">
        <v>2024</v>
      </c>
      <c r="E456" s="7" t="s">
        <v>319</v>
      </c>
      <c r="F456" s="7" t="s">
        <v>47</v>
      </c>
      <c r="G456" s="7" t="s">
        <v>46</v>
      </c>
      <c r="H456" s="6">
        <v>2016</v>
      </c>
      <c r="I456" s="116">
        <v>202</v>
      </c>
      <c r="J456" s="29">
        <v>195</v>
      </c>
      <c r="K456"/>
    </row>
    <row r="457" spans="1:11" s="8" customFormat="1" ht="15" customHeight="1" x14ac:dyDescent="0.25">
      <c r="A457" s="8">
        <f t="shared" si="12"/>
        <v>457</v>
      </c>
      <c r="B457" s="7" t="s">
        <v>3372</v>
      </c>
      <c r="C457" s="7"/>
      <c r="D457" s="7" t="s">
        <v>2688</v>
      </c>
      <c r="E457" s="7" t="s">
        <v>319</v>
      </c>
      <c r="F457" s="7" t="s">
        <v>47</v>
      </c>
      <c r="G457" s="7" t="s">
        <v>46</v>
      </c>
      <c r="H457" s="6">
        <v>2016</v>
      </c>
      <c r="I457" s="116">
        <v>202</v>
      </c>
      <c r="J457" s="29">
        <v>195</v>
      </c>
      <c r="K457"/>
    </row>
    <row r="458" spans="1:11" s="8" customFormat="1" ht="15" customHeight="1" x14ac:dyDescent="0.25">
      <c r="A458" s="8">
        <f t="shared" si="12"/>
        <v>458</v>
      </c>
      <c r="B458" s="7" t="s">
        <v>2023</v>
      </c>
      <c r="C458" s="7"/>
      <c r="D458" s="7" t="s">
        <v>2022</v>
      </c>
      <c r="E458" s="7" t="s">
        <v>226</v>
      </c>
      <c r="F458" s="7" t="s">
        <v>54</v>
      </c>
      <c r="G458" s="7" t="s">
        <v>57</v>
      </c>
      <c r="H458" s="6">
        <v>2000</v>
      </c>
      <c r="I458" s="116">
        <v>185</v>
      </c>
      <c r="J458" s="29">
        <v>180</v>
      </c>
      <c r="K458"/>
    </row>
    <row r="459" spans="1:11" s="8" customFormat="1" ht="15" customHeight="1" x14ac:dyDescent="0.25">
      <c r="A459" s="8">
        <f t="shared" si="12"/>
        <v>459</v>
      </c>
      <c r="B459" s="7" t="s">
        <v>2021</v>
      </c>
      <c r="C459" s="7"/>
      <c r="D459" s="7" t="s">
        <v>2020</v>
      </c>
      <c r="E459" s="7" t="s">
        <v>226</v>
      </c>
      <c r="F459" s="7" t="s">
        <v>54</v>
      </c>
      <c r="G459" s="7" t="s">
        <v>57</v>
      </c>
      <c r="H459" s="6">
        <v>2000</v>
      </c>
      <c r="I459" s="116">
        <v>185</v>
      </c>
      <c r="J459" s="29">
        <v>180</v>
      </c>
      <c r="K459"/>
    </row>
    <row r="460" spans="1:11" s="8" customFormat="1" ht="15" customHeight="1" x14ac:dyDescent="0.25">
      <c r="A460" s="8">
        <f t="shared" si="12"/>
        <v>460</v>
      </c>
      <c r="B460" s="7" t="s">
        <v>2019</v>
      </c>
      <c r="C460" s="7"/>
      <c r="D460" s="7" t="s">
        <v>2018</v>
      </c>
      <c r="E460" s="7" t="s">
        <v>226</v>
      </c>
      <c r="F460" s="7" t="s">
        <v>54</v>
      </c>
      <c r="G460" s="7" t="s">
        <v>57</v>
      </c>
      <c r="H460" s="6">
        <v>2000</v>
      </c>
      <c r="I460" s="116">
        <v>185</v>
      </c>
      <c r="J460" s="29">
        <v>180</v>
      </c>
      <c r="K460"/>
    </row>
    <row r="461" spans="1:11" s="8" customFormat="1" ht="15" customHeight="1" x14ac:dyDescent="0.25">
      <c r="A461" s="8">
        <f t="shared" si="12"/>
        <v>461</v>
      </c>
      <c r="B461" s="7" t="s">
        <v>2017</v>
      </c>
      <c r="C461" s="7"/>
      <c r="D461" s="7" t="s">
        <v>2016</v>
      </c>
      <c r="E461" s="7" t="s">
        <v>226</v>
      </c>
      <c r="F461" s="7" t="s">
        <v>54</v>
      </c>
      <c r="G461" s="7" t="s">
        <v>57</v>
      </c>
      <c r="H461" s="6">
        <v>2000</v>
      </c>
      <c r="I461" s="116">
        <v>400</v>
      </c>
      <c r="J461" s="29">
        <v>400</v>
      </c>
      <c r="K461"/>
    </row>
    <row r="462" spans="1:11" s="8" customFormat="1" ht="15" customHeight="1" x14ac:dyDescent="0.25">
      <c r="A462" s="8">
        <f t="shared" si="12"/>
        <v>462</v>
      </c>
      <c r="B462" s="7" t="s">
        <v>2015</v>
      </c>
      <c r="C462" s="7"/>
      <c r="D462" s="7" t="s">
        <v>2014</v>
      </c>
      <c r="E462" s="7" t="s">
        <v>2007</v>
      </c>
      <c r="F462" s="7" t="s">
        <v>54</v>
      </c>
      <c r="G462" s="7" t="s">
        <v>57</v>
      </c>
      <c r="H462" s="6">
        <v>2001</v>
      </c>
      <c r="I462" s="116">
        <v>179</v>
      </c>
      <c r="J462" s="29">
        <v>162</v>
      </c>
      <c r="K462"/>
    </row>
    <row r="463" spans="1:11" s="8" customFormat="1" ht="15" customHeight="1" x14ac:dyDescent="0.25">
      <c r="A463" s="8">
        <f t="shared" si="12"/>
        <v>463</v>
      </c>
      <c r="B463" s="7" t="s">
        <v>2013</v>
      </c>
      <c r="C463" s="7"/>
      <c r="D463" s="7" t="s">
        <v>2012</v>
      </c>
      <c r="E463" s="7" t="s">
        <v>2007</v>
      </c>
      <c r="F463" s="7" t="s">
        <v>54</v>
      </c>
      <c r="G463" s="7" t="s">
        <v>57</v>
      </c>
      <c r="H463" s="6">
        <v>2001</v>
      </c>
      <c r="I463" s="116">
        <v>179</v>
      </c>
      <c r="J463" s="29">
        <v>179</v>
      </c>
      <c r="K463"/>
    </row>
    <row r="464" spans="1:11" s="8" customFormat="1" ht="15" customHeight="1" x14ac:dyDescent="0.25">
      <c r="A464" s="8">
        <f t="shared" si="12"/>
        <v>464</v>
      </c>
      <c r="B464" s="7" t="s">
        <v>2011</v>
      </c>
      <c r="C464" s="7"/>
      <c r="D464" s="7" t="s">
        <v>2010</v>
      </c>
      <c r="E464" s="7" t="s">
        <v>2007</v>
      </c>
      <c r="F464" s="7" t="s">
        <v>54</v>
      </c>
      <c r="G464" s="7" t="s">
        <v>57</v>
      </c>
      <c r="H464" s="6">
        <v>2001</v>
      </c>
      <c r="I464" s="116">
        <v>179</v>
      </c>
      <c r="J464" s="29">
        <v>178</v>
      </c>
      <c r="K464"/>
    </row>
    <row r="465" spans="1:11" s="11" customFormat="1" ht="15" customHeight="1" x14ac:dyDescent="0.25">
      <c r="A465" s="8">
        <f t="shared" si="12"/>
        <v>465</v>
      </c>
      <c r="B465" s="7" t="s">
        <v>2009</v>
      </c>
      <c r="C465" s="7"/>
      <c r="D465" s="7" t="s">
        <v>2008</v>
      </c>
      <c r="E465" s="7" t="s">
        <v>2007</v>
      </c>
      <c r="F465" s="7" t="s">
        <v>54</v>
      </c>
      <c r="G465" s="7" t="s">
        <v>57</v>
      </c>
      <c r="H465" s="6">
        <v>2001</v>
      </c>
      <c r="I465" s="116">
        <v>400</v>
      </c>
      <c r="J465" s="29">
        <v>389</v>
      </c>
      <c r="K465"/>
    </row>
    <row r="466" spans="1:11" s="11" customFormat="1" ht="15" customHeight="1" x14ac:dyDescent="0.25">
      <c r="A466" s="8">
        <f t="shared" si="12"/>
        <v>466</v>
      </c>
      <c r="B466" s="7" t="s">
        <v>2006</v>
      </c>
      <c r="C466" s="7"/>
      <c r="D466" s="7" t="s">
        <v>2005</v>
      </c>
      <c r="E466" s="7" t="s">
        <v>201</v>
      </c>
      <c r="F466" s="7" t="s">
        <v>54</v>
      </c>
      <c r="G466" s="7" t="s">
        <v>57</v>
      </c>
      <c r="H466" s="6">
        <v>2003</v>
      </c>
      <c r="I466" s="116">
        <v>185</v>
      </c>
      <c r="J466" s="29">
        <v>154</v>
      </c>
      <c r="K466"/>
    </row>
    <row r="467" spans="1:11" s="11" customFormat="1" ht="15" customHeight="1" x14ac:dyDescent="0.25">
      <c r="A467" s="8">
        <f t="shared" si="12"/>
        <v>467</v>
      </c>
      <c r="B467" s="7" t="s">
        <v>2004</v>
      </c>
      <c r="C467" s="7"/>
      <c r="D467" s="7" t="s">
        <v>2003</v>
      </c>
      <c r="E467" s="7" t="s">
        <v>201</v>
      </c>
      <c r="F467" s="7" t="s">
        <v>54</v>
      </c>
      <c r="G467" s="7" t="s">
        <v>57</v>
      </c>
      <c r="H467" s="6">
        <v>2003</v>
      </c>
      <c r="I467" s="116">
        <v>185</v>
      </c>
      <c r="J467" s="29">
        <v>151</v>
      </c>
      <c r="K467"/>
    </row>
    <row r="468" spans="1:11" s="8" customFormat="1" ht="15" customHeight="1" x14ac:dyDescent="0.25">
      <c r="A468" s="8">
        <f t="shared" si="12"/>
        <v>468</v>
      </c>
      <c r="B468" s="7" t="s">
        <v>2002</v>
      </c>
      <c r="C468" s="7"/>
      <c r="D468" s="7" t="s">
        <v>2001</v>
      </c>
      <c r="E468" s="7" t="s">
        <v>201</v>
      </c>
      <c r="F468" s="7" t="s">
        <v>54</v>
      </c>
      <c r="G468" s="7" t="s">
        <v>57</v>
      </c>
      <c r="H468" s="6">
        <v>2003</v>
      </c>
      <c r="I468" s="116">
        <v>318</v>
      </c>
      <c r="J468" s="29">
        <v>312</v>
      </c>
      <c r="K468"/>
    </row>
    <row r="469" spans="1:11" s="8" customFormat="1" ht="15" customHeight="1" x14ac:dyDescent="0.25">
      <c r="A469" s="8">
        <f t="shared" si="12"/>
        <v>469</v>
      </c>
      <c r="B469" s="7" t="s">
        <v>1983</v>
      </c>
      <c r="C469" s="7"/>
      <c r="D469" s="7" t="s">
        <v>2000</v>
      </c>
      <c r="E469" s="7" t="s">
        <v>201</v>
      </c>
      <c r="F469" s="7" t="s">
        <v>54</v>
      </c>
      <c r="G469" s="7" t="s">
        <v>57</v>
      </c>
      <c r="H469" s="6">
        <v>2003</v>
      </c>
      <c r="I469" s="116">
        <v>185</v>
      </c>
      <c r="J469" s="29">
        <v>149</v>
      </c>
      <c r="K469"/>
    </row>
    <row r="470" spans="1:11" s="8" customFormat="1" ht="15" customHeight="1" x14ac:dyDescent="0.25">
      <c r="A470" s="8">
        <f t="shared" si="12"/>
        <v>470</v>
      </c>
      <c r="B470" s="7" t="s">
        <v>1999</v>
      </c>
      <c r="C470" s="7"/>
      <c r="D470" s="7" t="s">
        <v>1998</v>
      </c>
      <c r="E470" s="7" t="s">
        <v>201</v>
      </c>
      <c r="F470" s="7" t="s">
        <v>54</v>
      </c>
      <c r="G470" s="7" t="s">
        <v>57</v>
      </c>
      <c r="H470" s="6">
        <v>2003</v>
      </c>
      <c r="I470" s="116">
        <v>185</v>
      </c>
      <c r="J470" s="29">
        <v>150</v>
      </c>
      <c r="K470"/>
    </row>
    <row r="471" spans="1:11" s="8" customFormat="1" ht="15" customHeight="1" x14ac:dyDescent="0.25">
      <c r="A471" s="8">
        <f t="shared" si="12"/>
        <v>471</v>
      </c>
      <c r="B471" s="7" t="s">
        <v>1997</v>
      </c>
      <c r="C471" s="7"/>
      <c r="D471" s="7" t="s">
        <v>1996</v>
      </c>
      <c r="E471" s="7" t="s">
        <v>201</v>
      </c>
      <c r="F471" s="7" t="s">
        <v>54</v>
      </c>
      <c r="G471" s="7" t="s">
        <v>57</v>
      </c>
      <c r="H471" s="6">
        <v>2003</v>
      </c>
      <c r="I471" s="116">
        <v>318</v>
      </c>
      <c r="J471" s="29">
        <v>317</v>
      </c>
      <c r="K471"/>
    </row>
    <row r="472" spans="1:11" s="8" customFormat="1" ht="15" customHeight="1" x14ac:dyDescent="0.25">
      <c r="A472" s="8">
        <f t="shared" si="12"/>
        <v>472</v>
      </c>
      <c r="B472" s="10" t="s">
        <v>1995</v>
      </c>
      <c r="C472" s="10"/>
      <c r="D472" s="10"/>
      <c r="E472" s="10"/>
      <c r="F472" s="10"/>
      <c r="G472" s="10"/>
      <c r="H472" s="9"/>
      <c r="I472" s="28">
        <f t="shared" ref="I472" si="13">SUM(I452:I471)</f>
        <v>4042.12</v>
      </c>
      <c r="J472" s="28">
        <f t="shared" ref="J472" si="14">SUM(J452:J471)</f>
        <v>3834</v>
      </c>
      <c r="K472"/>
    </row>
    <row r="473" spans="1:11" s="8" customFormat="1" ht="15" customHeight="1" x14ac:dyDescent="0.25">
      <c r="A473" s="8">
        <f t="shared" si="12"/>
        <v>473</v>
      </c>
      <c r="B473" s="10"/>
      <c r="C473" s="10"/>
      <c r="D473" s="10"/>
      <c r="E473" s="10"/>
      <c r="F473" s="10"/>
      <c r="G473" s="10"/>
      <c r="H473" s="9"/>
      <c r="I473" s="28"/>
      <c r="J473" s="28"/>
      <c r="K473"/>
    </row>
    <row r="474" spans="1:11" s="8" customFormat="1" ht="15" customHeight="1" x14ac:dyDescent="0.25">
      <c r="A474" s="8">
        <f t="shared" si="12"/>
        <v>474</v>
      </c>
      <c r="B474" s="10" t="s">
        <v>1994</v>
      </c>
      <c r="C474" s="10"/>
      <c r="D474" s="10"/>
      <c r="E474" s="10"/>
      <c r="F474" s="10"/>
      <c r="G474" s="10"/>
      <c r="H474" s="9"/>
      <c r="I474" s="28"/>
      <c r="J474" s="28"/>
      <c r="K474"/>
    </row>
    <row r="475" spans="1:11" s="8" customFormat="1" ht="15" customHeight="1" x14ac:dyDescent="0.25">
      <c r="A475" s="8">
        <f t="shared" si="12"/>
        <v>475</v>
      </c>
      <c r="B475" s="7" t="s">
        <v>1993</v>
      </c>
      <c r="C475" s="7"/>
      <c r="D475" s="7" t="s">
        <v>1992</v>
      </c>
      <c r="E475" s="7" t="s">
        <v>319</v>
      </c>
      <c r="F475" s="7" t="s">
        <v>651</v>
      </c>
      <c r="G475" s="7" t="s">
        <v>46</v>
      </c>
      <c r="H475" s="6">
        <v>2017</v>
      </c>
      <c r="I475" s="29">
        <v>0</v>
      </c>
      <c r="J475" s="29">
        <v>0</v>
      </c>
      <c r="K475"/>
    </row>
    <row r="476" spans="1:11" s="8" customFormat="1" ht="15" customHeight="1" x14ac:dyDescent="0.25">
      <c r="A476" s="8">
        <f t="shared" si="12"/>
        <v>476</v>
      </c>
      <c r="B476" s="7" t="s">
        <v>1991</v>
      </c>
      <c r="C476" s="7"/>
      <c r="D476" s="7" t="s">
        <v>1990</v>
      </c>
      <c r="E476" s="7" t="s">
        <v>319</v>
      </c>
      <c r="F476" s="7" t="s">
        <v>651</v>
      </c>
      <c r="G476" s="7" t="s">
        <v>46</v>
      </c>
      <c r="H476" s="6">
        <v>2017</v>
      </c>
      <c r="I476" s="29">
        <v>0</v>
      </c>
      <c r="J476" s="29">
        <v>0</v>
      </c>
      <c r="K476"/>
    </row>
    <row r="477" spans="1:11" s="11" customFormat="1" ht="15" customHeight="1" x14ac:dyDescent="0.25">
      <c r="A477" s="8">
        <f t="shared" si="12"/>
        <v>477</v>
      </c>
      <c r="B477" s="7" t="s">
        <v>1989</v>
      </c>
      <c r="C477" s="7"/>
      <c r="D477" s="7" t="s">
        <v>1988</v>
      </c>
      <c r="E477" s="7" t="s">
        <v>319</v>
      </c>
      <c r="F477" s="7" t="s">
        <v>651</v>
      </c>
      <c r="G477" s="7" t="s">
        <v>46</v>
      </c>
      <c r="H477" s="6">
        <v>2017</v>
      </c>
      <c r="I477" s="29">
        <v>0</v>
      </c>
      <c r="J477" s="29">
        <v>0</v>
      </c>
      <c r="K477"/>
    </row>
    <row r="478" spans="1:11" s="11" customFormat="1" ht="15" customHeight="1" x14ac:dyDescent="0.25">
      <c r="A478" s="8">
        <f t="shared" si="12"/>
        <v>478</v>
      </c>
      <c r="B478" s="7" t="s">
        <v>1987</v>
      </c>
      <c r="C478" s="7"/>
      <c r="D478" s="7" t="s">
        <v>1986</v>
      </c>
      <c r="E478" s="7" t="s">
        <v>319</v>
      </c>
      <c r="F478" s="7" t="s">
        <v>47</v>
      </c>
      <c r="G478" s="7" t="s">
        <v>46</v>
      </c>
      <c r="H478" s="6">
        <v>2017</v>
      </c>
      <c r="I478" s="29">
        <v>0</v>
      </c>
      <c r="J478" s="29">
        <v>0</v>
      </c>
      <c r="K478"/>
    </row>
    <row r="479" spans="1:11" s="8" customFormat="1" ht="15" customHeight="1" x14ac:dyDescent="0.25">
      <c r="A479" s="8">
        <f t="shared" si="12"/>
        <v>479</v>
      </c>
      <c r="B479" s="7" t="s">
        <v>1985</v>
      </c>
      <c r="C479" s="7"/>
      <c r="D479" s="7" t="s">
        <v>1984</v>
      </c>
      <c r="E479" s="7" t="s">
        <v>319</v>
      </c>
      <c r="F479" s="7" t="s">
        <v>47</v>
      </c>
      <c r="G479" s="7" t="s">
        <v>46</v>
      </c>
      <c r="H479" s="6">
        <v>2017</v>
      </c>
      <c r="I479" s="29">
        <v>0</v>
      </c>
      <c r="J479" s="29">
        <v>0</v>
      </c>
      <c r="K479"/>
    </row>
    <row r="480" spans="1:11" s="11" customFormat="1" ht="15" customHeight="1" x14ac:dyDescent="0.25">
      <c r="A480" s="8">
        <f t="shared" si="12"/>
        <v>480</v>
      </c>
      <c r="B480" s="7" t="s">
        <v>3372</v>
      </c>
      <c r="C480" s="7"/>
      <c r="D480" s="7" t="s">
        <v>3373</v>
      </c>
      <c r="E480" s="7" t="s">
        <v>319</v>
      </c>
      <c r="F480" s="7" t="s">
        <v>47</v>
      </c>
      <c r="G480" s="7" t="s">
        <v>46</v>
      </c>
      <c r="H480" s="6">
        <v>2025</v>
      </c>
      <c r="I480" s="29">
        <v>0</v>
      </c>
      <c r="J480" s="29">
        <v>0</v>
      </c>
      <c r="K480"/>
    </row>
    <row r="481" spans="1:11" s="8" customFormat="1" ht="15" customHeight="1" x14ac:dyDescent="0.25">
      <c r="A481" s="8">
        <f t="shared" si="12"/>
        <v>481</v>
      </c>
      <c r="B481" s="7" t="s">
        <v>1983</v>
      </c>
      <c r="C481" s="7"/>
      <c r="D481" s="7" t="s">
        <v>1982</v>
      </c>
      <c r="E481" s="7" t="s">
        <v>201</v>
      </c>
      <c r="F481" s="7" t="s">
        <v>54</v>
      </c>
      <c r="G481" s="7" t="s">
        <v>57</v>
      </c>
      <c r="H481" s="6">
        <v>2023</v>
      </c>
      <c r="I481" s="29">
        <v>-185</v>
      </c>
      <c r="J481" s="29">
        <f>-149</f>
        <v>-149</v>
      </c>
      <c r="K481"/>
    </row>
    <row r="482" spans="1:11" s="8" customFormat="1" ht="15" customHeight="1" x14ac:dyDescent="0.25">
      <c r="A482" s="8">
        <f t="shared" si="12"/>
        <v>482</v>
      </c>
      <c r="B482" s="7" t="s">
        <v>1999</v>
      </c>
      <c r="C482" s="7"/>
      <c r="D482" s="7" t="s">
        <v>3399</v>
      </c>
      <c r="E482" s="7" t="s">
        <v>201</v>
      </c>
      <c r="F482" s="7" t="s">
        <v>54</v>
      </c>
      <c r="G482" s="7" t="s">
        <v>57</v>
      </c>
      <c r="H482" s="6">
        <v>2023</v>
      </c>
      <c r="I482" s="29">
        <v>0</v>
      </c>
      <c r="J482" s="29">
        <v>0</v>
      </c>
      <c r="K482"/>
    </row>
    <row r="483" spans="1:11" s="11" customFormat="1" ht="15" customHeight="1" x14ac:dyDescent="0.25">
      <c r="A483" s="8">
        <f t="shared" si="12"/>
        <v>483</v>
      </c>
      <c r="B483" s="7" t="s">
        <v>1997</v>
      </c>
      <c r="C483" s="7"/>
      <c r="D483" s="7" t="s">
        <v>3400</v>
      </c>
      <c r="E483" s="7" t="s">
        <v>201</v>
      </c>
      <c r="F483" s="7" t="s">
        <v>54</v>
      </c>
      <c r="G483" s="7" t="s">
        <v>57</v>
      </c>
      <c r="H483" s="6">
        <v>2023</v>
      </c>
      <c r="I483" s="29">
        <v>0</v>
      </c>
      <c r="J483" s="29">
        <v>0</v>
      </c>
      <c r="K483"/>
    </row>
    <row r="484" spans="1:11" s="11" customFormat="1" ht="15" customHeight="1" x14ac:dyDescent="0.25">
      <c r="A484" s="8">
        <f t="shared" si="12"/>
        <v>484</v>
      </c>
      <c r="B484" s="7" t="s">
        <v>2006</v>
      </c>
      <c r="C484" s="7"/>
      <c r="D484" s="7" t="s">
        <v>3401</v>
      </c>
      <c r="E484" s="7" t="s">
        <v>201</v>
      </c>
      <c r="F484" s="7" t="s">
        <v>54</v>
      </c>
      <c r="G484" s="7" t="s">
        <v>57</v>
      </c>
      <c r="H484" s="6">
        <v>2023</v>
      </c>
      <c r="I484" s="29">
        <v>0</v>
      </c>
      <c r="J484" s="29">
        <v>0</v>
      </c>
      <c r="K484"/>
    </row>
    <row r="485" spans="1:11" s="8" customFormat="1" ht="15" customHeight="1" x14ac:dyDescent="0.25">
      <c r="A485" s="8">
        <f t="shared" si="12"/>
        <v>485</v>
      </c>
      <c r="B485" s="10" t="s">
        <v>1981</v>
      </c>
      <c r="C485" s="10"/>
      <c r="D485" s="10"/>
      <c r="E485" s="10"/>
      <c r="F485" s="10"/>
      <c r="G485" s="10"/>
      <c r="H485" s="9"/>
      <c r="I485" s="28">
        <f t="shared" ref="I485:J485" si="15">SUM(I475:I484)</f>
        <v>-185</v>
      </c>
      <c r="J485" s="28">
        <f t="shared" si="15"/>
        <v>-149</v>
      </c>
      <c r="K485"/>
    </row>
    <row r="486" spans="1:11" s="8" customFormat="1" ht="15" customHeight="1" x14ac:dyDescent="0.25">
      <c r="A486" s="8">
        <f t="shared" si="12"/>
        <v>486</v>
      </c>
      <c r="B486" s="10"/>
      <c r="C486" s="10"/>
      <c r="D486" s="10"/>
      <c r="E486" s="10"/>
      <c r="F486" s="10"/>
      <c r="G486" s="10"/>
      <c r="H486" s="9"/>
      <c r="I486" s="28"/>
      <c r="J486" s="28"/>
      <c r="K486"/>
    </row>
    <row r="487" spans="1:11" s="8" customFormat="1" ht="15" customHeight="1" x14ac:dyDescent="0.25">
      <c r="A487" s="8">
        <f t="shared" si="12"/>
        <v>487</v>
      </c>
      <c r="B487" s="7" t="s">
        <v>1980</v>
      </c>
      <c r="C487" s="7"/>
      <c r="D487" s="7" t="s">
        <v>1979</v>
      </c>
      <c r="E487" s="7"/>
      <c r="F487" s="7" t="s">
        <v>58</v>
      </c>
      <c r="G487" s="7"/>
      <c r="H487" s="6"/>
      <c r="I487" s="29">
        <v>126</v>
      </c>
      <c r="J487" s="29">
        <v>118</v>
      </c>
      <c r="K487"/>
    </row>
    <row r="488" spans="1:11" s="8" customFormat="1" ht="15" customHeight="1" x14ac:dyDescent="0.25">
      <c r="A488" s="8">
        <f t="shared" si="12"/>
        <v>488</v>
      </c>
      <c r="B488" s="10"/>
      <c r="C488" s="10"/>
      <c r="D488" s="10"/>
      <c r="E488" s="10"/>
      <c r="F488" s="10"/>
      <c r="G488" s="10"/>
      <c r="H488" s="9"/>
      <c r="I488" s="28"/>
      <c r="J488" s="28"/>
      <c r="K488"/>
    </row>
    <row r="489" spans="1:11" s="8" customFormat="1" ht="15" customHeight="1" x14ac:dyDescent="0.25">
      <c r="A489" s="8">
        <f t="shared" si="12"/>
        <v>489</v>
      </c>
      <c r="B489" s="7" t="s">
        <v>3018</v>
      </c>
      <c r="C489" s="7"/>
      <c r="D489" s="7" t="s">
        <v>1978</v>
      </c>
      <c r="E489" s="7"/>
      <c r="F489" s="7" t="s">
        <v>54</v>
      </c>
      <c r="G489" s="7"/>
      <c r="H489" s="6"/>
      <c r="I489" s="29">
        <v>9450</v>
      </c>
      <c r="J489" s="29">
        <v>2144</v>
      </c>
      <c r="K489"/>
    </row>
    <row r="490" spans="1:11" s="8" customFormat="1" ht="15" customHeight="1" x14ac:dyDescent="0.25">
      <c r="A490" s="8">
        <f t="shared" si="12"/>
        <v>490</v>
      </c>
      <c r="B490" s="7" t="s">
        <v>1977</v>
      </c>
      <c r="C490" s="7"/>
      <c r="D490" s="7" t="s">
        <v>1976</v>
      </c>
      <c r="E490" s="7"/>
      <c r="F490" s="7" t="s">
        <v>54</v>
      </c>
      <c r="G490" s="7"/>
      <c r="H490" s="6"/>
      <c r="I490" s="116"/>
      <c r="J490" s="29">
        <v>99</v>
      </c>
      <c r="K490"/>
    </row>
    <row r="491" spans="1:11" s="8" customFormat="1" ht="15" customHeight="1" x14ac:dyDescent="0.25">
      <c r="A491" s="8">
        <f t="shared" si="12"/>
        <v>491</v>
      </c>
      <c r="B491" s="10"/>
      <c r="C491" s="10"/>
      <c r="D491" s="10"/>
      <c r="E491" s="10"/>
      <c r="F491" s="10"/>
      <c r="G491" s="10"/>
      <c r="H491" s="9"/>
      <c r="I491" s="116"/>
      <c r="J491" s="28"/>
      <c r="K491"/>
    </row>
    <row r="492" spans="1:11" s="8" customFormat="1" ht="15" customHeight="1" x14ac:dyDescent="0.25">
      <c r="A492" s="8">
        <f t="shared" si="12"/>
        <v>492</v>
      </c>
      <c r="B492" s="10" t="s">
        <v>1975</v>
      </c>
      <c r="C492" s="10"/>
      <c r="D492" s="10"/>
      <c r="E492" s="10"/>
      <c r="F492" s="10"/>
      <c r="G492" s="10"/>
      <c r="H492" s="9"/>
      <c r="I492" s="116"/>
      <c r="J492" s="28"/>
      <c r="K492"/>
    </row>
    <row r="493" spans="1:11" s="8" customFormat="1" ht="15" customHeight="1" x14ac:dyDescent="0.25">
      <c r="A493" s="8">
        <f t="shared" si="12"/>
        <v>493</v>
      </c>
      <c r="B493" s="7" t="s">
        <v>1353</v>
      </c>
      <c r="C493" s="7"/>
      <c r="D493" s="7" t="s">
        <v>1352</v>
      </c>
      <c r="E493" s="7" t="s">
        <v>1271</v>
      </c>
      <c r="F493" s="7" t="s">
        <v>108</v>
      </c>
      <c r="G493" s="7" t="s">
        <v>57</v>
      </c>
      <c r="H493" s="6">
        <v>2023</v>
      </c>
      <c r="I493" s="116">
        <v>193.5</v>
      </c>
      <c r="J493" s="29">
        <v>192.9</v>
      </c>
      <c r="K493"/>
    </row>
    <row r="494" spans="1:11" s="8" customFormat="1" ht="15" customHeight="1" x14ac:dyDescent="0.25">
      <c r="A494" s="8">
        <f t="shared" si="12"/>
        <v>494</v>
      </c>
      <c r="B494" s="7" t="s">
        <v>1970</v>
      </c>
      <c r="C494" s="7"/>
      <c r="D494" s="7" t="s">
        <v>1969</v>
      </c>
      <c r="E494" s="7" t="s">
        <v>483</v>
      </c>
      <c r="F494" s="7" t="s">
        <v>108</v>
      </c>
      <c r="G494" s="7" t="s">
        <v>53</v>
      </c>
      <c r="H494" s="6">
        <v>2021</v>
      </c>
      <c r="I494" s="116">
        <v>36.700000000000003</v>
      </c>
      <c r="J494" s="29">
        <v>36.700000000000003</v>
      </c>
      <c r="K494"/>
    </row>
    <row r="495" spans="1:11" s="8" customFormat="1" ht="15" customHeight="1" x14ac:dyDescent="0.25">
      <c r="A495" s="8">
        <f t="shared" si="12"/>
        <v>495</v>
      </c>
      <c r="B495" s="7" t="s">
        <v>1968</v>
      </c>
      <c r="C495" s="7"/>
      <c r="D495" s="7" t="s">
        <v>1967</v>
      </c>
      <c r="E495" s="7" t="s">
        <v>483</v>
      </c>
      <c r="F495" s="7" t="s">
        <v>108</v>
      </c>
      <c r="G495" s="7" t="s">
        <v>53</v>
      </c>
      <c r="H495" s="6">
        <v>2021</v>
      </c>
      <c r="I495" s="116">
        <v>35.799999999999997</v>
      </c>
      <c r="J495" s="29">
        <v>35.799999999999997</v>
      </c>
      <c r="K495"/>
    </row>
    <row r="496" spans="1:11" s="8" customFormat="1" ht="15" customHeight="1" x14ac:dyDescent="0.25">
      <c r="A496" s="8">
        <f t="shared" si="12"/>
        <v>496</v>
      </c>
      <c r="B496" s="7" t="s">
        <v>1966</v>
      </c>
      <c r="C496" s="7"/>
      <c r="D496" s="7" t="s">
        <v>1965</v>
      </c>
      <c r="E496" s="7" t="s">
        <v>483</v>
      </c>
      <c r="F496" s="7" t="s">
        <v>108</v>
      </c>
      <c r="G496" s="7" t="s">
        <v>53</v>
      </c>
      <c r="H496" s="6">
        <v>2021</v>
      </c>
      <c r="I496" s="116">
        <v>177.7</v>
      </c>
      <c r="J496" s="29">
        <v>177.7</v>
      </c>
      <c r="K496"/>
    </row>
    <row r="497" spans="1:11" s="8" customFormat="1" ht="15" customHeight="1" x14ac:dyDescent="0.25">
      <c r="A497" s="8">
        <f t="shared" si="12"/>
        <v>497</v>
      </c>
      <c r="B497" s="7" t="s">
        <v>1964</v>
      </c>
      <c r="C497" s="7"/>
      <c r="D497" s="7" t="s">
        <v>1963</v>
      </c>
      <c r="E497" s="7" t="s">
        <v>124</v>
      </c>
      <c r="F497" s="7" t="s">
        <v>108</v>
      </c>
      <c r="G497" s="7" t="s">
        <v>84</v>
      </c>
      <c r="H497" s="6">
        <v>2012</v>
      </c>
      <c r="I497" s="116">
        <v>99.83</v>
      </c>
      <c r="J497" s="29">
        <v>99.8</v>
      </c>
      <c r="K497"/>
    </row>
    <row r="498" spans="1:11" s="8" customFormat="1" ht="15" customHeight="1" x14ac:dyDescent="0.25">
      <c r="A498" s="8">
        <f t="shared" si="12"/>
        <v>498</v>
      </c>
      <c r="B498" s="7" t="s">
        <v>1349</v>
      </c>
      <c r="C498" s="7"/>
      <c r="D498" s="7" t="s">
        <v>1348</v>
      </c>
      <c r="E498" s="7" t="s">
        <v>542</v>
      </c>
      <c r="F498" s="7" t="s">
        <v>108</v>
      </c>
      <c r="G498" s="7" t="s">
        <v>53</v>
      </c>
      <c r="H498" s="6">
        <v>2024</v>
      </c>
      <c r="I498" s="116">
        <v>98.9</v>
      </c>
      <c r="J498" s="29">
        <v>98.9</v>
      </c>
      <c r="K498"/>
    </row>
    <row r="499" spans="1:11" s="8" customFormat="1" ht="15" customHeight="1" x14ac:dyDescent="0.25">
      <c r="A499" s="8">
        <f t="shared" si="12"/>
        <v>499</v>
      </c>
      <c r="B499" s="7" t="s">
        <v>1347</v>
      </c>
      <c r="C499" s="7"/>
      <c r="D499" s="7" t="s">
        <v>1346</v>
      </c>
      <c r="E499" s="7" t="s">
        <v>542</v>
      </c>
      <c r="F499" s="7" t="s">
        <v>108</v>
      </c>
      <c r="G499" s="7" t="s">
        <v>53</v>
      </c>
      <c r="H499" s="6">
        <v>2024</v>
      </c>
      <c r="I499" s="116">
        <v>90</v>
      </c>
      <c r="J499" s="29">
        <v>90</v>
      </c>
      <c r="K499"/>
    </row>
    <row r="500" spans="1:11" s="8" customFormat="1" ht="15" customHeight="1" x14ac:dyDescent="0.25">
      <c r="A500" s="8">
        <f t="shared" si="12"/>
        <v>500</v>
      </c>
      <c r="B500" s="7" t="s">
        <v>1345</v>
      </c>
      <c r="C500" s="7"/>
      <c r="D500" s="7" t="s">
        <v>1344</v>
      </c>
      <c r="E500" s="7" t="s">
        <v>542</v>
      </c>
      <c r="F500" s="7" t="s">
        <v>108</v>
      </c>
      <c r="G500" s="7" t="s">
        <v>53</v>
      </c>
      <c r="H500" s="6">
        <v>2024</v>
      </c>
      <c r="I500" s="116">
        <v>38.700000000000003</v>
      </c>
      <c r="J500" s="29">
        <v>38.700000000000003</v>
      </c>
      <c r="K500"/>
    </row>
    <row r="501" spans="1:11" s="8" customFormat="1" ht="15" customHeight="1" x14ac:dyDescent="0.25">
      <c r="A501" s="8">
        <f t="shared" si="12"/>
        <v>501</v>
      </c>
      <c r="B501" s="7" t="s">
        <v>1343</v>
      </c>
      <c r="C501" s="7"/>
      <c r="D501" s="7" t="s">
        <v>1342</v>
      </c>
      <c r="E501" s="7" t="s">
        <v>542</v>
      </c>
      <c r="F501" s="7" t="s">
        <v>108</v>
      </c>
      <c r="G501" s="7" t="s">
        <v>53</v>
      </c>
      <c r="H501" s="6">
        <v>2024</v>
      </c>
      <c r="I501" s="116">
        <v>19.3</v>
      </c>
      <c r="J501" s="29">
        <v>19.3</v>
      </c>
      <c r="K501"/>
    </row>
    <row r="502" spans="1:11" s="8" customFormat="1" ht="15" customHeight="1" x14ac:dyDescent="0.25">
      <c r="A502" s="8">
        <f t="shared" si="12"/>
        <v>502</v>
      </c>
      <c r="B502" s="7" t="s">
        <v>1337</v>
      </c>
      <c r="C502" s="7"/>
      <c r="D502" s="7" t="s">
        <v>1336</v>
      </c>
      <c r="E502" s="7" t="s">
        <v>635</v>
      </c>
      <c r="F502" s="7" t="s">
        <v>108</v>
      </c>
      <c r="G502" s="7" t="s">
        <v>53</v>
      </c>
      <c r="H502" s="6">
        <v>2024</v>
      </c>
      <c r="I502" s="116">
        <v>25</v>
      </c>
      <c r="J502" s="29">
        <v>25</v>
      </c>
      <c r="K502"/>
    </row>
    <row r="503" spans="1:11" s="8" customFormat="1" ht="15" customHeight="1" x14ac:dyDescent="0.25">
      <c r="A503" s="8">
        <f t="shared" si="12"/>
        <v>503</v>
      </c>
      <c r="B503" s="7" t="s">
        <v>1335</v>
      </c>
      <c r="C503" s="7"/>
      <c r="D503" s="7" t="s">
        <v>1334</v>
      </c>
      <c r="E503" s="7" t="s">
        <v>635</v>
      </c>
      <c r="F503" s="7" t="s">
        <v>108</v>
      </c>
      <c r="G503" s="7" t="s">
        <v>53</v>
      </c>
      <c r="H503" s="6">
        <v>2024</v>
      </c>
      <c r="I503" s="116">
        <v>14</v>
      </c>
      <c r="J503" s="29">
        <v>14</v>
      </c>
      <c r="K503"/>
    </row>
    <row r="504" spans="1:11" s="8" customFormat="1" ht="15" customHeight="1" x14ac:dyDescent="0.25">
      <c r="A504" s="8">
        <f t="shared" si="12"/>
        <v>504</v>
      </c>
      <c r="B504" s="7" t="s">
        <v>1333</v>
      </c>
      <c r="C504" s="7"/>
      <c r="D504" s="7" t="s">
        <v>1332</v>
      </c>
      <c r="E504" s="7" t="s">
        <v>635</v>
      </c>
      <c r="F504" s="7" t="s">
        <v>108</v>
      </c>
      <c r="G504" s="7" t="s">
        <v>53</v>
      </c>
      <c r="H504" s="6">
        <v>2024</v>
      </c>
      <c r="I504" s="116">
        <v>30.2</v>
      </c>
      <c r="J504" s="29">
        <v>30.2</v>
      </c>
      <c r="K504"/>
    </row>
    <row r="505" spans="1:11" s="8" customFormat="1" ht="15" customHeight="1" x14ac:dyDescent="0.25">
      <c r="A505" s="8">
        <f t="shared" si="12"/>
        <v>505</v>
      </c>
      <c r="B505" s="7" t="s">
        <v>1331</v>
      </c>
      <c r="C505" s="7"/>
      <c r="D505" s="7" t="s">
        <v>1330</v>
      </c>
      <c r="E505" s="7" t="s">
        <v>635</v>
      </c>
      <c r="F505" s="7" t="s">
        <v>108</v>
      </c>
      <c r="G505" s="7" t="s">
        <v>53</v>
      </c>
      <c r="H505" s="6">
        <v>2024</v>
      </c>
      <c r="I505" s="116">
        <v>115</v>
      </c>
      <c r="J505" s="29">
        <v>115</v>
      </c>
      <c r="K505"/>
    </row>
    <row r="506" spans="1:11" s="8" customFormat="1" ht="15" customHeight="1" x14ac:dyDescent="0.25">
      <c r="A506" s="8">
        <f t="shared" si="12"/>
        <v>506</v>
      </c>
      <c r="B506" s="7" t="s">
        <v>1329</v>
      </c>
      <c r="C506" s="7"/>
      <c r="D506" s="7" t="s">
        <v>1328</v>
      </c>
      <c r="E506" s="7" t="s">
        <v>635</v>
      </c>
      <c r="F506" s="7" t="s">
        <v>108</v>
      </c>
      <c r="G506" s="7" t="s">
        <v>53</v>
      </c>
      <c r="H506" s="6">
        <v>2024</v>
      </c>
      <c r="I506" s="116">
        <v>110</v>
      </c>
      <c r="J506" s="29">
        <v>110</v>
      </c>
      <c r="K506"/>
    </row>
    <row r="507" spans="1:11" s="8" customFormat="1" ht="15" customHeight="1" x14ac:dyDescent="0.25">
      <c r="A507" s="8">
        <f t="shared" si="12"/>
        <v>507</v>
      </c>
      <c r="B507" s="7" t="s">
        <v>1327</v>
      </c>
      <c r="C507" s="7"/>
      <c r="D507" s="7" t="s">
        <v>1326</v>
      </c>
      <c r="E507" s="7" t="s">
        <v>635</v>
      </c>
      <c r="F507" s="7" t="s">
        <v>108</v>
      </c>
      <c r="G507" s="7" t="s">
        <v>53</v>
      </c>
      <c r="H507" s="6">
        <v>2024</v>
      </c>
      <c r="I507" s="116">
        <v>24</v>
      </c>
      <c r="J507" s="29">
        <v>24</v>
      </c>
      <c r="K507"/>
    </row>
    <row r="508" spans="1:11" s="8" customFormat="1" ht="15" customHeight="1" x14ac:dyDescent="0.25">
      <c r="A508" s="8">
        <f t="shared" si="12"/>
        <v>508</v>
      </c>
      <c r="B508" s="7" t="s">
        <v>1325</v>
      </c>
      <c r="C508" s="7"/>
      <c r="D508" s="7" t="s">
        <v>1324</v>
      </c>
      <c r="E508" s="7" t="s">
        <v>635</v>
      </c>
      <c r="F508" s="7" t="s">
        <v>108</v>
      </c>
      <c r="G508" s="7" t="s">
        <v>53</v>
      </c>
      <c r="H508" s="6">
        <v>2024</v>
      </c>
      <c r="I508" s="116">
        <v>75</v>
      </c>
      <c r="J508" s="29">
        <v>75</v>
      </c>
      <c r="K508"/>
    </row>
    <row r="509" spans="1:11" s="8" customFormat="1" ht="15" customHeight="1" x14ac:dyDescent="0.25">
      <c r="A509" s="8">
        <f t="shared" si="12"/>
        <v>509</v>
      </c>
      <c r="B509" s="7" t="s">
        <v>1341</v>
      </c>
      <c r="C509" s="7"/>
      <c r="D509" s="7" t="s">
        <v>1340</v>
      </c>
      <c r="E509" s="7" t="s">
        <v>229</v>
      </c>
      <c r="F509" s="7" t="s">
        <v>108</v>
      </c>
      <c r="G509" s="7" t="s">
        <v>53</v>
      </c>
      <c r="H509" s="6">
        <v>2024</v>
      </c>
      <c r="I509" s="116">
        <v>157.9</v>
      </c>
      <c r="J509" s="29">
        <v>157.9</v>
      </c>
      <c r="K509"/>
    </row>
    <row r="510" spans="1:11" s="8" customFormat="1" ht="15" customHeight="1" x14ac:dyDescent="0.25">
      <c r="A510" s="8">
        <f t="shared" si="12"/>
        <v>510</v>
      </c>
      <c r="B510" s="7" t="s">
        <v>1339</v>
      </c>
      <c r="C510" s="7"/>
      <c r="D510" s="7" t="s">
        <v>1338</v>
      </c>
      <c r="E510" s="7" t="s">
        <v>229</v>
      </c>
      <c r="F510" s="7" t="s">
        <v>108</v>
      </c>
      <c r="G510" s="7" t="s">
        <v>53</v>
      </c>
      <c r="H510" s="6">
        <v>2024</v>
      </c>
      <c r="I510" s="116">
        <v>13.9</v>
      </c>
      <c r="J510" s="29">
        <v>13.9</v>
      </c>
      <c r="K510"/>
    </row>
    <row r="511" spans="1:11" s="8" customFormat="1" ht="15" customHeight="1" x14ac:dyDescent="0.25">
      <c r="A511" s="8">
        <f t="shared" si="12"/>
        <v>511</v>
      </c>
      <c r="B511" s="7" t="s">
        <v>1962</v>
      </c>
      <c r="C511" s="7"/>
      <c r="D511" s="7" t="s">
        <v>1961</v>
      </c>
      <c r="E511" s="7" t="s">
        <v>1954</v>
      </c>
      <c r="F511" s="7" t="s">
        <v>108</v>
      </c>
      <c r="G511" s="7" t="s">
        <v>57</v>
      </c>
      <c r="H511" s="6">
        <v>2023</v>
      </c>
      <c r="I511" s="116">
        <v>13.9</v>
      </c>
      <c r="J511" s="29">
        <v>13.9</v>
      </c>
      <c r="K511"/>
    </row>
    <row r="512" spans="1:11" s="8" customFormat="1" ht="15" customHeight="1" x14ac:dyDescent="0.25">
      <c r="A512" s="8">
        <f t="shared" si="12"/>
        <v>512</v>
      </c>
      <c r="B512" s="7" t="s">
        <v>1960</v>
      </c>
      <c r="C512" s="7"/>
      <c r="D512" s="7" t="s">
        <v>1959</v>
      </c>
      <c r="E512" s="7" t="s">
        <v>1954</v>
      </c>
      <c r="F512" s="7" t="s">
        <v>108</v>
      </c>
      <c r="G512" s="7" t="s">
        <v>57</v>
      </c>
      <c r="H512" s="6">
        <v>2023</v>
      </c>
      <c r="I512" s="116">
        <v>135.4</v>
      </c>
      <c r="J512" s="29">
        <v>135.4</v>
      </c>
      <c r="K512"/>
    </row>
    <row r="513" spans="1:11" s="8" customFormat="1" ht="15" customHeight="1" x14ac:dyDescent="0.25">
      <c r="A513" s="8">
        <f t="shared" si="12"/>
        <v>513</v>
      </c>
      <c r="B513" s="7" t="s">
        <v>1958</v>
      </c>
      <c r="C513" s="7"/>
      <c r="D513" s="7" t="s">
        <v>1957</v>
      </c>
      <c r="E513" s="7" t="s">
        <v>1954</v>
      </c>
      <c r="F513" s="7" t="s">
        <v>108</v>
      </c>
      <c r="G513" s="7" t="s">
        <v>57</v>
      </c>
      <c r="H513" s="6">
        <v>2023</v>
      </c>
      <c r="I513" s="116">
        <v>7</v>
      </c>
      <c r="J513" s="29">
        <v>7</v>
      </c>
      <c r="K513"/>
    </row>
    <row r="514" spans="1:11" s="8" customFormat="1" ht="15" customHeight="1" x14ac:dyDescent="0.25">
      <c r="A514" s="8">
        <f t="shared" si="12"/>
        <v>514</v>
      </c>
      <c r="B514" s="7" t="s">
        <v>1956</v>
      </c>
      <c r="C514" s="7"/>
      <c r="D514" s="7" t="s">
        <v>1955</v>
      </c>
      <c r="E514" s="7" t="s">
        <v>1954</v>
      </c>
      <c r="F514" s="7" t="s">
        <v>108</v>
      </c>
      <c r="G514" s="7" t="s">
        <v>57</v>
      </c>
      <c r="H514" s="6">
        <v>2023</v>
      </c>
      <c r="I514" s="116">
        <v>143.80000000000001</v>
      </c>
      <c r="J514" s="29">
        <v>143.80000000000001</v>
      </c>
      <c r="K514"/>
    </row>
    <row r="515" spans="1:11" s="8" customFormat="1" ht="15" customHeight="1" x14ac:dyDescent="0.25">
      <c r="A515" s="8">
        <f t="shared" si="12"/>
        <v>515</v>
      </c>
      <c r="B515" s="7" t="s">
        <v>1953</v>
      </c>
      <c r="C515" s="7"/>
      <c r="D515" s="7" t="s">
        <v>1952</v>
      </c>
      <c r="E515" s="7" t="s">
        <v>363</v>
      </c>
      <c r="F515" s="7" t="s">
        <v>108</v>
      </c>
      <c r="G515" s="7" t="s">
        <v>53</v>
      </c>
      <c r="H515" s="6">
        <v>2021</v>
      </c>
      <c r="I515" s="116">
        <v>180.12</v>
      </c>
      <c r="J515" s="29">
        <v>180.1</v>
      </c>
      <c r="K515"/>
    </row>
    <row r="516" spans="1:11" s="8" customFormat="1" ht="15" customHeight="1" x14ac:dyDescent="0.25">
      <c r="A516" s="8">
        <f t="shared" si="12"/>
        <v>516</v>
      </c>
      <c r="B516" s="7" t="s">
        <v>1951</v>
      </c>
      <c r="C516" s="7"/>
      <c r="D516" s="7" t="s">
        <v>1950</v>
      </c>
      <c r="E516" s="7" t="s">
        <v>363</v>
      </c>
      <c r="F516" s="7" t="s">
        <v>108</v>
      </c>
      <c r="G516" s="7" t="s">
        <v>53</v>
      </c>
      <c r="H516" s="6">
        <v>2021</v>
      </c>
      <c r="I516" s="116">
        <v>145.63999999999999</v>
      </c>
      <c r="J516" s="29">
        <v>145.6</v>
      </c>
      <c r="K516"/>
    </row>
    <row r="517" spans="1:11" s="8" customFormat="1" ht="15" customHeight="1" x14ac:dyDescent="0.25">
      <c r="A517" s="8">
        <f t="shared" si="12"/>
        <v>517</v>
      </c>
      <c r="B517" s="7" t="s">
        <v>1949</v>
      </c>
      <c r="C517" s="7"/>
      <c r="D517" s="7" t="s">
        <v>1948</v>
      </c>
      <c r="E517" s="7" t="s">
        <v>363</v>
      </c>
      <c r="F517" s="7" t="s">
        <v>108</v>
      </c>
      <c r="G517" s="7" t="s">
        <v>53</v>
      </c>
      <c r="H517" s="6">
        <v>2021</v>
      </c>
      <c r="I517" s="116">
        <v>199.26</v>
      </c>
      <c r="J517" s="29">
        <v>199.3</v>
      </c>
      <c r="K517"/>
    </row>
    <row r="518" spans="1:11" s="8" customFormat="1" ht="15" customHeight="1" x14ac:dyDescent="0.25">
      <c r="A518" s="8">
        <f t="shared" ref="A518:A581" si="16">A517+1</f>
        <v>518</v>
      </c>
      <c r="B518" s="7" t="s">
        <v>1947</v>
      </c>
      <c r="C518" s="7"/>
      <c r="D518" s="7" t="s">
        <v>1946</v>
      </c>
      <c r="E518" s="7" t="s">
        <v>247</v>
      </c>
      <c r="F518" s="7" t="s">
        <v>108</v>
      </c>
      <c r="G518" s="7" t="s">
        <v>84</v>
      </c>
      <c r="H518" s="6">
        <v>2023</v>
      </c>
      <c r="I518" s="116">
        <v>120</v>
      </c>
      <c r="J518" s="29">
        <v>120</v>
      </c>
      <c r="K518"/>
    </row>
    <row r="519" spans="1:11" s="8" customFormat="1" ht="15" customHeight="1" x14ac:dyDescent="0.25">
      <c r="A519" s="8">
        <f t="shared" si="16"/>
        <v>519</v>
      </c>
      <c r="B519" s="7" t="s">
        <v>1945</v>
      </c>
      <c r="C519" s="7"/>
      <c r="D519" s="7" t="s">
        <v>1944</v>
      </c>
      <c r="E519" s="7" t="s">
        <v>247</v>
      </c>
      <c r="F519" s="7" t="s">
        <v>108</v>
      </c>
      <c r="G519" s="7" t="s">
        <v>84</v>
      </c>
      <c r="H519" s="6">
        <v>2023</v>
      </c>
      <c r="I519" s="116">
        <v>120</v>
      </c>
      <c r="J519" s="29">
        <v>120</v>
      </c>
      <c r="K519"/>
    </row>
    <row r="520" spans="1:11" s="8" customFormat="1" ht="15" customHeight="1" x14ac:dyDescent="0.25">
      <c r="A520" s="8">
        <f t="shared" si="16"/>
        <v>520</v>
      </c>
      <c r="B520" s="7" t="s">
        <v>1943</v>
      </c>
      <c r="C520" s="7"/>
      <c r="D520" s="7" t="s">
        <v>1942</v>
      </c>
      <c r="E520" s="7" t="s">
        <v>1473</v>
      </c>
      <c r="F520" s="7" t="s">
        <v>629</v>
      </c>
      <c r="G520" s="7" t="s">
        <v>125</v>
      </c>
      <c r="H520" s="6">
        <v>2016</v>
      </c>
      <c r="I520" s="116">
        <v>100</v>
      </c>
      <c r="J520" s="29">
        <v>100</v>
      </c>
      <c r="K520"/>
    </row>
    <row r="521" spans="1:11" s="8" customFormat="1" ht="15" customHeight="1" x14ac:dyDescent="0.25">
      <c r="A521" s="8">
        <f t="shared" si="16"/>
        <v>521</v>
      </c>
      <c r="B521" s="7" t="s">
        <v>1941</v>
      </c>
      <c r="C521" s="7"/>
      <c r="D521" s="7" t="s">
        <v>1940</v>
      </c>
      <c r="E521" s="7" t="s">
        <v>1473</v>
      </c>
      <c r="F521" s="7" t="s">
        <v>629</v>
      </c>
      <c r="G521" s="7" t="s">
        <v>125</v>
      </c>
      <c r="H521" s="6">
        <v>2016</v>
      </c>
      <c r="I521" s="116">
        <v>102</v>
      </c>
      <c r="J521" s="29">
        <v>102</v>
      </c>
      <c r="K521"/>
    </row>
    <row r="522" spans="1:11" s="8" customFormat="1" ht="15" customHeight="1" x14ac:dyDescent="0.25">
      <c r="A522" s="8">
        <f t="shared" si="16"/>
        <v>522</v>
      </c>
      <c r="B522" s="7" t="s">
        <v>1939</v>
      </c>
      <c r="C522" s="7"/>
      <c r="D522" s="7" t="s">
        <v>1938</v>
      </c>
      <c r="E522" s="7" t="s">
        <v>417</v>
      </c>
      <c r="F522" s="7" t="s">
        <v>108</v>
      </c>
      <c r="G522" s="7" t="s">
        <v>53</v>
      </c>
      <c r="H522" s="6">
        <v>2021</v>
      </c>
      <c r="I522" s="116">
        <v>90.2</v>
      </c>
      <c r="J522" s="29">
        <v>90.2</v>
      </c>
      <c r="K522"/>
    </row>
    <row r="523" spans="1:11" s="8" customFormat="1" ht="15" customHeight="1" x14ac:dyDescent="0.25">
      <c r="A523" s="8">
        <f t="shared" si="16"/>
        <v>523</v>
      </c>
      <c r="B523" s="7" t="s">
        <v>1937</v>
      </c>
      <c r="C523" s="7"/>
      <c r="D523" s="7" t="s">
        <v>1936</v>
      </c>
      <c r="E523" s="7" t="s">
        <v>417</v>
      </c>
      <c r="F523" s="7" t="s">
        <v>108</v>
      </c>
      <c r="G523" s="7" t="s">
        <v>53</v>
      </c>
      <c r="H523" s="6">
        <v>2021</v>
      </c>
      <c r="I523" s="116">
        <v>70.5</v>
      </c>
      <c r="J523" s="29">
        <v>70.5</v>
      </c>
      <c r="K523"/>
    </row>
    <row r="524" spans="1:11" s="8" customFormat="1" ht="15" customHeight="1" x14ac:dyDescent="0.25">
      <c r="A524" s="8">
        <f t="shared" si="16"/>
        <v>524</v>
      </c>
      <c r="B524" s="7" t="s">
        <v>1935</v>
      </c>
      <c r="C524" s="7"/>
      <c r="D524" s="7" t="s">
        <v>1934</v>
      </c>
      <c r="E524" s="7" t="s">
        <v>1510</v>
      </c>
      <c r="F524" s="7" t="s">
        <v>108</v>
      </c>
      <c r="G524" s="7" t="s">
        <v>57</v>
      </c>
      <c r="H524" s="6">
        <v>2007</v>
      </c>
      <c r="I524" s="116">
        <v>120</v>
      </c>
      <c r="J524" s="29">
        <v>120</v>
      </c>
      <c r="K524"/>
    </row>
    <row r="525" spans="1:11" s="8" customFormat="1" ht="15" customHeight="1" x14ac:dyDescent="0.25">
      <c r="A525" s="8">
        <f t="shared" si="16"/>
        <v>525</v>
      </c>
      <c r="B525" s="7" t="s">
        <v>1933</v>
      </c>
      <c r="C525" s="7"/>
      <c r="D525" s="7" t="s">
        <v>1932</v>
      </c>
      <c r="E525" s="7" t="s">
        <v>661</v>
      </c>
      <c r="F525" s="7" t="s">
        <v>108</v>
      </c>
      <c r="G525" s="7" t="s">
        <v>53</v>
      </c>
      <c r="H525" s="6">
        <v>2013</v>
      </c>
      <c r="I525" s="116">
        <v>132.84</v>
      </c>
      <c r="J525" s="29">
        <v>132.80000000000001</v>
      </c>
      <c r="K525"/>
    </row>
    <row r="526" spans="1:11" s="8" customFormat="1" ht="15" customHeight="1" x14ac:dyDescent="0.25">
      <c r="A526" s="8">
        <f t="shared" si="16"/>
        <v>526</v>
      </c>
      <c r="B526" s="7" t="s">
        <v>1931</v>
      </c>
      <c r="C526" s="7"/>
      <c r="D526" s="7" t="s">
        <v>1930</v>
      </c>
      <c r="E526" s="7" t="s">
        <v>661</v>
      </c>
      <c r="F526" s="7" t="s">
        <v>108</v>
      </c>
      <c r="G526" s="7" t="s">
        <v>53</v>
      </c>
      <c r="H526" s="6">
        <v>2013</v>
      </c>
      <c r="I526" s="116">
        <v>6.96</v>
      </c>
      <c r="J526" s="29">
        <v>6.9</v>
      </c>
      <c r="K526"/>
    </row>
    <row r="527" spans="1:11" s="8" customFormat="1" ht="15" customHeight="1" x14ac:dyDescent="0.25">
      <c r="A527" s="8">
        <f t="shared" si="16"/>
        <v>527</v>
      </c>
      <c r="B527" s="7" t="s">
        <v>1929</v>
      </c>
      <c r="C527" s="7"/>
      <c r="D527" s="7" t="s">
        <v>1928</v>
      </c>
      <c r="E527" s="7" t="s">
        <v>661</v>
      </c>
      <c r="F527" s="7" t="s">
        <v>108</v>
      </c>
      <c r="G527" s="7" t="s">
        <v>53</v>
      </c>
      <c r="H527" s="6">
        <v>2020</v>
      </c>
      <c r="I527" s="116">
        <v>92.5</v>
      </c>
      <c r="J527" s="29">
        <v>92.5</v>
      </c>
      <c r="K527"/>
    </row>
    <row r="528" spans="1:11" s="8" customFormat="1" ht="15" customHeight="1" x14ac:dyDescent="0.25">
      <c r="A528" s="8">
        <f t="shared" si="16"/>
        <v>528</v>
      </c>
      <c r="B528" s="7" t="s">
        <v>1927</v>
      </c>
      <c r="C528" s="7"/>
      <c r="D528" s="7" t="s">
        <v>1926</v>
      </c>
      <c r="E528" s="7" t="s">
        <v>661</v>
      </c>
      <c r="F528" s="7" t="s">
        <v>108</v>
      </c>
      <c r="G528" s="7" t="s">
        <v>53</v>
      </c>
      <c r="H528" s="6">
        <v>2020</v>
      </c>
      <c r="I528" s="116">
        <v>6.9</v>
      </c>
      <c r="J528" s="29">
        <v>6.9</v>
      </c>
      <c r="K528"/>
    </row>
    <row r="529" spans="1:11" s="8" customFormat="1" ht="15" customHeight="1" x14ac:dyDescent="0.25">
      <c r="A529" s="8">
        <f t="shared" si="16"/>
        <v>529</v>
      </c>
      <c r="B529" s="7" t="s">
        <v>1925</v>
      </c>
      <c r="C529" s="7"/>
      <c r="D529" s="7" t="s">
        <v>1924</v>
      </c>
      <c r="E529" s="7" t="s">
        <v>661</v>
      </c>
      <c r="F529" s="7" t="s">
        <v>108</v>
      </c>
      <c r="G529" s="7" t="s">
        <v>53</v>
      </c>
      <c r="H529" s="6">
        <v>2020</v>
      </c>
      <c r="I529" s="116">
        <v>13.7</v>
      </c>
      <c r="J529" s="29">
        <v>13.4</v>
      </c>
      <c r="K529"/>
    </row>
    <row r="530" spans="1:11" s="8" customFormat="1" ht="15" customHeight="1" x14ac:dyDescent="0.25">
      <c r="A530" s="8">
        <f t="shared" si="16"/>
        <v>530</v>
      </c>
      <c r="B530" s="7" t="s">
        <v>1923</v>
      </c>
      <c r="C530" s="7"/>
      <c r="D530" s="7" t="s">
        <v>1922</v>
      </c>
      <c r="E530" s="7" t="s">
        <v>661</v>
      </c>
      <c r="F530" s="7" t="s">
        <v>108</v>
      </c>
      <c r="G530" s="7" t="s">
        <v>53</v>
      </c>
      <c r="H530" s="6">
        <v>2020</v>
      </c>
      <c r="I530" s="116">
        <v>186.5</v>
      </c>
      <c r="J530" s="29">
        <v>182.4</v>
      </c>
      <c r="K530"/>
    </row>
    <row r="531" spans="1:11" s="8" customFormat="1" ht="15" customHeight="1" x14ac:dyDescent="0.25">
      <c r="A531" s="8">
        <f t="shared" si="16"/>
        <v>531</v>
      </c>
      <c r="B531" s="7" t="s">
        <v>1921</v>
      </c>
      <c r="C531" s="7"/>
      <c r="D531" s="7" t="s">
        <v>1920</v>
      </c>
      <c r="E531" s="7" t="s">
        <v>1360</v>
      </c>
      <c r="F531" s="7" t="s">
        <v>108</v>
      </c>
      <c r="G531" s="7" t="s">
        <v>53</v>
      </c>
      <c r="H531" s="6">
        <v>2020</v>
      </c>
      <c r="I531" s="116">
        <v>162</v>
      </c>
      <c r="J531" s="29">
        <v>162</v>
      </c>
      <c r="K531"/>
    </row>
    <row r="532" spans="1:11" s="8" customFormat="1" ht="15" customHeight="1" x14ac:dyDescent="0.25">
      <c r="A532" s="8">
        <f t="shared" si="16"/>
        <v>532</v>
      </c>
      <c r="B532" s="7" t="s">
        <v>1919</v>
      </c>
      <c r="C532" s="7"/>
      <c r="D532" s="7" t="s">
        <v>1918</v>
      </c>
      <c r="E532" s="7" t="s">
        <v>1917</v>
      </c>
      <c r="F532" s="7" t="s">
        <v>97</v>
      </c>
      <c r="G532" s="7" t="s">
        <v>46</v>
      </c>
      <c r="H532" s="6">
        <v>2015</v>
      </c>
      <c r="I532" s="116">
        <v>149.85</v>
      </c>
      <c r="J532" s="29">
        <v>149.80000000000001</v>
      </c>
      <c r="K532"/>
    </row>
    <row r="533" spans="1:11" s="8" customFormat="1" ht="15" customHeight="1" x14ac:dyDescent="0.25">
      <c r="A533" s="8">
        <f t="shared" si="16"/>
        <v>533</v>
      </c>
      <c r="B533" s="7" t="s">
        <v>1916</v>
      </c>
      <c r="C533" s="7"/>
      <c r="D533" s="7" t="s">
        <v>1915</v>
      </c>
      <c r="E533" s="7" t="s">
        <v>630</v>
      </c>
      <c r="F533" s="7" t="s">
        <v>629</v>
      </c>
      <c r="G533" s="7" t="s">
        <v>125</v>
      </c>
      <c r="H533" s="6">
        <v>2017</v>
      </c>
      <c r="I533" s="116">
        <v>120</v>
      </c>
      <c r="J533" s="29">
        <v>120</v>
      </c>
      <c r="K533"/>
    </row>
    <row r="534" spans="1:11" s="8" customFormat="1" ht="15" customHeight="1" x14ac:dyDescent="0.25">
      <c r="A534" s="8">
        <f t="shared" si="16"/>
        <v>534</v>
      </c>
      <c r="B534" s="7" t="s">
        <v>1914</v>
      </c>
      <c r="C534" s="7"/>
      <c r="D534" s="7" t="s">
        <v>1913</v>
      </c>
      <c r="E534" s="7" t="s">
        <v>630</v>
      </c>
      <c r="F534" s="7" t="s">
        <v>629</v>
      </c>
      <c r="G534" s="7" t="s">
        <v>125</v>
      </c>
      <c r="H534" s="6">
        <v>2017</v>
      </c>
      <c r="I534" s="116">
        <v>108</v>
      </c>
      <c r="J534" s="29">
        <v>108</v>
      </c>
      <c r="K534"/>
    </row>
    <row r="535" spans="1:11" s="8" customFormat="1" ht="15" customHeight="1" x14ac:dyDescent="0.25">
      <c r="A535" s="8">
        <f t="shared" si="16"/>
        <v>535</v>
      </c>
      <c r="B535" s="7" t="s">
        <v>1912</v>
      </c>
      <c r="C535" s="7"/>
      <c r="D535" s="7" t="s">
        <v>1911</v>
      </c>
      <c r="E535" s="7" t="s">
        <v>528</v>
      </c>
      <c r="F535" s="7" t="s">
        <v>108</v>
      </c>
      <c r="G535" s="7" t="s">
        <v>57</v>
      </c>
      <c r="H535" s="6">
        <v>2017</v>
      </c>
      <c r="I535" s="116">
        <v>44.9</v>
      </c>
      <c r="J535" s="29">
        <v>44.9</v>
      </c>
      <c r="K535"/>
    </row>
    <row r="536" spans="1:11" s="8" customFormat="1" ht="15" customHeight="1" x14ac:dyDescent="0.25">
      <c r="A536" s="8">
        <f t="shared" si="16"/>
        <v>536</v>
      </c>
      <c r="B536" s="7" t="s">
        <v>1910</v>
      </c>
      <c r="C536" s="7"/>
      <c r="D536" s="7" t="s">
        <v>1909</v>
      </c>
      <c r="E536" s="7" t="s">
        <v>528</v>
      </c>
      <c r="F536" s="7" t="s">
        <v>108</v>
      </c>
      <c r="G536" s="7" t="s">
        <v>57</v>
      </c>
      <c r="H536" s="6">
        <v>2017</v>
      </c>
      <c r="I536" s="116">
        <v>55.7</v>
      </c>
      <c r="J536" s="29">
        <v>55.7</v>
      </c>
      <c r="K536"/>
    </row>
    <row r="537" spans="1:11" s="8" customFormat="1" ht="15" customHeight="1" x14ac:dyDescent="0.25">
      <c r="A537" s="8">
        <f t="shared" si="16"/>
        <v>537</v>
      </c>
      <c r="B537" s="7" t="s">
        <v>1908</v>
      </c>
      <c r="C537" s="7"/>
      <c r="D537" s="7" t="s">
        <v>1907</v>
      </c>
      <c r="E537" s="7" t="s">
        <v>1737</v>
      </c>
      <c r="F537" s="7" t="s">
        <v>108</v>
      </c>
      <c r="G537" s="7" t="s">
        <v>53</v>
      </c>
      <c r="H537" s="6">
        <v>2006</v>
      </c>
      <c r="I537" s="116">
        <v>120.6</v>
      </c>
      <c r="J537" s="29">
        <v>120.6</v>
      </c>
      <c r="K537"/>
    </row>
    <row r="538" spans="1:11" s="8" customFormat="1" ht="15" customHeight="1" x14ac:dyDescent="0.25">
      <c r="A538" s="8">
        <f t="shared" si="16"/>
        <v>538</v>
      </c>
      <c r="B538" s="7" t="s">
        <v>1906</v>
      </c>
      <c r="C538" s="7"/>
      <c r="D538" s="7" t="s">
        <v>1905</v>
      </c>
      <c r="E538" s="7" t="s">
        <v>1737</v>
      </c>
      <c r="F538" s="7" t="s">
        <v>108</v>
      </c>
      <c r="G538" s="7" t="s">
        <v>53</v>
      </c>
      <c r="H538" s="6">
        <v>2007</v>
      </c>
      <c r="I538" s="116">
        <v>115.5</v>
      </c>
      <c r="J538" s="29">
        <v>115.5</v>
      </c>
      <c r="K538"/>
    </row>
    <row r="539" spans="1:11" s="8" customFormat="1" ht="15" customHeight="1" x14ac:dyDescent="0.25">
      <c r="A539" s="8">
        <f t="shared" si="16"/>
        <v>539</v>
      </c>
      <c r="B539" s="7" t="s">
        <v>1904</v>
      </c>
      <c r="C539" s="7"/>
      <c r="D539" s="7" t="s">
        <v>1903</v>
      </c>
      <c r="E539" s="7" t="s">
        <v>1737</v>
      </c>
      <c r="F539" s="7" t="s">
        <v>108</v>
      </c>
      <c r="G539" s="7" t="s">
        <v>53</v>
      </c>
      <c r="H539" s="6">
        <v>2007</v>
      </c>
      <c r="I539" s="116">
        <v>117</v>
      </c>
      <c r="J539" s="29">
        <v>117</v>
      </c>
      <c r="K539"/>
    </row>
    <row r="540" spans="1:11" s="8" customFormat="1" ht="15" customHeight="1" x14ac:dyDescent="0.25">
      <c r="A540" s="8">
        <f t="shared" si="16"/>
        <v>540</v>
      </c>
      <c r="B540" s="7" t="s">
        <v>1902</v>
      </c>
      <c r="C540" s="7"/>
      <c r="D540" s="7" t="s">
        <v>1901</v>
      </c>
      <c r="E540" s="7" t="s">
        <v>1737</v>
      </c>
      <c r="F540" s="7" t="s">
        <v>108</v>
      </c>
      <c r="G540" s="7" t="s">
        <v>53</v>
      </c>
      <c r="H540" s="6">
        <v>2008</v>
      </c>
      <c r="I540" s="116">
        <v>170.2</v>
      </c>
      <c r="J540" s="29">
        <v>170.2</v>
      </c>
      <c r="K540"/>
    </row>
    <row r="541" spans="1:11" s="8" customFormat="1" ht="15" customHeight="1" x14ac:dyDescent="0.25">
      <c r="A541" s="8">
        <f t="shared" si="16"/>
        <v>541</v>
      </c>
      <c r="B541" s="7" t="s">
        <v>1900</v>
      </c>
      <c r="C541" s="7"/>
      <c r="D541" s="7" t="s">
        <v>1899</v>
      </c>
      <c r="E541" s="7" t="s">
        <v>233</v>
      </c>
      <c r="F541" s="7" t="s">
        <v>108</v>
      </c>
      <c r="G541" s="7" t="s">
        <v>53</v>
      </c>
      <c r="H541" s="6">
        <v>2009</v>
      </c>
      <c r="I541" s="116">
        <v>89</v>
      </c>
      <c r="J541" s="29">
        <v>88</v>
      </c>
      <c r="K541"/>
    </row>
    <row r="542" spans="1:11" s="8" customFormat="1" ht="15" customHeight="1" x14ac:dyDescent="0.25">
      <c r="A542" s="8">
        <f t="shared" si="16"/>
        <v>542</v>
      </c>
      <c r="B542" s="7" t="s">
        <v>1898</v>
      </c>
      <c r="C542" s="7"/>
      <c r="D542" s="7" t="s">
        <v>1897</v>
      </c>
      <c r="E542" s="7" t="s">
        <v>233</v>
      </c>
      <c r="F542" s="7" t="s">
        <v>108</v>
      </c>
      <c r="G542" s="7" t="s">
        <v>53</v>
      </c>
      <c r="H542" s="6">
        <v>2009</v>
      </c>
      <c r="I542" s="116">
        <v>91</v>
      </c>
      <c r="J542" s="29">
        <v>90</v>
      </c>
      <c r="K542"/>
    </row>
    <row r="543" spans="1:11" s="8" customFormat="1" ht="15" customHeight="1" x14ac:dyDescent="0.25">
      <c r="A543" s="8">
        <f t="shared" si="16"/>
        <v>543</v>
      </c>
      <c r="B543" s="7" t="s">
        <v>1896</v>
      </c>
      <c r="C543" s="7"/>
      <c r="D543" s="7" t="s">
        <v>1895</v>
      </c>
      <c r="E543" s="7" t="s">
        <v>170</v>
      </c>
      <c r="F543" s="7" t="s">
        <v>108</v>
      </c>
      <c r="G543" s="7" t="s">
        <v>84</v>
      </c>
      <c r="H543" s="6">
        <v>2019</v>
      </c>
      <c r="I543" s="116">
        <v>115.2</v>
      </c>
      <c r="J543" s="29">
        <v>115.2</v>
      </c>
      <c r="K543"/>
    </row>
    <row r="544" spans="1:11" s="8" customFormat="1" ht="15" customHeight="1" x14ac:dyDescent="0.25">
      <c r="A544" s="8">
        <f t="shared" si="16"/>
        <v>544</v>
      </c>
      <c r="B544" s="7" t="s">
        <v>1894</v>
      </c>
      <c r="C544" s="7"/>
      <c r="D544" s="7" t="s">
        <v>1893</v>
      </c>
      <c r="E544" s="7" t="s">
        <v>170</v>
      </c>
      <c r="F544" s="7" t="s">
        <v>108</v>
      </c>
      <c r="G544" s="7" t="s">
        <v>84</v>
      </c>
      <c r="H544" s="6">
        <v>2019</v>
      </c>
      <c r="I544" s="116">
        <v>122.4</v>
      </c>
      <c r="J544" s="29">
        <v>122.4</v>
      </c>
      <c r="K544"/>
    </row>
    <row r="545" spans="1:11" s="8" customFormat="1" ht="15" customHeight="1" x14ac:dyDescent="0.25">
      <c r="A545" s="8">
        <f t="shared" si="16"/>
        <v>545</v>
      </c>
      <c r="B545" s="7" t="s">
        <v>1892</v>
      </c>
      <c r="C545" s="7"/>
      <c r="D545" s="7" t="s">
        <v>1891</v>
      </c>
      <c r="E545" s="7" t="s">
        <v>936</v>
      </c>
      <c r="F545" s="7" t="s">
        <v>108</v>
      </c>
      <c r="G545" s="7" t="s">
        <v>53</v>
      </c>
      <c r="H545" s="6">
        <v>2022</v>
      </c>
      <c r="I545" s="116">
        <v>148.4</v>
      </c>
      <c r="J545" s="29">
        <v>148.4</v>
      </c>
      <c r="K545"/>
    </row>
    <row r="546" spans="1:11" s="8" customFormat="1" ht="15" customHeight="1" x14ac:dyDescent="0.25">
      <c r="A546" s="8">
        <f t="shared" si="16"/>
        <v>546</v>
      </c>
      <c r="B546" s="7" t="s">
        <v>1890</v>
      </c>
      <c r="C546" s="7"/>
      <c r="D546" s="7" t="s">
        <v>1889</v>
      </c>
      <c r="E546" s="7" t="s">
        <v>542</v>
      </c>
      <c r="F546" s="7" t="s">
        <v>108</v>
      </c>
      <c r="G546" s="7" t="s">
        <v>53</v>
      </c>
      <c r="H546" s="6">
        <v>2004</v>
      </c>
      <c r="I546" s="116">
        <v>123.1</v>
      </c>
      <c r="J546" s="29">
        <v>123.1</v>
      </c>
      <c r="K546"/>
    </row>
    <row r="547" spans="1:11" s="8" customFormat="1" ht="15" customHeight="1" x14ac:dyDescent="0.25">
      <c r="A547" s="8">
        <f t="shared" si="16"/>
        <v>547</v>
      </c>
      <c r="B547" s="7" t="s">
        <v>1888</v>
      </c>
      <c r="C547" s="7"/>
      <c r="D547" s="7" t="s">
        <v>1887</v>
      </c>
      <c r="E547" s="7" t="s">
        <v>126</v>
      </c>
      <c r="F547" s="7" t="s">
        <v>629</v>
      </c>
      <c r="G547" s="7" t="s">
        <v>125</v>
      </c>
      <c r="H547" s="6">
        <v>2016</v>
      </c>
      <c r="I547" s="116">
        <v>165</v>
      </c>
      <c r="J547" s="29">
        <v>165</v>
      </c>
      <c r="K547"/>
    </row>
    <row r="548" spans="1:11" s="8" customFormat="1" ht="15" customHeight="1" x14ac:dyDescent="0.25">
      <c r="A548" s="8">
        <f t="shared" si="16"/>
        <v>548</v>
      </c>
      <c r="B548" s="7" t="s">
        <v>1886</v>
      </c>
      <c r="C548" s="7"/>
      <c r="D548" s="7" t="s">
        <v>1885</v>
      </c>
      <c r="E548" s="7" t="s">
        <v>647</v>
      </c>
      <c r="F548" s="7" t="s">
        <v>108</v>
      </c>
      <c r="G548" s="7" t="s">
        <v>53</v>
      </c>
      <c r="H548" s="6">
        <v>2007</v>
      </c>
      <c r="I548" s="116">
        <v>134.41999999999999</v>
      </c>
      <c r="J548" s="29">
        <v>130.5</v>
      </c>
      <c r="K548"/>
    </row>
    <row r="549" spans="1:11" s="8" customFormat="1" ht="15" customHeight="1" x14ac:dyDescent="0.25">
      <c r="A549" s="8">
        <f t="shared" si="16"/>
        <v>549</v>
      </c>
      <c r="B549" s="7" t="s">
        <v>1884</v>
      </c>
      <c r="C549" s="7"/>
      <c r="D549" s="7" t="s">
        <v>1883</v>
      </c>
      <c r="E549" s="7" t="s">
        <v>647</v>
      </c>
      <c r="F549" s="7" t="s">
        <v>108</v>
      </c>
      <c r="G549" s="7" t="s">
        <v>53</v>
      </c>
      <c r="H549" s="6">
        <v>2007</v>
      </c>
      <c r="I549" s="116">
        <v>123.6</v>
      </c>
      <c r="J549" s="29">
        <v>120</v>
      </c>
      <c r="K549"/>
    </row>
    <row r="550" spans="1:11" s="8" customFormat="1" ht="15" customHeight="1" x14ac:dyDescent="0.25">
      <c r="A550" s="8">
        <f t="shared" si="16"/>
        <v>550</v>
      </c>
      <c r="B550" s="7" t="s">
        <v>3102</v>
      </c>
      <c r="C550" s="7"/>
      <c r="D550" s="7" t="s">
        <v>3103</v>
      </c>
      <c r="E550" s="7" t="s">
        <v>1479</v>
      </c>
      <c r="F550" s="7" t="s">
        <v>97</v>
      </c>
      <c r="G550" s="7" t="s">
        <v>46</v>
      </c>
      <c r="H550" s="6">
        <v>2019</v>
      </c>
      <c r="I550" s="116">
        <v>210.1</v>
      </c>
      <c r="J550" s="29">
        <v>210.1</v>
      </c>
      <c r="K550"/>
    </row>
    <row r="551" spans="1:11" s="8" customFormat="1" ht="15" customHeight="1" x14ac:dyDescent="0.25">
      <c r="A551" s="8">
        <f t="shared" si="16"/>
        <v>551</v>
      </c>
      <c r="B551" s="7" t="s">
        <v>1882</v>
      </c>
      <c r="C551" s="7"/>
      <c r="D551" s="7" t="s">
        <v>1881</v>
      </c>
      <c r="E551" s="7" t="s">
        <v>1034</v>
      </c>
      <c r="F551" s="7" t="s">
        <v>108</v>
      </c>
      <c r="G551" s="7" t="s">
        <v>53</v>
      </c>
      <c r="H551" s="6">
        <v>2007</v>
      </c>
      <c r="I551" s="116">
        <v>231.7</v>
      </c>
      <c r="J551" s="29">
        <v>231.7</v>
      </c>
      <c r="K551"/>
    </row>
    <row r="552" spans="1:11" s="8" customFormat="1" ht="15" customHeight="1" x14ac:dyDescent="0.25">
      <c r="A552" s="8">
        <f t="shared" si="16"/>
        <v>552</v>
      </c>
      <c r="B552" s="7" t="s">
        <v>1880</v>
      </c>
      <c r="C552" s="7"/>
      <c r="D552" s="7" t="s">
        <v>1879</v>
      </c>
      <c r="E552" s="7" t="s">
        <v>1034</v>
      </c>
      <c r="F552" s="7" t="s">
        <v>108</v>
      </c>
      <c r="G552" s="7" t="s">
        <v>53</v>
      </c>
      <c r="H552" s="6">
        <v>2007</v>
      </c>
      <c r="I552" s="116">
        <v>149.5</v>
      </c>
      <c r="J552" s="29">
        <v>149.5</v>
      </c>
      <c r="K552"/>
    </row>
    <row r="553" spans="1:11" s="8" customFormat="1" ht="15" customHeight="1" x14ac:dyDescent="0.25">
      <c r="A553" s="8">
        <f t="shared" si="16"/>
        <v>553</v>
      </c>
      <c r="B553" s="7" t="s">
        <v>1878</v>
      </c>
      <c r="C553" s="7"/>
      <c r="D553" s="7" t="s">
        <v>1877</v>
      </c>
      <c r="E553" s="7" t="s">
        <v>1034</v>
      </c>
      <c r="F553" s="7" t="s">
        <v>108</v>
      </c>
      <c r="G553" s="7" t="s">
        <v>53</v>
      </c>
      <c r="H553" s="6">
        <v>2008</v>
      </c>
      <c r="I553" s="116">
        <v>200.9</v>
      </c>
      <c r="J553" s="29">
        <v>200.9</v>
      </c>
      <c r="K553"/>
    </row>
    <row r="554" spans="1:11" s="8" customFormat="1" ht="15" customHeight="1" x14ac:dyDescent="0.25">
      <c r="A554" s="8">
        <f t="shared" si="16"/>
        <v>554</v>
      </c>
      <c r="B554" s="7" t="s">
        <v>1876</v>
      </c>
      <c r="C554" s="7"/>
      <c r="D554" s="7" t="s">
        <v>1875</v>
      </c>
      <c r="E554" s="7" t="s">
        <v>1034</v>
      </c>
      <c r="F554" s="7" t="s">
        <v>108</v>
      </c>
      <c r="G554" s="7" t="s">
        <v>53</v>
      </c>
      <c r="H554" s="6">
        <v>2008</v>
      </c>
      <c r="I554" s="116">
        <v>121.5</v>
      </c>
      <c r="J554" s="29">
        <v>121.5</v>
      </c>
      <c r="K554"/>
    </row>
    <row r="555" spans="1:11" s="8" customFormat="1" ht="15" customHeight="1" x14ac:dyDescent="0.25">
      <c r="A555" s="8">
        <f t="shared" si="16"/>
        <v>555</v>
      </c>
      <c r="B555" s="7" t="s">
        <v>1874</v>
      </c>
      <c r="C555" s="7"/>
      <c r="D555" s="7" t="s">
        <v>1873</v>
      </c>
      <c r="E555" s="7" t="s">
        <v>179</v>
      </c>
      <c r="F555" s="7" t="s">
        <v>108</v>
      </c>
      <c r="G555" s="7" t="s">
        <v>84</v>
      </c>
      <c r="H555" s="6">
        <v>2010</v>
      </c>
      <c r="I555" s="116">
        <v>79.42</v>
      </c>
      <c r="J555" s="29">
        <v>77.7</v>
      </c>
      <c r="K555"/>
    </row>
    <row r="556" spans="1:11" s="8" customFormat="1" ht="15" customHeight="1" x14ac:dyDescent="0.25">
      <c r="A556" s="8">
        <f t="shared" si="16"/>
        <v>556</v>
      </c>
      <c r="B556" s="7" t="s">
        <v>1872</v>
      </c>
      <c r="C556" s="7"/>
      <c r="D556" s="7" t="s">
        <v>1871</v>
      </c>
      <c r="E556" s="7" t="s">
        <v>179</v>
      </c>
      <c r="F556" s="7" t="s">
        <v>108</v>
      </c>
      <c r="G556" s="7" t="s">
        <v>84</v>
      </c>
      <c r="H556" s="6">
        <v>2010</v>
      </c>
      <c r="I556" s="116">
        <v>78.040000000000006</v>
      </c>
      <c r="J556" s="29">
        <v>76.400000000000006</v>
      </c>
      <c r="K556"/>
    </row>
    <row r="557" spans="1:11" s="8" customFormat="1" ht="15" customHeight="1" x14ac:dyDescent="0.25">
      <c r="A557" s="8">
        <f t="shared" si="16"/>
        <v>557</v>
      </c>
      <c r="B557" s="7" t="s">
        <v>1870</v>
      </c>
      <c r="C557" s="7"/>
      <c r="D557" s="7" t="s">
        <v>1869</v>
      </c>
      <c r="E557" s="7" t="s">
        <v>126</v>
      </c>
      <c r="F557" s="7" t="s">
        <v>629</v>
      </c>
      <c r="G557" s="7" t="s">
        <v>125</v>
      </c>
      <c r="H557" s="6">
        <v>2021</v>
      </c>
      <c r="I557" s="116">
        <v>173.25</v>
      </c>
      <c r="J557" s="29">
        <v>173.3</v>
      </c>
      <c r="K557"/>
    </row>
    <row r="558" spans="1:11" s="8" customFormat="1" ht="15" customHeight="1" x14ac:dyDescent="0.25">
      <c r="A558" s="8">
        <f t="shared" si="16"/>
        <v>558</v>
      </c>
      <c r="B558" s="7" t="s">
        <v>1868</v>
      </c>
      <c r="C558" s="7"/>
      <c r="D558" s="7" t="s">
        <v>1867</v>
      </c>
      <c r="E558" s="7" t="s">
        <v>720</v>
      </c>
      <c r="F558" s="7" t="s">
        <v>108</v>
      </c>
      <c r="G558" s="7" t="s">
        <v>53</v>
      </c>
      <c r="H558" s="6">
        <v>2008</v>
      </c>
      <c r="I558" s="116">
        <v>126.5</v>
      </c>
      <c r="J558" s="29">
        <v>126.5</v>
      </c>
      <c r="K558"/>
    </row>
    <row r="559" spans="1:11" s="8" customFormat="1" ht="15" customHeight="1" x14ac:dyDescent="0.25">
      <c r="A559" s="8">
        <f t="shared" si="16"/>
        <v>559</v>
      </c>
      <c r="B559" s="7" t="s">
        <v>1866</v>
      </c>
      <c r="C559" s="7" t="s">
        <v>3757</v>
      </c>
      <c r="D559" s="7" t="s">
        <v>1865</v>
      </c>
      <c r="E559" s="7" t="s">
        <v>128</v>
      </c>
      <c r="F559" s="7" t="s">
        <v>629</v>
      </c>
      <c r="G559" s="7" t="s">
        <v>125</v>
      </c>
      <c r="H559" s="6">
        <v>2017</v>
      </c>
      <c r="I559" s="116">
        <v>150.6</v>
      </c>
      <c r="J559" s="29">
        <v>150.6</v>
      </c>
      <c r="K559"/>
    </row>
    <row r="560" spans="1:11" s="8" customFormat="1" ht="15" customHeight="1" x14ac:dyDescent="0.25">
      <c r="A560" s="8">
        <f t="shared" si="16"/>
        <v>560</v>
      </c>
      <c r="B560" s="7" t="s">
        <v>1864</v>
      </c>
      <c r="C560" s="7" t="s">
        <v>3757</v>
      </c>
      <c r="D560" s="7" t="s">
        <v>1863</v>
      </c>
      <c r="E560" s="7" t="s">
        <v>128</v>
      </c>
      <c r="F560" s="7" t="s">
        <v>629</v>
      </c>
      <c r="G560" s="7" t="s">
        <v>125</v>
      </c>
      <c r="H560" s="6">
        <v>2017</v>
      </c>
      <c r="I560" s="116">
        <v>98.4</v>
      </c>
      <c r="J560" s="29">
        <v>98.4</v>
      </c>
      <c r="K560"/>
    </row>
    <row r="561" spans="1:11" s="8" customFormat="1" ht="15" customHeight="1" x14ac:dyDescent="0.25">
      <c r="A561" s="8">
        <f t="shared" si="16"/>
        <v>561</v>
      </c>
      <c r="B561" s="7" t="s">
        <v>1862</v>
      </c>
      <c r="C561" s="7"/>
      <c r="D561" s="7" t="s">
        <v>1861</v>
      </c>
      <c r="E561" s="7" t="s">
        <v>1382</v>
      </c>
      <c r="F561" s="7" t="s">
        <v>97</v>
      </c>
      <c r="G561" s="7" t="s">
        <v>46</v>
      </c>
      <c r="H561" s="6">
        <v>2017</v>
      </c>
      <c r="I561" s="116">
        <v>50.4</v>
      </c>
      <c r="J561" s="29">
        <v>50.4</v>
      </c>
      <c r="K561"/>
    </row>
    <row r="562" spans="1:11" s="8" customFormat="1" ht="15" customHeight="1" x14ac:dyDescent="0.25">
      <c r="A562" s="8">
        <f t="shared" si="16"/>
        <v>562</v>
      </c>
      <c r="B562" s="7" t="s">
        <v>1860</v>
      </c>
      <c r="C562" s="7"/>
      <c r="D562" s="7" t="s">
        <v>1859</v>
      </c>
      <c r="E562" s="7" t="s">
        <v>572</v>
      </c>
      <c r="F562" s="7" t="s">
        <v>629</v>
      </c>
      <c r="G562" s="7" t="s">
        <v>125</v>
      </c>
      <c r="H562" s="6">
        <v>2022</v>
      </c>
      <c r="I562" s="116">
        <v>220</v>
      </c>
      <c r="J562" s="29">
        <v>220</v>
      </c>
      <c r="K562"/>
    </row>
    <row r="563" spans="1:11" s="8" customFormat="1" ht="15" customHeight="1" x14ac:dyDescent="0.25">
      <c r="A563" s="8">
        <f t="shared" si="16"/>
        <v>563</v>
      </c>
      <c r="B563" s="7" t="s">
        <v>1858</v>
      </c>
      <c r="C563" s="7"/>
      <c r="D563" s="7" t="s">
        <v>1857</v>
      </c>
      <c r="E563" s="7" t="s">
        <v>647</v>
      </c>
      <c r="F563" s="7" t="s">
        <v>108</v>
      </c>
      <c r="G563" s="7" t="s">
        <v>53</v>
      </c>
      <c r="H563" s="6">
        <v>2017</v>
      </c>
      <c r="I563" s="116">
        <v>126.5</v>
      </c>
      <c r="J563" s="29">
        <v>126.5</v>
      </c>
      <c r="K563"/>
    </row>
    <row r="564" spans="1:11" s="8" customFormat="1" ht="15" customHeight="1" x14ac:dyDescent="0.25">
      <c r="A564" s="8">
        <f t="shared" si="16"/>
        <v>564</v>
      </c>
      <c r="B564" s="7" t="s">
        <v>1856</v>
      </c>
      <c r="C564" s="7"/>
      <c r="D564" s="7" t="s">
        <v>1855</v>
      </c>
      <c r="E564" s="7" t="s">
        <v>647</v>
      </c>
      <c r="F564" s="7" t="s">
        <v>108</v>
      </c>
      <c r="G564" s="7" t="s">
        <v>53</v>
      </c>
      <c r="H564" s="6">
        <v>2017</v>
      </c>
      <c r="I564" s="116">
        <v>126.5</v>
      </c>
      <c r="J564" s="29">
        <v>126.5</v>
      </c>
      <c r="K564"/>
    </row>
    <row r="565" spans="1:11" s="8" customFormat="1" ht="15" customHeight="1" x14ac:dyDescent="0.25">
      <c r="A565" s="8">
        <f t="shared" si="16"/>
        <v>565</v>
      </c>
      <c r="B565" s="7" t="s">
        <v>1854</v>
      </c>
      <c r="C565" s="7"/>
      <c r="D565" s="7" t="s">
        <v>1853</v>
      </c>
      <c r="E565" s="7" t="s">
        <v>154</v>
      </c>
      <c r="F565" s="7" t="s">
        <v>108</v>
      </c>
      <c r="G565" s="7" t="s">
        <v>53</v>
      </c>
      <c r="H565" s="6">
        <v>2022</v>
      </c>
      <c r="I565" s="116">
        <v>65.790000000000006</v>
      </c>
      <c r="J565" s="29">
        <v>53.1</v>
      </c>
      <c r="K565"/>
    </row>
    <row r="566" spans="1:11" s="8" customFormat="1" ht="15" customHeight="1" x14ac:dyDescent="0.25">
      <c r="A566" s="8">
        <f t="shared" si="16"/>
        <v>566</v>
      </c>
      <c r="B566" s="7" t="s">
        <v>1852</v>
      </c>
      <c r="C566" s="7"/>
      <c r="D566" s="7" t="s">
        <v>1851</v>
      </c>
      <c r="E566" s="7" t="s">
        <v>154</v>
      </c>
      <c r="F566" s="7" t="s">
        <v>108</v>
      </c>
      <c r="G566" s="7" t="s">
        <v>53</v>
      </c>
      <c r="H566" s="6">
        <v>2022</v>
      </c>
      <c r="I566" s="116">
        <v>65.790000000000006</v>
      </c>
      <c r="J566" s="29">
        <v>50.4</v>
      </c>
      <c r="K566"/>
    </row>
    <row r="567" spans="1:11" s="8" customFormat="1" ht="15" customHeight="1" x14ac:dyDescent="0.25">
      <c r="A567" s="8">
        <f t="shared" si="16"/>
        <v>567</v>
      </c>
      <c r="B567" s="7" t="s">
        <v>1850</v>
      </c>
      <c r="C567" s="7"/>
      <c r="D567" s="7" t="s">
        <v>1849</v>
      </c>
      <c r="E567" s="7" t="s">
        <v>154</v>
      </c>
      <c r="F567" s="7" t="s">
        <v>108</v>
      </c>
      <c r="G567" s="7" t="s">
        <v>53</v>
      </c>
      <c r="H567" s="6">
        <v>2022</v>
      </c>
      <c r="I567" s="116">
        <v>23.93</v>
      </c>
      <c r="J567" s="29">
        <v>18.7</v>
      </c>
      <c r="K567"/>
    </row>
    <row r="568" spans="1:11" s="8" customFormat="1" ht="15" customHeight="1" x14ac:dyDescent="0.25">
      <c r="A568" s="8">
        <f t="shared" si="16"/>
        <v>568</v>
      </c>
      <c r="B568" s="7" t="s">
        <v>1848</v>
      </c>
      <c r="C568" s="7"/>
      <c r="D568" s="7" t="s">
        <v>1847</v>
      </c>
      <c r="E568" s="7" t="s">
        <v>154</v>
      </c>
      <c r="F568" s="7" t="s">
        <v>108</v>
      </c>
      <c r="G568" s="7" t="s">
        <v>53</v>
      </c>
      <c r="H568" s="6">
        <v>2022</v>
      </c>
      <c r="I568" s="116">
        <v>14.74</v>
      </c>
      <c r="J568" s="29">
        <v>8</v>
      </c>
      <c r="K568"/>
    </row>
    <row r="569" spans="1:11" s="8" customFormat="1" ht="15" customHeight="1" x14ac:dyDescent="0.25">
      <c r="A569" s="8">
        <f t="shared" si="16"/>
        <v>569</v>
      </c>
      <c r="B569" s="7" t="s">
        <v>1846</v>
      </c>
      <c r="C569" s="7"/>
      <c r="D569" s="7" t="s">
        <v>1845</v>
      </c>
      <c r="E569" s="7" t="s">
        <v>1537</v>
      </c>
      <c r="F569" s="7" t="s">
        <v>97</v>
      </c>
      <c r="G569" s="7" t="s">
        <v>46</v>
      </c>
      <c r="H569" s="6">
        <v>2016</v>
      </c>
      <c r="I569" s="116">
        <v>100.24</v>
      </c>
      <c r="J569" s="29">
        <v>100.2</v>
      </c>
      <c r="K569"/>
    </row>
    <row r="570" spans="1:11" s="8" customFormat="1" ht="15" customHeight="1" x14ac:dyDescent="0.25">
      <c r="A570" s="8">
        <f t="shared" si="16"/>
        <v>570</v>
      </c>
      <c r="B570" s="7" t="s">
        <v>1844</v>
      </c>
      <c r="C570" s="7"/>
      <c r="D570" s="7" t="s">
        <v>1843</v>
      </c>
      <c r="E570" s="7" t="s">
        <v>1537</v>
      </c>
      <c r="F570" s="7" t="s">
        <v>97</v>
      </c>
      <c r="G570" s="7" t="s">
        <v>46</v>
      </c>
      <c r="H570" s="6">
        <v>2016</v>
      </c>
      <c r="I570" s="116">
        <v>100.24</v>
      </c>
      <c r="J570" s="29">
        <v>100.2</v>
      </c>
      <c r="K570"/>
    </row>
    <row r="571" spans="1:11" s="8" customFormat="1" ht="15" customHeight="1" x14ac:dyDescent="0.25">
      <c r="A571" s="8">
        <f t="shared" si="16"/>
        <v>571</v>
      </c>
      <c r="B571" s="7" t="s">
        <v>1842</v>
      </c>
      <c r="C571" s="7"/>
      <c r="D571" s="7" t="s">
        <v>1841</v>
      </c>
      <c r="E571" s="7" t="s">
        <v>630</v>
      </c>
      <c r="F571" s="7" t="s">
        <v>629</v>
      </c>
      <c r="G571" s="7" t="s">
        <v>125</v>
      </c>
      <c r="H571" s="6">
        <v>2021</v>
      </c>
      <c r="I571" s="116">
        <v>101.2</v>
      </c>
      <c r="J571" s="29">
        <v>98</v>
      </c>
      <c r="K571"/>
    </row>
    <row r="572" spans="1:11" s="8" customFormat="1" ht="15" customHeight="1" x14ac:dyDescent="0.25">
      <c r="A572" s="8">
        <f t="shared" si="16"/>
        <v>572</v>
      </c>
      <c r="B572" s="7" t="s">
        <v>1840</v>
      </c>
      <c r="C572" s="7"/>
      <c r="D572" s="7" t="s">
        <v>1839</v>
      </c>
      <c r="E572" s="7" t="s">
        <v>630</v>
      </c>
      <c r="F572" s="7" t="s">
        <v>629</v>
      </c>
      <c r="G572" s="7" t="s">
        <v>125</v>
      </c>
      <c r="H572" s="6">
        <v>2021</v>
      </c>
      <c r="I572" s="116">
        <v>99</v>
      </c>
      <c r="J572" s="29">
        <v>96</v>
      </c>
      <c r="K572"/>
    </row>
    <row r="573" spans="1:11" s="8" customFormat="1" ht="15" customHeight="1" x14ac:dyDescent="0.25">
      <c r="A573" s="8">
        <f t="shared" si="16"/>
        <v>573</v>
      </c>
      <c r="B573" s="7" t="s">
        <v>1838</v>
      </c>
      <c r="C573" s="7"/>
      <c r="D573" s="7" t="s">
        <v>1837</v>
      </c>
      <c r="E573" s="7" t="s">
        <v>67</v>
      </c>
      <c r="F573" s="7" t="s">
        <v>108</v>
      </c>
      <c r="G573" s="7" t="s">
        <v>53</v>
      </c>
      <c r="H573" s="6">
        <v>2008</v>
      </c>
      <c r="I573" s="116">
        <v>121.9</v>
      </c>
      <c r="J573" s="29">
        <v>121.9</v>
      </c>
      <c r="K573"/>
    </row>
    <row r="574" spans="1:11" s="8" customFormat="1" ht="15" customHeight="1" x14ac:dyDescent="0.25">
      <c r="A574" s="8">
        <f t="shared" si="16"/>
        <v>574</v>
      </c>
      <c r="B574" s="7" t="s">
        <v>1836</v>
      </c>
      <c r="C574" s="7"/>
      <c r="D574" s="7" t="s">
        <v>1835</v>
      </c>
      <c r="E574" s="7" t="s">
        <v>661</v>
      </c>
      <c r="F574" s="7" t="s">
        <v>108</v>
      </c>
      <c r="G574" s="7" t="s">
        <v>53</v>
      </c>
      <c r="H574" s="6">
        <v>2016</v>
      </c>
      <c r="I574" s="116">
        <v>101.31</v>
      </c>
      <c r="J574" s="29">
        <v>98.9</v>
      </c>
      <c r="K574"/>
    </row>
    <row r="575" spans="1:11" s="8" customFormat="1" ht="15" customHeight="1" x14ac:dyDescent="0.25">
      <c r="A575" s="8">
        <f t="shared" si="16"/>
        <v>575</v>
      </c>
      <c r="B575" s="7" t="s">
        <v>1834</v>
      </c>
      <c r="C575" s="7"/>
      <c r="D575" s="7" t="s">
        <v>1833</v>
      </c>
      <c r="E575" s="7" t="s">
        <v>661</v>
      </c>
      <c r="F575" s="7" t="s">
        <v>108</v>
      </c>
      <c r="G575" s="7" t="s">
        <v>53</v>
      </c>
      <c r="H575" s="6">
        <v>2016</v>
      </c>
      <c r="I575" s="116">
        <v>134.29</v>
      </c>
      <c r="J575" s="29">
        <v>131.1</v>
      </c>
      <c r="K575"/>
    </row>
    <row r="576" spans="1:11" s="8" customFormat="1" ht="15" customHeight="1" x14ac:dyDescent="0.25">
      <c r="A576" s="8">
        <f t="shared" si="16"/>
        <v>576</v>
      </c>
      <c r="B576" s="7" t="s">
        <v>1832</v>
      </c>
      <c r="C576" s="7"/>
      <c r="D576" s="7" t="s">
        <v>1831</v>
      </c>
      <c r="E576" s="7" t="s">
        <v>630</v>
      </c>
      <c r="F576" s="7" t="s">
        <v>629</v>
      </c>
      <c r="G576" s="7" t="s">
        <v>125</v>
      </c>
      <c r="H576" s="6">
        <v>2022</v>
      </c>
      <c r="I576" s="116">
        <v>171.6</v>
      </c>
      <c r="J576" s="29">
        <v>171.6</v>
      </c>
      <c r="K576"/>
    </row>
    <row r="577" spans="1:11" s="8" customFormat="1" ht="15" customHeight="1" x14ac:dyDescent="0.25">
      <c r="A577" s="8">
        <f t="shared" si="16"/>
        <v>577</v>
      </c>
      <c r="B577" s="7" t="s">
        <v>1830</v>
      </c>
      <c r="C577" s="7"/>
      <c r="D577" s="7" t="s">
        <v>1829</v>
      </c>
      <c r="E577" s="7" t="s">
        <v>630</v>
      </c>
      <c r="F577" s="7" t="s">
        <v>629</v>
      </c>
      <c r="G577" s="7" t="s">
        <v>125</v>
      </c>
      <c r="H577" s="6">
        <v>2022</v>
      </c>
      <c r="I577" s="116">
        <v>28.6</v>
      </c>
      <c r="J577" s="29">
        <v>28.6</v>
      </c>
      <c r="K577"/>
    </row>
    <row r="578" spans="1:11" s="8" customFormat="1" ht="15" customHeight="1" x14ac:dyDescent="0.25">
      <c r="A578" s="8">
        <f t="shared" si="16"/>
        <v>578</v>
      </c>
      <c r="B578" s="7" t="s">
        <v>1828</v>
      </c>
      <c r="C578" s="7"/>
      <c r="D578" s="7" t="s">
        <v>1827</v>
      </c>
      <c r="E578" s="7" t="s">
        <v>126</v>
      </c>
      <c r="F578" s="7" t="s">
        <v>629</v>
      </c>
      <c r="G578" s="7" t="s">
        <v>125</v>
      </c>
      <c r="H578" s="6">
        <v>2021</v>
      </c>
      <c r="I578" s="116">
        <v>25.2</v>
      </c>
      <c r="J578" s="29">
        <v>25.2</v>
      </c>
      <c r="K578"/>
    </row>
    <row r="579" spans="1:11" s="8" customFormat="1" ht="15" customHeight="1" x14ac:dyDescent="0.25">
      <c r="A579" s="8">
        <f t="shared" si="16"/>
        <v>579</v>
      </c>
      <c r="B579" s="7" t="s">
        <v>1826</v>
      </c>
      <c r="C579" s="7"/>
      <c r="D579" s="7" t="s">
        <v>1825</v>
      </c>
      <c r="E579" s="7" t="s">
        <v>98</v>
      </c>
      <c r="F579" s="7" t="s">
        <v>97</v>
      </c>
      <c r="G579" s="7" t="s">
        <v>46</v>
      </c>
      <c r="H579" s="6">
        <v>2017</v>
      </c>
      <c r="I579" s="116">
        <v>163.19999999999999</v>
      </c>
      <c r="J579" s="29">
        <v>163.19999999999999</v>
      </c>
      <c r="K579"/>
    </row>
    <row r="580" spans="1:11" s="8" customFormat="1" ht="15" customHeight="1" x14ac:dyDescent="0.25">
      <c r="A580" s="8">
        <f t="shared" si="16"/>
        <v>580</v>
      </c>
      <c r="B580" s="7" t="s">
        <v>1824</v>
      </c>
      <c r="C580" s="7"/>
      <c r="D580" s="7" t="s">
        <v>1823</v>
      </c>
      <c r="E580" s="7" t="s">
        <v>1271</v>
      </c>
      <c r="F580" s="7" t="s">
        <v>108</v>
      </c>
      <c r="G580" s="7" t="s">
        <v>57</v>
      </c>
      <c r="H580" s="6">
        <v>2018</v>
      </c>
      <c r="I580" s="116">
        <v>200</v>
      </c>
      <c r="J580" s="29">
        <v>200</v>
      </c>
      <c r="K580"/>
    </row>
    <row r="581" spans="1:11" s="8" customFormat="1" ht="15" customHeight="1" x14ac:dyDescent="0.25">
      <c r="A581" s="8">
        <f t="shared" si="16"/>
        <v>581</v>
      </c>
      <c r="B581" s="7" t="s">
        <v>1822</v>
      </c>
      <c r="C581" s="7"/>
      <c r="D581" s="7" t="s">
        <v>1821</v>
      </c>
      <c r="E581" s="7" t="s">
        <v>647</v>
      </c>
      <c r="F581" s="7" t="s">
        <v>108</v>
      </c>
      <c r="G581" s="7" t="s">
        <v>53</v>
      </c>
      <c r="H581" s="6">
        <v>2017</v>
      </c>
      <c r="I581" s="116">
        <v>79.8</v>
      </c>
      <c r="J581" s="29">
        <v>79.8</v>
      </c>
      <c r="K581"/>
    </row>
    <row r="582" spans="1:11" s="8" customFormat="1" ht="15" customHeight="1" x14ac:dyDescent="0.25">
      <c r="A582" s="8">
        <f t="shared" ref="A582:A645" si="17">A581+1</f>
        <v>582</v>
      </c>
      <c r="B582" s="7" t="s">
        <v>1820</v>
      </c>
      <c r="C582" s="7"/>
      <c r="D582" s="7" t="s">
        <v>1819</v>
      </c>
      <c r="E582" s="7" t="s">
        <v>647</v>
      </c>
      <c r="F582" s="7" t="s">
        <v>108</v>
      </c>
      <c r="G582" s="7" t="s">
        <v>53</v>
      </c>
      <c r="H582" s="6">
        <v>2017</v>
      </c>
      <c r="I582" s="116">
        <v>75.599999999999994</v>
      </c>
      <c r="J582" s="29">
        <v>75.599999999999994</v>
      </c>
      <c r="K582"/>
    </row>
    <row r="583" spans="1:11" s="8" customFormat="1" ht="15" customHeight="1" x14ac:dyDescent="0.25">
      <c r="A583" s="8">
        <f t="shared" si="17"/>
        <v>583</v>
      </c>
      <c r="B583" s="7" t="s">
        <v>1818</v>
      </c>
      <c r="C583" s="7"/>
      <c r="D583" s="7" t="s">
        <v>1817</v>
      </c>
      <c r="E583" s="7" t="s">
        <v>625</v>
      </c>
      <c r="F583" s="7" t="s">
        <v>108</v>
      </c>
      <c r="G583" s="7" t="s">
        <v>53</v>
      </c>
      <c r="H583" s="6">
        <v>2019</v>
      </c>
      <c r="I583" s="116">
        <v>186.48</v>
      </c>
      <c r="J583" s="29">
        <v>186.5</v>
      </c>
      <c r="K583"/>
    </row>
    <row r="584" spans="1:11" s="8" customFormat="1" ht="15" customHeight="1" x14ac:dyDescent="0.25">
      <c r="A584" s="8">
        <f t="shared" si="17"/>
        <v>584</v>
      </c>
      <c r="B584" s="7" t="s">
        <v>1816</v>
      </c>
      <c r="C584" s="7"/>
      <c r="D584" s="7" t="s">
        <v>1815</v>
      </c>
      <c r="E584" s="7" t="s">
        <v>625</v>
      </c>
      <c r="F584" s="7" t="s">
        <v>108</v>
      </c>
      <c r="G584" s="7" t="s">
        <v>53</v>
      </c>
      <c r="H584" s="6">
        <v>2019</v>
      </c>
      <c r="I584" s="116">
        <v>163.80000000000001</v>
      </c>
      <c r="J584" s="29">
        <v>163.80000000000001</v>
      </c>
      <c r="K584"/>
    </row>
    <row r="585" spans="1:11" s="8" customFormat="1" ht="15" customHeight="1" x14ac:dyDescent="0.25">
      <c r="A585" s="8">
        <f t="shared" si="17"/>
        <v>585</v>
      </c>
      <c r="B585" s="7" t="s">
        <v>1814</v>
      </c>
      <c r="C585" s="7" t="s">
        <v>3763</v>
      </c>
      <c r="D585" s="7" t="s">
        <v>1813</v>
      </c>
      <c r="E585" s="7" t="s">
        <v>109</v>
      </c>
      <c r="F585" s="7" t="s">
        <v>108</v>
      </c>
      <c r="G585" s="7" t="s">
        <v>53</v>
      </c>
      <c r="H585" s="6">
        <v>2007</v>
      </c>
      <c r="I585" s="116">
        <v>124.2</v>
      </c>
      <c r="J585" s="29">
        <v>124.2</v>
      </c>
      <c r="K585"/>
    </row>
    <row r="586" spans="1:11" s="8" customFormat="1" ht="15" customHeight="1" x14ac:dyDescent="0.25">
      <c r="A586" s="8">
        <f t="shared" si="17"/>
        <v>586</v>
      </c>
      <c r="B586" s="7" t="s">
        <v>1812</v>
      </c>
      <c r="C586" s="7"/>
      <c r="D586" s="7" t="s">
        <v>1811</v>
      </c>
      <c r="E586" s="7" t="s">
        <v>1034</v>
      </c>
      <c r="F586" s="7" t="s">
        <v>108</v>
      </c>
      <c r="G586" s="7" t="s">
        <v>53</v>
      </c>
      <c r="H586" s="6">
        <v>2008</v>
      </c>
      <c r="I586" s="116">
        <v>80</v>
      </c>
      <c r="J586" s="29">
        <v>80</v>
      </c>
      <c r="K586"/>
    </row>
    <row r="587" spans="1:11" s="8" customFormat="1" ht="15" customHeight="1" x14ac:dyDescent="0.25">
      <c r="A587" s="8">
        <f t="shared" si="17"/>
        <v>587</v>
      </c>
      <c r="B587" s="7" t="s">
        <v>1810</v>
      </c>
      <c r="C587" s="7"/>
      <c r="D587" s="7" t="s">
        <v>1809</v>
      </c>
      <c r="E587" s="7" t="s">
        <v>1034</v>
      </c>
      <c r="F587" s="7" t="s">
        <v>108</v>
      </c>
      <c r="G587" s="7" t="s">
        <v>53</v>
      </c>
      <c r="H587" s="6">
        <v>2010</v>
      </c>
      <c r="I587" s="116">
        <v>69.599999999999994</v>
      </c>
      <c r="J587" s="29">
        <v>69.599999999999994</v>
      </c>
      <c r="K587"/>
    </row>
    <row r="588" spans="1:11" s="8" customFormat="1" ht="15" customHeight="1" x14ac:dyDescent="0.25">
      <c r="A588" s="8">
        <f t="shared" si="17"/>
        <v>588</v>
      </c>
      <c r="B588" s="7" t="s">
        <v>1808</v>
      </c>
      <c r="C588" s="7"/>
      <c r="D588" s="7" t="s">
        <v>1807</v>
      </c>
      <c r="E588" s="7" t="s">
        <v>1271</v>
      </c>
      <c r="F588" s="7" t="s">
        <v>108</v>
      </c>
      <c r="G588" s="7" t="s">
        <v>57</v>
      </c>
      <c r="H588" s="6">
        <v>2014</v>
      </c>
      <c r="I588" s="116">
        <v>148.6</v>
      </c>
      <c r="J588" s="29">
        <v>148.6</v>
      </c>
      <c r="K588"/>
    </row>
    <row r="589" spans="1:11" s="8" customFormat="1" ht="15" customHeight="1" x14ac:dyDescent="0.25">
      <c r="A589" s="8">
        <f t="shared" si="17"/>
        <v>589</v>
      </c>
      <c r="B589" s="7" t="s">
        <v>3116</v>
      </c>
      <c r="C589" s="7"/>
      <c r="D589" s="7" t="s">
        <v>3117</v>
      </c>
      <c r="E589" s="7" t="s">
        <v>641</v>
      </c>
      <c r="F589" s="7" t="s">
        <v>97</v>
      </c>
      <c r="G589" s="7" t="s">
        <v>46</v>
      </c>
      <c r="H589" s="6">
        <v>2024</v>
      </c>
      <c r="I589" s="116">
        <v>121</v>
      </c>
      <c r="J589" s="29">
        <v>121</v>
      </c>
      <c r="K589"/>
    </row>
    <row r="590" spans="1:11" s="8" customFormat="1" ht="15" customHeight="1" x14ac:dyDescent="0.25">
      <c r="A590" s="8">
        <f t="shared" si="17"/>
        <v>590</v>
      </c>
      <c r="B590" s="7" t="s">
        <v>3118</v>
      </c>
      <c r="C590" s="7"/>
      <c r="D590" s="7" t="s">
        <v>3119</v>
      </c>
      <c r="E590" s="7" t="s">
        <v>641</v>
      </c>
      <c r="F590" s="7" t="s">
        <v>97</v>
      </c>
      <c r="G590" s="7" t="s">
        <v>46</v>
      </c>
      <c r="H590" s="6">
        <v>2024</v>
      </c>
      <c r="I590" s="116">
        <v>137.1</v>
      </c>
      <c r="J590" s="29">
        <v>137.1</v>
      </c>
      <c r="K590"/>
    </row>
    <row r="591" spans="1:11" s="8" customFormat="1" ht="15" customHeight="1" x14ac:dyDescent="0.25">
      <c r="A591" s="8">
        <f t="shared" si="17"/>
        <v>591</v>
      </c>
      <c r="B591" s="7" t="s">
        <v>1806</v>
      </c>
      <c r="C591" s="7"/>
      <c r="D591" s="7" t="s">
        <v>1805</v>
      </c>
      <c r="E591" s="7" t="s">
        <v>233</v>
      </c>
      <c r="F591" s="7" t="s">
        <v>108</v>
      </c>
      <c r="G591" s="7" t="s">
        <v>53</v>
      </c>
      <c r="H591" s="6">
        <v>2020</v>
      </c>
      <c r="I591" s="116">
        <v>82</v>
      </c>
      <c r="J591" s="29">
        <v>82</v>
      </c>
      <c r="K591"/>
    </row>
    <row r="592" spans="1:11" s="8" customFormat="1" ht="15" customHeight="1" x14ac:dyDescent="0.25">
      <c r="A592" s="8">
        <f t="shared" si="17"/>
        <v>592</v>
      </c>
      <c r="B592" s="7" t="s">
        <v>1804</v>
      </c>
      <c r="C592" s="7"/>
      <c r="D592" s="7" t="s">
        <v>1803</v>
      </c>
      <c r="E592" s="7" t="s">
        <v>233</v>
      </c>
      <c r="F592" s="7" t="s">
        <v>108</v>
      </c>
      <c r="G592" s="7" t="s">
        <v>53</v>
      </c>
      <c r="H592" s="6">
        <v>2020</v>
      </c>
      <c r="I592" s="116">
        <v>76</v>
      </c>
      <c r="J592" s="29">
        <v>76</v>
      </c>
      <c r="K592"/>
    </row>
    <row r="593" spans="1:11" s="8" customFormat="1" ht="15" customHeight="1" x14ac:dyDescent="0.25">
      <c r="A593" s="8">
        <f t="shared" si="17"/>
        <v>593</v>
      </c>
      <c r="B593" s="7" t="s">
        <v>1802</v>
      </c>
      <c r="C593" s="7"/>
      <c r="D593" s="7" t="s">
        <v>1801</v>
      </c>
      <c r="E593" s="7" t="s">
        <v>1537</v>
      </c>
      <c r="F593" s="7" t="s">
        <v>97</v>
      </c>
      <c r="G593" s="7" t="s">
        <v>46</v>
      </c>
      <c r="H593" s="6">
        <v>2014</v>
      </c>
      <c r="I593" s="116">
        <v>107.4</v>
      </c>
      <c r="J593" s="29">
        <v>107.4</v>
      </c>
      <c r="K593"/>
    </row>
    <row r="594" spans="1:11" s="8" customFormat="1" ht="15" customHeight="1" x14ac:dyDescent="0.25">
      <c r="A594" s="8">
        <f t="shared" si="17"/>
        <v>594</v>
      </c>
      <c r="B594" s="7" t="s">
        <v>1800</v>
      </c>
      <c r="C594" s="7"/>
      <c r="D594" s="7" t="s">
        <v>1799</v>
      </c>
      <c r="E594" s="7" t="s">
        <v>1537</v>
      </c>
      <c r="F594" s="7" t="s">
        <v>97</v>
      </c>
      <c r="G594" s="7" t="s">
        <v>46</v>
      </c>
      <c r="H594" s="6">
        <v>2014</v>
      </c>
      <c r="I594" s="116">
        <v>103.8</v>
      </c>
      <c r="J594" s="29">
        <v>103.8</v>
      </c>
      <c r="K594"/>
    </row>
    <row r="595" spans="1:11" s="8" customFormat="1" ht="15" customHeight="1" x14ac:dyDescent="0.25">
      <c r="A595" s="8">
        <f t="shared" si="17"/>
        <v>595</v>
      </c>
      <c r="B595" s="7" t="s">
        <v>1798</v>
      </c>
      <c r="C595" s="7"/>
      <c r="D595" s="7" t="s">
        <v>1797</v>
      </c>
      <c r="E595" s="7" t="s">
        <v>647</v>
      </c>
      <c r="F595" s="7" t="s">
        <v>108</v>
      </c>
      <c r="G595" s="7" t="s">
        <v>53</v>
      </c>
      <c r="H595" s="6">
        <v>2023</v>
      </c>
      <c r="I595" s="116">
        <v>120</v>
      </c>
      <c r="J595" s="29">
        <v>120</v>
      </c>
      <c r="K595"/>
    </row>
    <row r="596" spans="1:11" s="8" customFormat="1" ht="15" customHeight="1" x14ac:dyDescent="0.25">
      <c r="A596" s="8">
        <f t="shared" si="17"/>
        <v>596</v>
      </c>
      <c r="B596" s="7" t="s">
        <v>1796</v>
      </c>
      <c r="C596" s="7"/>
      <c r="D596" s="7" t="s">
        <v>1795</v>
      </c>
      <c r="E596" s="7" t="s">
        <v>647</v>
      </c>
      <c r="F596" s="7" t="s">
        <v>108</v>
      </c>
      <c r="G596" s="7" t="s">
        <v>53</v>
      </c>
      <c r="H596" s="6">
        <v>2023</v>
      </c>
      <c r="I596" s="116">
        <v>62.4</v>
      </c>
      <c r="J596" s="29">
        <v>62.4</v>
      </c>
      <c r="K596"/>
    </row>
    <row r="597" spans="1:11" s="8" customFormat="1" ht="15" customHeight="1" x14ac:dyDescent="0.25">
      <c r="A597" s="8">
        <f t="shared" si="17"/>
        <v>597</v>
      </c>
      <c r="B597" s="7" t="s">
        <v>1794</v>
      </c>
      <c r="C597" s="7"/>
      <c r="D597" s="7" t="s">
        <v>1793</v>
      </c>
      <c r="E597" s="7" t="s">
        <v>1393</v>
      </c>
      <c r="F597" s="7" t="s">
        <v>108</v>
      </c>
      <c r="G597" s="7" t="s">
        <v>53</v>
      </c>
      <c r="H597" s="6">
        <v>2015</v>
      </c>
      <c r="I597" s="116">
        <v>150</v>
      </c>
      <c r="J597" s="29">
        <v>150</v>
      </c>
      <c r="K597"/>
    </row>
    <row r="598" spans="1:11" s="8" customFormat="1" ht="15" customHeight="1" x14ac:dyDescent="0.25">
      <c r="A598" s="8">
        <f t="shared" si="17"/>
        <v>598</v>
      </c>
      <c r="B598" s="7" t="s">
        <v>1792</v>
      </c>
      <c r="C598" s="7"/>
      <c r="D598" s="7" t="s">
        <v>1791</v>
      </c>
      <c r="E598" s="7" t="s">
        <v>1396</v>
      </c>
      <c r="F598" s="7" t="s">
        <v>108</v>
      </c>
      <c r="G598" s="7" t="s">
        <v>53</v>
      </c>
      <c r="H598" s="6">
        <v>2021</v>
      </c>
      <c r="I598" s="116">
        <v>98.7</v>
      </c>
      <c r="J598" s="29">
        <v>98.7</v>
      </c>
      <c r="K598"/>
    </row>
    <row r="599" spans="1:11" s="8" customFormat="1" ht="15" customHeight="1" x14ac:dyDescent="0.25">
      <c r="A599" s="8">
        <f t="shared" si="17"/>
        <v>599</v>
      </c>
      <c r="B599" s="7" t="s">
        <v>1790</v>
      </c>
      <c r="C599" s="7"/>
      <c r="D599" s="7" t="s">
        <v>1789</v>
      </c>
      <c r="E599" s="7" t="s">
        <v>1396</v>
      </c>
      <c r="F599" s="7" t="s">
        <v>108</v>
      </c>
      <c r="G599" s="7" t="s">
        <v>53</v>
      </c>
      <c r="H599" s="6">
        <v>2021</v>
      </c>
      <c r="I599" s="116">
        <v>126.9</v>
      </c>
      <c r="J599" s="29">
        <v>126.9</v>
      </c>
      <c r="K599"/>
    </row>
    <row r="600" spans="1:11" s="8" customFormat="1" ht="15" customHeight="1" x14ac:dyDescent="0.25">
      <c r="A600" s="8">
        <f t="shared" si="17"/>
        <v>600</v>
      </c>
      <c r="B600" s="7" t="s">
        <v>1788</v>
      </c>
      <c r="C600" s="7"/>
      <c r="D600" s="7" t="s">
        <v>1787</v>
      </c>
      <c r="E600" s="7" t="s">
        <v>1473</v>
      </c>
      <c r="F600" s="7" t="s">
        <v>629</v>
      </c>
      <c r="G600" s="7" t="s">
        <v>125</v>
      </c>
      <c r="H600" s="6">
        <v>2021</v>
      </c>
      <c r="I600" s="116">
        <v>141.6</v>
      </c>
      <c r="J600" s="29">
        <v>141.6</v>
      </c>
      <c r="K600"/>
    </row>
    <row r="601" spans="1:11" s="8" customFormat="1" ht="15" customHeight="1" x14ac:dyDescent="0.25">
      <c r="A601" s="8">
        <f t="shared" si="17"/>
        <v>601</v>
      </c>
      <c r="B601" s="7" t="s">
        <v>1786</v>
      </c>
      <c r="C601" s="7"/>
      <c r="D601" s="7" t="s">
        <v>1785</v>
      </c>
      <c r="E601" s="7" t="s">
        <v>1473</v>
      </c>
      <c r="F601" s="7" t="s">
        <v>629</v>
      </c>
      <c r="G601" s="7" t="s">
        <v>125</v>
      </c>
      <c r="H601" s="6">
        <v>2021</v>
      </c>
      <c r="I601" s="116">
        <v>141.6</v>
      </c>
      <c r="J601" s="29">
        <v>141.6</v>
      </c>
      <c r="K601"/>
    </row>
    <row r="602" spans="1:11" s="8" customFormat="1" ht="15" customHeight="1" x14ac:dyDescent="0.25">
      <c r="A602" s="8">
        <f t="shared" si="17"/>
        <v>602</v>
      </c>
      <c r="B602" s="7" t="s">
        <v>1784</v>
      </c>
      <c r="C602" s="7"/>
      <c r="D602" s="7" t="s">
        <v>1783</v>
      </c>
      <c r="E602" s="7" t="s">
        <v>67</v>
      </c>
      <c r="F602" s="7" t="s">
        <v>108</v>
      </c>
      <c r="G602" s="7" t="s">
        <v>53</v>
      </c>
      <c r="H602" s="6">
        <v>2016</v>
      </c>
      <c r="I602" s="116">
        <v>119.93</v>
      </c>
      <c r="J602" s="29">
        <v>119.9</v>
      </c>
      <c r="K602"/>
    </row>
    <row r="603" spans="1:11" s="8" customFormat="1" ht="15" customHeight="1" x14ac:dyDescent="0.25">
      <c r="A603" s="8">
        <f t="shared" si="17"/>
        <v>603</v>
      </c>
      <c r="B603" s="7" t="s">
        <v>1782</v>
      </c>
      <c r="C603" s="7"/>
      <c r="D603" s="7" t="s">
        <v>1781</v>
      </c>
      <c r="E603" s="7" t="s">
        <v>1679</v>
      </c>
      <c r="F603" s="7" t="s">
        <v>108</v>
      </c>
      <c r="G603" s="7" t="s">
        <v>53</v>
      </c>
      <c r="H603" s="6">
        <v>2008</v>
      </c>
      <c r="I603" s="116">
        <v>165.6</v>
      </c>
      <c r="J603" s="29">
        <v>163.5</v>
      </c>
      <c r="K603"/>
    </row>
    <row r="604" spans="1:11" s="8" customFormat="1" ht="15" customHeight="1" x14ac:dyDescent="0.25">
      <c r="A604" s="8">
        <f t="shared" si="17"/>
        <v>604</v>
      </c>
      <c r="B604" s="7" t="s">
        <v>1780</v>
      </c>
      <c r="C604" s="7"/>
      <c r="D604" s="7" t="s">
        <v>1779</v>
      </c>
      <c r="E604" s="7" t="s">
        <v>422</v>
      </c>
      <c r="F604" s="7" t="s">
        <v>97</v>
      </c>
      <c r="G604" s="7" t="s">
        <v>46</v>
      </c>
      <c r="H604" s="6">
        <v>2014</v>
      </c>
      <c r="I604" s="116">
        <v>99.9</v>
      </c>
      <c r="J604" s="29">
        <v>99.9</v>
      </c>
      <c r="K604"/>
    </row>
    <row r="605" spans="1:11" s="8" customFormat="1" ht="15" customHeight="1" x14ac:dyDescent="0.25">
      <c r="A605" s="8">
        <f t="shared" si="17"/>
        <v>605</v>
      </c>
      <c r="B605" s="7" t="s">
        <v>1778</v>
      </c>
      <c r="C605" s="7"/>
      <c r="D605" s="7" t="s">
        <v>1777</v>
      </c>
      <c r="E605" s="7" t="s">
        <v>422</v>
      </c>
      <c r="F605" s="7" t="s">
        <v>97</v>
      </c>
      <c r="G605" s="7" t="s">
        <v>46</v>
      </c>
      <c r="H605" s="6">
        <v>2014</v>
      </c>
      <c r="I605" s="116">
        <v>100</v>
      </c>
      <c r="J605" s="29">
        <v>100</v>
      </c>
      <c r="K605"/>
    </row>
    <row r="606" spans="1:11" s="8" customFormat="1" ht="15" customHeight="1" x14ac:dyDescent="0.25">
      <c r="A606" s="8">
        <f t="shared" si="17"/>
        <v>606</v>
      </c>
      <c r="B606" s="7" t="s">
        <v>1776</v>
      </c>
      <c r="C606" s="7"/>
      <c r="D606" s="7" t="s">
        <v>1775</v>
      </c>
      <c r="E606" s="7" t="s">
        <v>1772</v>
      </c>
      <c r="F606" s="7" t="s">
        <v>108</v>
      </c>
      <c r="G606" s="7" t="s">
        <v>53</v>
      </c>
      <c r="H606" s="6">
        <v>2018</v>
      </c>
      <c r="I606" s="116">
        <v>152.5</v>
      </c>
      <c r="J606" s="29">
        <v>152.5</v>
      </c>
      <c r="K606"/>
    </row>
    <row r="607" spans="1:11" s="8" customFormat="1" ht="15" customHeight="1" x14ac:dyDescent="0.25">
      <c r="A607" s="8">
        <f t="shared" si="17"/>
        <v>607</v>
      </c>
      <c r="B607" s="7" t="s">
        <v>1774</v>
      </c>
      <c r="C607" s="7"/>
      <c r="D607" s="7" t="s">
        <v>1773</v>
      </c>
      <c r="E607" s="7" t="s">
        <v>1772</v>
      </c>
      <c r="F607" s="7" t="s">
        <v>108</v>
      </c>
      <c r="G607" s="7" t="s">
        <v>53</v>
      </c>
      <c r="H607" s="6">
        <v>2018</v>
      </c>
      <c r="I607" s="116">
        <v>147.5</v>
      </c>
      <c r="J607" s="29">
        <v>147.5</v>
      </c>
      <c r="K607"/>
    </row>
    <row r="608" spans="1:11" s="8" customFormat="1" ht="15" customHeight="1" x14ac:dyDescent="0.25">
      <c r="A608" s="8">
        <f t="shared" si="17"/>
        <v>608</v>
      </c>
      <c r="B608" s="7" t="s">
        <v>1771</v>
      </c>
      <c r="C608" s="7"/>
      <c r="D608" s="7" t="s">
        <v>1770</v>
      </c>
      <c r="E608" s="7" t="s">
        <v>172</v>
      </c>
      <c r="F608" s="7" t="s">
        <v>108</v>
      </c>
      <c r="G608" s="7" t="s">
        <v>84</v>
      </c>
      <c r="H608" s="6">
        <v>2016</v>
      </c>
      <c r="I608" s="116">
        <v>52</v>
      </c>
      <c r="J608" s="29">
        <v>52</v>
      </c>
      <c r="K608"/>
    </row>
    <row r="609" spans="1:11" s="8" customFormat="1" ht="15" customHeight="1" x14ac:dyDescent="0.25">
      <c r="A609" s="8">
        <f t="shared" si="17"/>
        <v>609</v>
      </c>
      <c r="B609" s="7" t="s">
        <v>1769</v>
      </c>
      <c r="C609" s="7"/>
      <c r="D609" s="7" t="s">
        <v>1768</v>
      </c>
      <c r="E609" s="7" t="s">
        <v>172</v>
      </c>
      <c r="F609" s="7" t="s">
        <v>108</v>
      </c>
      <c r="G609" s="7" t="s">
        <v>84</v>
      </c>
      <c r="H609" s="6">
        <v>2016</v>
      </c>
      <c r="I609" s="116">
        <v>98</v>
      </c>
      <c r="J609" s="29">
        <v>98</v>
      </c>
      <c r="K609"/>
    </row>
    <row r="610" spans="1:11" s="8" customFormat="1" ht="15" customHeight="1" x14ac:dyDescent="0.25">
      <c r="A610" s="8">
        <f t="shared" si="17"/>
        <v>610</v>
      </c>
      <c r="B610" s="7" t="s">
        <v>1767</v>
      </c>
      <c r="C610" s="7"/>
      <c r="D610" s="7" t="s">
        <v>1766</v>
      </c>
      <c r="E610" s="7" t="s">
        <v>172</v>
      </c>
      <c r="F610" s="7" t="s">
        <v>108</v>
      </c>
      <c r="G610" s="7" t="s">
        <v>84</v>
      </c>
      <c r="H610" s="6">
        <v>2016</v>
      </c>
      <c r="I610" s="116">
        <v>100</v>
      </c>
      <c r="J610" s="29">
        <v>100</v>
      </c>
      <c r="K610"/>
    </row>
    <row r="611" spans="1:11" s="8" customFormat="1" ht="15" customHeight="1" x14ac:dyDescent="0.25">
      <c r="A611" s="8">
        <f t="shared" si="17"/>
        <v>611</v>
      </c>
      <c r="B611" s="7" t="s">
        <v>1765</v>
      </c>
      <c r="C611" s="7"/>
      <c r="D611" s="7" t="s">
        <v>1764</v>
      </c>
      <c r="E611" s="7" t="s">
        <v>172</v>
      </c>
      <c r="F611" s="7" t="s">
        <v>108</v>
      </c>
      <c r="G611" s="7" t="s">
        <v>84</v>
      </c>
      <c r="H611" s="6">
        <v>2021</v>
      </c>
      <c r="I611" s="116">
        <v>50.4</v>
      </c>
      <c r="J611" s="29">
        <v>50.4</v>
      </c>
      <c r="K611"/>
    </row>
    <row r="612" spans="1:11" s="8" customFormat="1" ht="15" customHeight="1" x14ac:dyDescent="0.25">
      <c r="A612" s="8">
        <f t="shared" si="17"/>
        <v>612</v>
      </c>
      <c r="B612" s="7" t="s">
        <v>1763</v>
      </c>
      <c r="C612" s="7"/>
      <c r="D612" s="7" t="s">
        <v>1762</v>
      </c>
      <c r="E612" s="7" t="s">
        <v>588</v>
      </c>
      <c r="F612" s="7" t="s">
        <v>108</v>
      </c>
      <c r="G612" s="7" t="s">
        <v>53</v>
      </c>
      <c r="H612" s="6">
        <v>2021</v>
      </c>
      <c r="I612" s="116">
        <v>46</v>
      </c>
      <c r="J612" s="29">
        <v>46</v>
      </c>
      <c r="K612"/>
    </row>
    <row r="613" spans="1:11" s="8" customFormat="1" ht="15" customHeight="1" x14ac:dyDescent="0.25">
      <c r="A613" s="8">
        <f t="shared" si="17"/>
        <v>613</v>
      </c>
      <c r="B613" s="7" t="s">
        <v>1761</v>
      </c>
      <c r="C613" s="7"/>
      <c r="D613" s="7" t="s">
        <v>1760</v>
      </c>
      <c r="E613" s="7" t="s">
        <v>588</v>
      </c>
      <c r="F613" s="7" t="s">
        <v>108</v>
      </c>
      <c r="G613" s="7" t="s">
        <v>53</v>
      </c>
      <c r="H613" s="6">
        <v>2021</v>
      </c>
      <c r="I613" s="116">
        <v>51.9</v>
      </c>
      <c r="J613" s="29">
        <v>52</v>
      </c>
      <c r="K613"/>
    </row>
    <row r="614" spans="1:11" s="8" customFormat="1" ht="15" customHeight="1" x14ac:dyDescent="0.25">
      <c r="A614" s="8">
        <f t="shared" si="17"/>
        <v>614</v>
      </c>
      <c r="B614" s="7" t="s">
        <v>1759</v>
      </c>
      <c r="C614" s="7"/>
      <c r="D614" s="7" t="s">
        <v>1758</v>
      </c>
      <c r="E614" s="7" t="s">
        <v>588</v>
      </c>
      <c r="F614" s="7" t="s">
        <v>108</v>
      </c>
      <c r="G614" s="7" t="s">
        <v>53</v>
      </c>
      <c r="H614" s="6">
        <v>2021</v>
      </c>
      <c r="I614" s="116">
        <v>25.3</v>
      </c>
      <c r="J614" s="29">
        <v>25.3</v>
      </c>
      <c r="K614"/>
    </row>
    <row r="615" spans="1:11" s="8" customFormat="1" ht="15" customHeight="1" x14ac:dyDescent="0.25">
      <c r="A615" s="8">
        <f t="shared" si="17"/>
        <v>615</v>
      </c>
      <c r="B615" s="7" t="s">
        <v>1757</v>
      </c>
      <c r="C615" s="7"/>
      <c r="D615" s="7" t="s">
        <v>1756</v>
      </c>
      <c r="E615" s="7" t="s">
        <v>588</v>
      </c>
      <c r="F615" s="7" t="s">
        <v>108</v>
      </c>
      <c r="G615" s="7" t="s">
        <v>53</v>
      </c>
      <c r="H615" s="6">
        <v>2021</v>
      </c>
      <c r="I615" s="116">
        <v>122.4</v>
      </c>
      <c r="J615" s="29">
        <v>122.5</v>
      </c>
      <c r="K615"/>
    </row>
    <row r="616" spans="1:11" s="8" customFormat="1" ht="15" customHeight="1" x14ac:dyDescent="0.25">
      <c r="A616" s="8">
        <f t="shared" si="17"/>
        <v>616</v>
      </c>
      <c r="B616" s="7" t="s">
        <v>1755</v>
      </c>
      <c r="C616" s="7"/>
      <c r="D616" s="7" t="s">
        <v>1754</v>
      </c>
      <c r="E616" s="7" t="s">
        <v>588</v>
      </c>
      <c r="F616" s="7" t="s">
        <v>108</v>
      </c>
      <c r="G616" s="7" t="s">
        <v>53</v>
      </c>
      <c r="H616" s="6">
        <v>2021</v>
      </c>
      <c r="I616" s="116">
        <v>25.3</v>
      </c>
      <c r="J616" s="29">
        <v>25.3</v>
      </c>
      <c r="K616"/>
    </row>
    <row r="617" spans="1:11" s="8" customFormat="1" ht="15" customHeight="1" x14ac:dyDescent="0.25">
      <c r="A617" s="8">
        <f t="shared" si="17"/>
        <v>617</v>
      </c>
      <c r="B617" s="7" t="s">
        <v>1753</v>
      </c>
      <c r="C617" s="7"/>
      <c r="D617" s="7" t="s">
        <v>1752</v>
      </c>
      <c r="E617" s="7" t="s">
        <v>588</v>
      </c>
      <c r="F617" s="7" t="s">
        <v>108</v>
      </c>
      <c r="G617" s="7" t="s">
        <v>53</v>
      </c>
      <c r="H617" s="6">
        <v>2021</v>
      </c>
      <c r="I617" s="116">
        <v>127.5</v>
      </c>
      <c r="J617" s="29">
        <v>127.6</v>
      </c>
      <c r="K617"/>
    </row>
    <row r="618" spans="1:11" s="8" customFormat="1" ht="15" customHeight="1" x14ac:dyDescent="0.25">
      <c r="A618" s="8">
        <f t="shared" si="17"/>
        <v>618</v>
      </c>
      <c r="B618" s="7" t="s">
        <v>1751</v>
      </c>
      <c r="C618" s="7"/>
      <c r="D618" s="7" t="s">
        <v>1750</v>
      </c>
      <c r="E618" s="7" t="s">
        <v>588</v>
      </c>
      <c r="F618" s="7" t="s">
        <v>108</v>
      </c>
      <c r="G618" s="7" t="s">
        <v>53</v>
      </c>
      <c r="H618" s="6">
        <v>2021</v>
      </c>
      <c r="I618" s="116">
        <v>101.5</v>
      </c>
      <c r="J618" s="29">
        <v>101.6</v>
      </c>
      <c r="K618"/>
    </row>
    <row r="619" spans="1:11" s="8" customFormat="1" ht="15" customHeight="1" x14ac:dyDescent="0.25">
      <c r="A619" s="8">
        <f t="shared" si="17"/>
        <v>619</v>
      </c>
      <c r="B619" s="7" t="s">
        <v>1749</v>
      </c>
      <c r="C619" s="7"/>
      <c r="D619" s="7" t="s">
        <v>1748</v>
      </c>
      <c r="E619" s="7" t="s">
        <v>236</v>
      </c>
      <c r="F619" s="7" t="s">
        <v>108</v>
      </c>
      <c r="G619" s="7" t="s">
        <v>53</v>
      </c>
      <c r="H619" s="6">
        <v>2017</v>
      </c>
      <c r="I619" s="116">
        <v>134.81</v>
      </c>
      <c r="J619" s="29">
        <v>131.1</v>
      </c>
      <c r="K619"/>
    </row>
    <row r="620" spans="1:11" s="8" customFormat="1" ht="15" customHeight="1" x14ac:dyDescent="0.25">
      <c r="A620" s="8">
        <f t="shared" si="17"/>
        <v>620</v>
      </c>
      <c r="B620" s="7" t="s">
        <v>1747</v>
      </c>
      <c r="C620" s="7"/>
      <c r="D620" s="7" t="s">
        <v>1746</v>
      </c>
      <c r="E620" s="7" t="s">
        <v>236</v>
      </c>
      <c r="F620" s="7" t="s">
        <v>108</v>
      </c>
      <c r="G620" s="7" t="s">
        <v>53</v>
      </c>
      <c r="H620" s="6">
        <v>2017</v>
      </c>
      <c r="I620" s="116">
        <v>101.69</v>
      </c>
      <c r="J620" s="29">
        <v>98.9</v>
      </c>
      <c r="K620"/>
    </row>
    <row r="621" spans="1:11" s="8" customFormat="1" ht="15" customHeight="1" x14ac:dyDescent="0.25">
      <c r="A621" s="8">
        <f t="shared" si="17"/>
        <v>621</v>
      </c>
      <c r="B621" s="7" t="s">
        <v>1745</v>
      </c>
      <c r="C621" s="7"/>
      <c r="D621" s="7" t="s">
        <v>1744</v>
      </c>
      <c r="E621" s="7" t="s">
        <v>1737</v>
      </c>
      <c r="F621" s="7" t="s">
        <v>108</v>
      </c>
      <c r="G621" s="7" t="s">
        <v>53</v>
      </c>
      <c r="H621" s="6">
        <v>2005</v>
      </c>
      <c r="I621" s="116">
        <v>230</v>
      </c>
      <c r="J621" s="29">
        <v>230</v>
      </c>
      <c r="K621"/>
    </row>
    <row r="622" spans="1:11" s="8" customFormat="1" ht="15" customHeight="1" x14ac:dyDescent="0.25">
      <c r="A622" s="8">
        <f t="shared" si="17"/>
        <v>622</v>
      </c>
      <c r="B622" s="7" t="s">
        <v>1743</v>
      </c>
      <c r="C622" s="7"/>
      <c r="D622" s="7" t="s">
        <v>1742</v>
      </c>
      <c r="E622" s="7" t="s">
        <v>1737</v>
      </c>
      <c r="F622" s="7" t="s">
        <v>108</v>
      </c>
      <c r="G622" s="7" t="s">
        <v>53</v>
      </c>
      <c r="H622" s="6">
        <v>2006</v>
      </c>
      <c r="I622" s="116">
        <v>184</v>
      </c>
      <c r="J622" s="29">
        <v>184</v>
      </c>
      <c r="K622"/>
    </row>
    <row r="623" spans="1:11" s="8" customFormat="1" ht="15" customHeight="1" x14ac:dyDescent="0.25">
      <c r="A623" s="8">
        <f t="shared" si="17"/>
        <v>623</v>
      </c>
      <c r="B623" s="7" t="s">
        <v>1741</v>
      </c>
      <c r="C623" s="7"/>
      <c r="D623" s="7" t="s">
        <v>1740</v>
      </c>
      <c r="E623" s="7" t="s">
        <v>1737</v>
      </c>
      <c r="F623" s="7" t="s">
        <v>108</v>
      </c>
      <c r="G623" s="7" t="s">
        <v>53</v>
      </c>
      <c r="H623" s="6">
        <v>2006</v>
      </c>
      <c r="I623" s="116">
        <v>241.4</v>
      </c>
      <c r="J623" s="29">
        <v>241.4</v>
      </c>
      <c r="K623"/>
    </row>
    <row r="624" spans="1:11" s="8" customFormat="1" ht="15" customHeight="1" x14ac:dyDescent="0.25">
      <c r="A624" s="8">
        <f t="shared" si="17"/>
        <v>624</v>
      </c>
      <c r="B624" s="7" t="s">
        <v>1739</v>
      </c>
      <c r="C624" s="7"/>
      <c r="D624" s="7" t="s">
        <v>1738</v>
      </c>
      <c r="E624" s="7" t="s">
        <v>1737</v>
      </c>
      <c r="F624" s="7" t="s">
        <v>108</v>
      </c>
      <c r="G624" s="7" t="s">
        <v>53</v>
      </c>
      <c r="H624" s="6">
        <v>2006</v>
      </c>
      <c r="I624" s="116">
        <v>115</v>
      </c>
      <c r="J624" s="29">
        <v>115</v>
      </c>
      <c r="K624"/>
    </row>
    <row r="625" spans="1:11" s="8" customFormat="1" ht="15" customHeight="1" x14ac:dyDescent="0.25">
      <c r="A625" s="8">
        <f t="shared" si="17"/>
        <v>625</v>
      </c>
      <c r="B625" s="7" t="s">
        <v>1736</v>
      </c>
      <c r="C625" s="7"/>
      <c r="D625" s="7" t="s">
        <v>1735</v>
      </c>
      <c r="E625" s="7" t="s">
        <v>720</v>
      </c>
      <c r="F625" s="7" t="s">
        <v>108</v>
      </c>
      <c r="G625" s="7" t="s">
        <v>53</v>
      </c>
      <c r="H625" s="6">
        <v>2008</v>
      </c>
      <c r="I625" s="116">
        <v>95</v>
      </c>
      <c r="J625" s="29">
        <v>95</v>
      </c>
      <c r="K625"/>
    </row>
    <row r="626" spans="1:11" s="8" customFormat="1" ht="15" customHeight="1" x14ac:dyDescent="0.25">
      <c r="A626" s="8">
        <f t="shared" si="17"/>
        <v>626</v>
      </c>
      <c r="B626" s="7" t="s">
        <v>1734</v>
      </c>
      <c r="C626" s="7"/>
      <c r="D626" s="7" t="s">
        <v>1733</v>
      </c>
      <c r="E626" s="7" t="s">
        <v>720</v>
      </c>
      <c r="F626" s="7" t="s">
        <v>108</v>
      </c>
      <c r="G626" s="7" t="s">
        <v>53</v>
      </c>
      <c r="H626" s="6">
        <v>2008</v>
      </c>
      <c r="I626" s="116">
        <v>102</v>
      </c>
      <c r="J626" s="29">
        <v>102</v>
      </c>
      <c r="K626"/>
    </row>
    <row r="627" spans="1:11" s="8" customFormat="1" ht="15" customHeight="1" x14ac:dyDescent="0.25">
      <c r="A627" s="8">
        <f t="shared" si="17"/>
        <v>627</v>
      </c>
      <c r="B627" s="7" t="s">
        <v>1732</v>
      </c>
      <c r="C627" s="7"/>
      <c r="D627" s="7" t="s">
        <v>1731</v>
      </c>
      <c r="E627" s="7" t="s">
        <v>154</v>
      </c>
      <c r="F627" s="7" t="s">
        <v>108</v>
      </c>
      <c r="G627" s="7" t="s">
        <v>53</v>
      </c>
      <c r="H627" s="6">
        <v>2001</v>
      </c>
      <c r="I627" s="116">
        <v>91.8</v>
      </c>
      <c r="J627" s="29">
        <v>91.8</v>
      </c>
      <c r="K627"/>
    </row>
    <row r="628" spans="1:11" s="8" customFormat="1" ht="15" customHeight="1" x14ac:dyDescent="0.25">
      <c r="A628" s="8">
        <f t="shared" si="17"/>
        <v>628</v>
      </c>
      <c r="B628" s="7" t="s">
        <v>1297</v>
      </c>
      <c r="C628" s="7"/>
      <c r="D628" s="7" t="s">
        <v>1296</v>
      </c>
      <c r="E628" s="7" t="s">
        <v>236</v>
      </c>
      <c r="F628" s="7" t="s">
        <v>108</v>
      </c>
      <c r="G628" s="7" t="s">
        <v>53</v>
      </c>
      <c r="H628" s="6">
        <v>2023</v>
      </c>
      <c r="I628" s="116">
        <v>67.680000000000007</v>
      </c>
      <c r="J628" s="29">
        <v>67.7</v>
      </c>
      <c r="K628"/>
    </row>
    <row r="629" spans="1:11" s="8" customFormat="1" ht="15" customHeight="1" x14ac:dyDescent="0.25">
      <c r="A629" s="8">
        <f t="shared" si="17"/>
        <v>629</v>
      </c>
      <c r="B629" s="7" t="s">
        <v>1295</v>
      </c>
      <c r="C629" s="7"/>
      <c r="D629" s="7" t="s">
        <v>1294</v>
      </c>
      <c r="E629" s="7" t="s">
        <v>236</v>
      </c>
      <c r="F629" s="7" t="s">
        <v>108</v>
      </c>
      <c r="G629" s="7" t="s">
        <v>53</v>
      </c>
      <c r="H629" s="6">
        <v>2023</v>
      </c>
      <c r="I629" s="116">
        <v>27.72</v>
      </c>
      <c r="J629" s="29">
        <v>27.7</v>
      </c>
      <c r="K629"/>
    </row>
    <row r="630" spans="1:11" s="8" customFormat="1" ht="15" customHeight="1" x14ac:dyDescent="0.25">
      <c r="A630" s="8">
        <f t="shared" si="17"/>
        <v>630</v>
      </c>
      <c r="B630" s="7" t="s">
        <v>1293</v>
      </c>
      <c r="C630" s="7"/>
      <c r="D630" s="7" t="s">
        <v>1292</v>
      </c>
      <c r="E630" s="7" t="s">
        <v>236</v>
      </c>
      <c r="F630" s="7" t="s">
        <v>108</v>
      </c>
      <c r="G630" s="7" t="s">
        <v>53</v>
      </c>
      <c r="H630" s="6">
        <v>2023</v>
      </c>
      <c r="I630" s="116">
        <v>205.86</v>
      </c>
      <c r="J630" s="29">
        <v>205.9</v>
      </c>
      <c r="K630"/>
    </row>
    <row r="631" spans="1:11" s="8" customFormat="1" ht="15" customHeight="1" x14ac:dyDescent="0.25">
      <c r="A631" s="8">
        <f t="shared" si="17"/>
        <v>631</v>
      </c>
      <c r="B631" s="7" t="s">
        <v>1730</v>
      </c>
      <c r="C631" s="7"/>
      <c r="D631" s="7" t="s">
        <v>1729</v>
      </c>
      <c r="E631" s="7" t="s">
        <v>179</v>
      </c>
      <c r="F631" s="7" t="s">
        <v>108</v>
      </c>
      <c r="G631" s="7" t="s">
        <v>84</v>
      </c>
      <c r="H631" s="6">
        <v>2015</v>
      </c>
      <c r="I631" s="116">
        <v>19.690000000000001</v>
      </c>
      <c r="J631" s="29">
        <v>19.7</v>
      </c>
      <c r="K631"/>
    </row>
    <row r="632" spans="1:11" s="8" customFormat="1" ht="15" customHeight="1" x14ac:dyDescent="0.25">
      <c r="A632" s="8">
        <f t="shared" si="17"/>
        <v>632</v>
      </c>
      <c r="B632" s="7" t="s">
        <v>1728</v>
      </c>
      <c r="C632" s="7"/>
      <c r="D632" s="7" t="s">
        <v>1727</v>
      </c>
      <c r="E632" s="7" t="s">
        <v>179</v>
      </c>
      <c r="F632" s="7" t="s">
        <v>108</v>
      </c>
      <c r="G632" s="7" t="s">
        <v>84</v>
      </c>
      <c r="H632" s="6">
        <v>2015</v>
      </c>
      <c r="I632" s="116">
        <v>230</v>
      </c>
      <c r="J632" s="29">
        <v>230</v>
      </c>
      <c r="K632"/>
    </row>
    <row r="633" spans="1:11" s="8" customFormat="1" ht="15" customHeight="1" x14ac:dyDescent="0.25">
      <c r="A633" s="8">
        <f t="shared" si="17"/>
        <v>633</v>
      </c>
      <c r="B633" s="7" t="s">
        <v>1726</v>
      </c>
      <c r="C633" s="7"/>
      <c r="D633" s="7" t="s">
        <v>1725</v>
      </c>
      <c r="E633" s="7" t="s">
        <v>179</v>
      </c>
      <c r="F633" s="7" t="s">
        <v>108</v>
      </c>
      <c r="G633" s="7" t="s">
        <v>84</v>
      </c>
      <c r="H633" s="6">
        <v>2017</v>
      </c>
      <c r="I633" s="116">
        <v>96</v>
      </c>
      <c r="J633" s="29">
        <v>96</v>
      </c>
      <c r="K633"/>
    </row>
    <row r="634" spans="1:11" s="8" customFormat="1" ht="15" customHeight="1" x14ac:dyDescent="0.25">
      <c r="A634" s="8">
        <f t="shared" si="17"/>
        <v>634</v>
      </c>
      <c r="B634" s="7" t="s">
        <v>1724</v>
      </c>
      <c r="C634" s="7"/>
      <c r="D634" s="7" t="s">
        <v>1723</v>
      </c>
      <c r="E634" s="7" t="s">
        <v>179</v>
      </c>
      <c r="F634" s="7" t="s">
        <v>108</v>
      </c>
      <c r="G634" s="7" t="s">
        <v>84</v>
      </c>
      <c r="H634" s="6">
        <v>2017</v>
      </c>
      <c r="I634" s="116">
        <v>74</v>
      </c>
      <c r="J634" s="29">
        <v>74</v>
      </c>
      <c r="K634"/>
    </row>
    <row r="635" spans="1:11" s="8" customFormat="1" ht="15" customHeight="1" x14ac:dyDescent="0.25">
      <c r="A635" s="8">
        <f t="shared" si="17"/>
        <v>635</v>
      </c>
      <c r="B635" s="7" t="s">
        <v>1722</v>
      </c>
      <c r="C635" s="7"/>
      <c r="D635" s="7" t="s">
        <v>1721</v>
      </c>
      <c r="E635" s="7" t="s">
        <v>179</v>
      </c>
      <c r="F635" s="7" t="s">
        <v>108</v>
      </c>
      <c r="G635" s="7" t="s">
        <v>84</v>
      </c>
      <c r="H635" s="6">
        <v>2017</v>
      </c>
      <c r="I635" s="116">
        <v>30</v>
      </c>
      <c r="J635" s="29">
        <v>30</v>
      </c>
      <c r="K635"/>
    </row>
    <row r="636" spans="1:11" s="8" customFormat="1" ht="15" customHeight="1" x14ac:dyDescent="0.25">
      <c r="A636" s="8">
        <f t="shared" si="17"/>
        <v>636</v>
      </c>
      <c r="B636" s="7" t="s">
        <v>1720</v>
      </c>
      <c r="C636" s="7"/>
      <c r="D636" s="7" t="s">
        <v>1719</v>
      </c>
      <c r="E636" s="7" t="s">
        <v>422</v>
      </c>
      <c r="F636" s="7" t="s">
        <v>97</v>
      </c>
      <c r="G636" s="7" t="s">
        <v>46</v>
      </c>
      <c r="H636" s="6">
        <v>2015</v>
      </c>
      <c r="I636" s="116">
        <v>146.15</v>
      </c>
      <c r="J636" s="29">
        <v>146.19999999999999</v>
      </c>
      <c r="K636"/>
    </row>
    <row r="637" spans="1:11" s="8" customFormat="1" ht="15" customHeight="1" x14ac:dyDescent="0.25">
      <c r="A637" s="8">
        <f t="shared" si="17"/>
        <v>637</v>
      </c>
      <c r="B637" s="7" t="s">
        <v>1718</v>
      </c>
      <c r="C637" s="7"/>
      <c r="D637" s="7" t="s">
        <v>1717</v>
      </c>
      <c r="E637" s="7" t="s">
        <v>422</v>
      </c>
      <c r="F637" s="7" t="s">
        <v>97</v>
      </c>
      <c r="G637" s="7" t="s">
        <v>46</v>
      </c>
      <c r="H637" s="6">
        <v>2015</v>
      </c>
      <c r="I637" s="116">
        <v>153.55000000000001</v>
      </c>
      <c r="J637" s="29">
        <v>153.6</v>
      </c>
      <c r="K637"/>
    </row>
    <row r="638" spans="1:11" s="8" customFormat="1" ht="15" customHeight="1" x14ac:dyDescent="0.25">
      <c r="A638" s="8">
        <f t="shared" si="17"/>
        <v>638</v>
      </c>
      <c r="B638" s="7" t="s">
        <v>1716</v>
      </c>
      <c r="C638" s="7"/>
      <c r="D638" s="7" t="s">
        <v>1715</v>
      </c>
      <c r="E638" s="7" t="s">
        <v>190</v>
      </c>
      <c r="F638" s="7" t="s">
        <v>629</v>
      </c>
      <c r="G638" s="7" t="s">
        <v>125</v>
      </c>
      <c r="H638" s="6">
        <v>2019</v>
      </c>
      <c r="I638" s="116">
        <v>103.32</v>
      </c>
      <c r="J638" s="29">
        <v>103.3</v>
      </c>
      <c r="K638"/>
    </row>
    <row r="639" spans="1:11" s="8" customFormat="1" ht="15" customHeight="1" x14ac:dyDescent="0.25">
      <c r="A639" s="8">
        <f t="shared" si="17"/>
        <v>639</v>
      </c>
      <c r="B639" s="7" t="s">
        <v>1714</v>
      </c>
      <c r="C639" s="7"/>
      <c r="D639" s="7" t="s">
        <v>1713</v>
      </c>
      <c r="E639" s="7" t="s">
        <v>190</v>
      </c>
      <c r="F639" s="7" t="s">
        <v>629</v>
      </c>
      <c r="G639" s="7" t="s">
        <v>125</v>
      </c>
      <c r="H639" s="6">
        <v>2019</v>
      </c>
      <c r="I639" s="116">
        <v>103.32</v>
      </c>
      <c r="J639" s="29">
        <v>103.3</v>
      </c>
      <c r="K639"/>
    </row>
    <row r="640" spans="1:11" s="8" customFormat="1" ht="15" customHeight="1" x14ac:dyDescent="0.25">
      <c r="A640" s="8">
        <f t="shared" si="17"/>
        <v>640</v>
      </c>
      <c r="B640" s="7" t="s">
        <v>1712</v>
      </c>
      <c r="C640" s="7"/>
      <c r="D640" s="7" t="s">
        <v>1711</v>
      </c>
      <c r="E640" s="7" t="s">
        <v>190</v>
      </c>
      <c r="F640" s="7" t="s">
        <v>629</v>
      </c>
      <c r="G640" s="7" t="s">
        <v>125</v>
      </c>
      <c r="H640" s="6">
        <v>2019</v>
      </c>
      <c r="I640" s="116">
        <v>100.42</v>
      </c>
      <c r="J640" s="29">
        <v>100.4</v>
      </c>
      <c r="K640"/>
    </row>
    <row r="641" spans="1:11" s="8" customFormat="1" ht="15" customHeight="1" x14ac:dyDescent="0.25">
      <c r="A641" s="8">
        <f t="shared" si="17"/>
        <v>641</v>
      </c>
      <c r="B641" s="7" t="s">
        <v>1710</v>
      </c>
      <c r="C641" s="7"/>
      <c r="D641" s="7" t="s">
        <v>1709</v>
      </c>
      <c r="E641" s="7" t="s">
        <v>1510</v>
      </c>
      <c r="F641" s="7" t="s">
        <v>108</v>
      </c>
      <c r="G641" s="7" t="s">
        <v>57</v>
      </c>
      <c r="H641" s="6">
        <v>2014</v>
      </c>
      <c r="I641" s="116">
        <v>110</v>
      </c>
      <c r="J641" s="29">
        <v>110</v>
      </c>
      <c r="K641"/>
    </row>
    <row r="642" spans="1:11" s="8" customFormat="1" ht="15" customHeight="1" x14ac:dyDescent="0.25">
      <c r="A642" s="8">
        <f t="shared" si="17"/>
        <v>642</v>
      </c>
      <c r="B642" s="7" t="s">
        <v>1708</v>
      </c>
      <c r="C642" s="7"/>
      <c r="D642" s="7" t="s">
        <v>1707</v>
      </c>
      <c r="E642" s="7" t="s">
        <v>229</v>
      </c>
      <c r="F642" s="7" t="s">
        <v>108</v>
      </c>
      <c r="G642" s="7" t="s">
        <v>53</v>
      </c>
      <c r="H642" s="6">
        <v>2001</v>
      </c>
      <c r="I642" s="116">
        <v>79.7</v>
      </c>
      <c r="J642" s="29">
        <v>79.7</v>
      </c>
      <c r="K642"/>
    </row>
    <row r="643" spans="1:11" s="8" customFormat="1" ht="15" customHeight="1" x14ac:dyDescent="0.25">
      <c r="A643" s="8">
        <f t="shared" si="17"/>
        <v>643</v>
      </c>
      <c r="B643" s="7" t="s">
        <v>1706</v>
      </c>
      <c r="C643" s="7"/>
      <c r="D643" s="7" t="s">
        <v>1705</v>
      </c>
      <c r="E643" s="7" t="s">
        <v>229</v>
      </c>
      <c r="F643" s="7" t="s">
        <v>108</v>
      </c>
      <c r="G643" s="7" t="s">
        <v>53</v>
      </c>
      <c r="H643" s="6">
        <v>2001</v>
      </c>
      <c r="I643" s="116">
        <v>79.7</v>
      </c>
      <c r="J643" s="29">
        <v>79.7</v>
      </c>
      <c r="K643"/>
    </row>
    <row r="644" spans="1:11" s="8" customFormat="1" ht="15" customHeight="1" x14ac:dyDescent="0.25">
      <c r="A644" s="8">
        <f t="shared" si="17"/>
        <v>644</v>
      </c>
      <c r="B644" s="7" t="s">
        <v>1704</v>
      </c>
      <c r="C644" s="7"/>
      <c r="D644" s="7" t="s">
        <v>1703</v>
      </c>
      <c r="E644" s="7" t="s">
        <v>229</v>
      </c>
      <c r="F644" s="7" t="s">
        <v>108</v>
      </c>
      <c r="G644" s="7" t="s">
        <v>53</v>
      </c>
      <c r="H644" s="6">
        <v>2001</v>
      </c>
      <c r="I644" s="116">
        <v>40.5</v>
      </c>
      <c r="J644" s="29">
        <v>40.5</v>
      </c>
      <c r="K644"/>
    </row>
    <row r="645" spans="1:11" s="8" customFormat="1" ht="15" customHeight="1" x14ac:dyDescent="0.25">
      <c r="A645" s="8">
        <f t="shared" si="17"/>
        <v>645</v>
      </c>
      <c r="B645" s="7" t="s">
        <v>1702</v>
      </c>
      <c r="C645" s="7"/>
      <c r="D645" s="7" t="s">
        <v>1701</v>
      </c>
      <c r="E645" s="7" t="s">
        <v>229</v>
      </c>
      <c r="F645" s="7" t="s">
        <v>108</v>
      </c>
      <c r="G645" s="7" t="s">
        <v>53</v>
      </c>
      <c r="H645" s="6">
        <v>2001</v>
      </c>
      <c r="I645" s="116">
        <v>79.7</v>
      </c>
      <c r="J645" s="29">
        <v>79.7</v>
      </c>
      <c r="K645"/>
    </row>
    <row r="646" spans="1:11" s="8" customFormat="1" ht="15" customHeight="1" x14ac:dyDescent="0.25">
      <c r="A646" s="8">
        <f t="shared" ref="A646:A709" si="18">A645+1</f>
        <v>646</v>
      </c>
      <c r="B646" s="7" t="s">
        <v>1700</v>
      </c>
      <c r="C646" s="7"/>
      <c r="D646" s="7" t="s">
        <v>1699</v>
      </c>
      <c r="E646" s="7" t="s">
        <v>347</v>
      </c>
      <c r="F646" s="7" t="s">
        <v>108</v>
      </c>
      <c r="G646" s="7" t="s">
        <v>53</v>
      </c>
      <c r="H646" s="6">
        <v>2009</v>
      </c>
      <c r="I646" s="116">
        <v>159.96</v>
      </c>
      <c r="J646" s="29">
        <v>160</v>
      </c>
      <c r="K646"/>
    </row>
    <row r="647" spans="1:11" s="8" customFormat="1" ht="15" customHeight="1" x14ac:dyDescent="0.25">
      <c r="A647" s="8">
        <f t="shared" si="18"/>
        <v>647</v>
      </c>
      <c r="B647" s="7" t="s">
        <v>1291</v>
      </c>
      <c r="C647" s="7"/>
      <c r="D647" s="7" t="s">
        <v>1290</v>
      </c>
      <c r="E647" s="7" t="s">
        <v>109</v>
      </c>
      <c r="F647" s="7" t="s">
        <v>108</v>
      </c>
      <c r="G647" s="7" t="s">
        <v>53</v>
      </c>
      <c r="H647" s="6">
        <v>2024</v>
      </c>
      <c r="I647" s="116">
        <v>135.4</v>
      </c>
      <c r="J647" s="29">
        <v>135.4</v>
      </c>
      <c r="K647"/>
    </row>
    <row r="648" spans="1:11" s="8" customFormat="1" ht="15" customHeight="1" x14ac:dyDescent="0.25">
      <c r="A648" s="8">
        <f t="shared" si="18"/>
        <v>648</v>
      </c>
      <c r="B648" s="7" t="s">
        <v>1289</v>
      </c>
      <c r="C648" s="7"/>
      <c r="D648" s="7" t="s">
        <v>1288</v>
      </c>
      <c r="E648" s="7" t="s">
        <v>109</v>
      </c>
      <c r="F648" s="7" t="s">
        <v>108</v>
      </c>
      <c r="G648" s="7" t="s">
        <v>53</v>
      </c>
      <c r="H648" s="6">
        <v>2024</v>
      </c>
      <c r="I648" s="116">
        <v>15.12</v>
      </c>
      <c r="J648" s="29">
        <v>15.1</v>
      </c>
      <c r="K648"/>
    </row>
    <row r="649" spans="1:11" s="8" customFormat="1" ht="15" customHeight="1" x14ac:dyDescent="0.25">
      <c r="A649" s="8">
        <f t="shared" si="18"/>
        <v>649</v>
      </c>
      <c r="B649" s="7" t="s">
        <v>1287</v>
      </c>
      <c r="C649" s="7"/>
      <c r="D649" s="7" t="s">
        <v>1286</v>
      </c>
      <c r="E649" s="7" t="s">
        <v>109</v>
      </c>
      <c r="F649" s="7" t="s">
        <v>108</v>
      </c>
      <c r="G649" s="7" t="s">
        <v>53</v>
      </c>
      <c r="H649" s="6">
        <v>2024</v>
      </c>
      <c r="I649" s="116">
        <v>138.19999999999999</v>
      </c>
      <c r="J649" s="29">
        <v>138.19999999999999</v>
      </c>
      <c r="K649"/>
    </row>
    <row r="650" spans="1:11" s="8" customFormat="1" ht="15" customHeight="1" x14ac:dyDescent="0.25">
      <c r="A650" s="8">
        <f t="shared" si="18"/>
        <v>650</v>
      </c>
      <c r="B650" s="7" t="s">
        <v>1285</v>
      </c>
      <c r="C650" s="7"/>
      <c r="D650" s="7" t="s">
        <v>1284</v>
      </c>
      <c r="E650" s="7" t="s">
        <v>109</v>
      </c>
      <c r="F650" s="7" t="s">
        <v>108</v>
      </c>
      <c r="G650" s="7" t="s">
        <v>53</v>
      </c>
      <c r="H650" s="6">
        <v>2024</v>
      </c>
      <c r="I650" s="116">
        <v>12.6</v>
      </c>
      <c r="J650" s="29">
        <v>10.1</v>
      </c>
      <c r="K650"/>
    </row>
    <row r="651" spans="1:11" s="8" customFormat="1" ht="15" customHeight="1" x14ac:dyDescent="0.25">
      <c r="A651" s="8">
        <f t="shared" si="18"/>
        <v>651</v>
      </c>
      <c r="B651" s="7" t="s">
        <v>1698</v>
      </c>
      <c r="C651" s="7"/>
      <c r="D651" s="7" t="s">
        <v>1697</v>
      </c>
      <c r="E651" s="7" t="s">
        <v>630</v>
      </c>
      <c r="F651" s="7" t="s">
        <v>629</v>
      </c>
      <c r="G651" s="7" t="s">
        <v>125</v>
      </c>
      <c r="H651" s="6">
        <v>2023</v>
      </c>
      <c r="I651" s="116">
        <v>110</v>
      </c>
      <c r="J651" s="29">
        <v>110</v>
      </c>
      <c r="K651"/>
    </row>
    <row r="652" spans="1:11" s="8" customFormat="1" ht="15" customHeight="1" x14ac:dyDescent="0.25">
      <c r="A652" s="8">
        <f t="shared" si="18"/>
        <v>652</v>
      </c>
      <c r="B652" s="7" t="s">
        <v>1696</v>
      </c>
      <c r="C652" s="7"/>
      <c r="D652" s="7" t="s">
        <v>1695</v>
      </c>
      <c r="E652" s="7" t="s">
        <v>630</v>
      </c>
      <c r="F652" s="7" t="s">
        <v>629</v>
      </c>
      <c r="G652" s="7" t="s">
        <v>125</v>
      </c>
      <c r="H652" s="6">
        <v>2023</v>
      </c>
      <c r="I652" s="116">
        <v>24</v>
      </c>
      <c r="J652" s="29">
        <v>24</v>
      </c>
      <c r="K652"/>
    </row>
    <row r="653" spans="1:11" s="8" customFormat="1" ht="15" customHeight="1" x14ac:dyDescent="0.25">
      <c r="A653" s="8">
        <f t="shared" si="18"/>
        <v>653</v>
      </c>
      <c r="B653" s="7" t="s">
        <v>1694</v>
      </c>
      <c r="C653" s="7"/>
      <c r="D653" s="7" t="s">
        <v>1693</v>
      </c>
      <c r="E653" s="7" t="s">
        <v>630</v>
      </c>
      <c r="F653" s="7" t="s">
        <v>629</v>
      </c>
      <c r="G653" s="7" t="s">
        <v>125</v>
      </c>
      <c r="H653" s="6">
        <v>2023</v>
      </c>
      <c r="I653" s="116">
        <v>138.6</v>
      </c>
      <c r="J653" s="29">
        <v>138.6</v>
      </c>
      <c r="K653"/>
    </row>
    <row r="654" spans="1:11" s="8" customFormat="1" ht="15" customHeight="1" x14ac:dyDescent="0.25">
      <c r="A654" s="8">
        <f t="shared" si="18"/>
        <v>654</v>
      </c>
      <c r="B654" s="7" t="s">
        <v>1692</v>
      </c>
      <c r="C654" s="7"/>
      <c r="D654" s="7" t="s">
        <v>1691</v>
      </c>
      <c r="E654" s="7" t="s">
        <v>661</v>
      </c>
      <c r="F654" s="7" t="s">
        <v>108</v>
      </c>
      <c r="G654" s="7" t="s">
        <v>53</v>
      </c>
      <c r="H654" s="6">
        <v>2019</v>
      </c>
      <c r="I654" s="116">
        <v>183.7</v>
      </c>
      <c r="J654" s="29">
        <v>183.7</v>
      </c>
      <c r="K654"/>
    </row>
    <row r="655" spans="1:11" s="8" customFormat="1" ht="15" customHeight="1" x14ac:dyDescent="0.25">
      <c r="A655" s="8">
        <f t="shared" si="18"/>
        <v>655</v>
      </c>
      <c r="B655" s="7" t="s">
        <v>1690</v>
      </c>
      <c r="C655" s="7"/>
      <c r="D655" s="7" t="s">
        <v>1689</v>
      </c>
      <c r="E655" s="7" t="s">
        <v>1686</v>
      </c>
      <c r="F655" s="7" t="s">
        <v>108</v>
      </c>
      <c r="G655" s="7" t="s">
        <v>57</v>
      </c>
      <c r="H655" s="6">
        <v>2015</v>
      </c>
      <c r="I655" s="116">
        <v>106.26</v>
      </c>
      <c r="J655" s="29">
        <v>106.3</v>
      </c>
      <c r="K655"/>
    </row>
    <row r="656" spans="1:11" s="8" customFormat="1" ht="15" customHeight="1" x14ac:dyDescent="0.25">
      <c r="A656" s="8">
        <f t="shared" si="18"/>
        <v>656</v>
      </c>
      <c r="B656" s="7" t="s">
        <v>1688</v>
      </c>
      <c r="C656" s="7"/>
      <c r="D656" s="7" t="s">
        <v>1687</v>
      </c>
      <c r="E656" s="7" t="s">
        <v>1686</v>
      </c>
      <c r="F656" s="7" t="s">
        <v>108</v>
      </c>
      <c r="G656" s="7" t="s">
        <v>57</v>
      </c>
      <c r="H656" s="6">
        <v>2015</v>
      </c>
      <c r="I656" s="116">
        <v>103.85</v>
      </c>
      <c r="J656" s="29">
        <v>103.8</v>
      </c>
      <c r="K656"/>
    </row>
    <row r="657" spans="1:11" s="8" customFormat="1" ht="15" customHeight="1" x14ac:dyDescent="0.25">
      <c r="A657" s="8">
        <f t="shared" si="18"/>
        <v>657</v>
      </c>
      <c r="B657" s="7" t="s">
        <v>1685</v>
      </c>
      <c r="C657" s="7"/>
      <c r="D657" s="7" t="s">
        <v>1684</v>
      </c>
      <c r="E657" s="7" t="s">
        <v>1679</v>
      </c>
      <c r="F657" s="7" t="s">
        <v>108</v>
      </c>
      <c r="G657" s="7" t="s">
        <v>53</v>
      </c>
      <c r="H657" s="6">
        <v>2006</v>
      </c>
      <c r="I657" s="116">
        <v>194</v>
      </c>
      <c r="J657" s="29">
        <v>194</v>
      </c>
      <c r="K657"/>
    </row>
    <row r="658" spans="1:11" s="8" customFormat="1" ht="15" customHeight="1" x14ac:dyDescent="0.25">
      <c r="A658" s="8">
        <f t="shared" si="18"/>
        <v>658</v>
      </c>
      <c r="B658" s="7" t="s">
        <v>1683</v>
      </c>
      <c r="C658" s="7"/>
      <c r="D658" s="7" t="s">
        <v>1682</v>
      </c>
      <c r="E658" s="7" t="s">
        <v>1679</v>
      </c>
      <c r="F658" s="7" t="s">
        <v>108</v>
      </c>
      <c r="G658" s="7" t="s">
        <v>53</v>
      </c>
      <c r="H658" s="6">
        <v>2007</v>
      </c>
      <c r="I658" s="116">
        <v>98</v>
      </c>
      <c r="J658" s="29">
        <v>98</v>
      </c>
      <c r="K658"/>
    </row>
    <row r="659" spans="1:11" s="8" customFormat="1" ht="15" customHeight="1" x14ac:dyDescent="0.25">
      <c r="A659" s="8">
        <f t="shared" si="18"/>
        <v>659</v>
      </c>
      <c r="B659" s="7" t="s">
        <v>1681</v>
      </c>
      <c r="C659" s="7"/>
      <c r="D659" s="7" t="s">
        <v>1680</v>
      </c>
      <c r="E659" s="7" t="s">
        <v>1679</v>
      </c>
      <c r="F659" s="7" t="s">
        <v>108</v>
      </c>
      <c r="G659" s="7" t="s">
        <v>53</v>
      </c>
      <c r="H659" s="6">
        <v>2007</v>
      </c>
      <c r="I659" s="116">
        <v>100</v>
      </c>
      <c r="J659" s="29">
        <v>100</v>
      </c>
      <c r="K659"/>
    </row>
    <row r="660" spans="1:11" s="8" customFormat="1" ht="15" customHeight="1" x14ac:dyDescent="0.25">
      <c r="A660" s="8">
        <f t="shared" si="18"/>
        <v>660</v>
      </c>
      <c r="B660" s="7" t="s">
        <v>1678</v>
      </c>
      <c r="C660" s="7"/>
      <c r="D660" s="7" t="s">
        <v>1677</v>
      </c>
      <c r="E660" s="7" t="s">
        <v>1382</v>
      </c>
      <c r="F660" s="7" t="s">
        <v>97</v>
      </c>
      <c r="G660" s="7" t="s">
        <v>46</v>
      </c>
      <c r="H660" s="6">
        <v>2015</v>
      </c>
      <c r="I660" s="116">
        <v>100</v>
      </c>
      <c r="J660" s="29">
        <v>100</v>
      </c>
      <c r="K660"/>
    </row>
    <row r="661" spans="1:11" s="8" customFormat="1" ht="15" customHeight="1" x14ac:dyDescent="0.25">
      <c r="A661" s="8">
        <f t="shared" si="18"/>
        <v>661</v>
      </c>
      <c r="B661" s="7" t="s">
        <v>1676</v>
      </c>
      <c r="C661" s="7"/>
      <c r="D661" s="7" t="s">
        <v>1675</v>
      </c>
      <c r="E661" s="7" t="s">
        <v>1382</v>
      </c>
      <c r="F661" s="7" t="s">
        <v>97</v>
      </c>
      <c r="G661" s="7" t="s">
        <v>46</v>
      </c>
      <c r="H661" s="6">
        <v>2015</v>
      </c>
      <c r="I661" s="116">
        <v>100</v>
      </c>
      <c r="J661" s="29">
        <v>100</v>
      </c>
      <c r="K661"/>
    </row>
    <row r="662" spans="1:11" s="8" customFormat="1" ht="15" customHeight="1" x14ac:dyDescent="0.25">
      <c r="A662" s="8">
        <f t="shared" si="18"/>
        <v>662</v>
      </c>
      <c r="B662" s="7" t="s">
        <v>1674</v>
      </c>
      <c r="C662" s="7"/>
      <c r="D662" s="7" t="s">
        <v>1673</v>
      </c>
      <c r="E662" s="7" t="s">
        <v>1666</v>
      </c>
      <c r="F662" s="7" t="s">
        <v>108</v>
      </c>
      <c r="G662" s="7" t="s">
        <v>53</v>
      </c>
      <c r="H662" s="6">
        <v>2010</v>
      </c>
      <c r="I662" s="116">
        <v>48</v>
      </c>
      <c r="J662" s="29">
        <v>48</v>
      </c>
      <c r="K662"/>
    </row>
    <row r="663" spans="1:11" s="8" customFormat="1" ht="15" customHeight="1" x14ac:dyDescent="0.25">
      <c r="A663" s="8">
        <f t="shared" si="18"/>
        <v>663</v>
      </c>
      <c r="B663" s="7" t="s">
        <v>1672</v>
      </c>
      <c r="C663" s="7"/>
      <c r="D663" s="7" t="s">
        <v>1671</v>
      </c>
      <c r="E663" s="7" t="s">
        <v>1666</v>
      </c>
      <c r="F663" s="7" t="s">
        <v>108</v>
      </c>
      <c r="G663" s="7" t="s">
        <v>53</v>
      </c>
      <c r="H663" s="6">
        <v>2010</v>
      </c>
      <c r="I663" s="116">
        <v>51</v>
      </c>
      <c r="J663" s="29">
        <v>51</v>
      </c>
      <c r="K663"/>
    </row>
    <row r="664" spans="1:11" s="8" customFormat="1" ht="15" customHeight="1" x14ac:dyDescent="0.25">
      <c r="A664" s="8">
        <f t="shared" si="18"/>
        <v>664</v>
      </c>
      <c r="B664" s="7" t="s">
        <v>1670</v>
      </c>
      <c r="C664" s="7"/>
      <c r="D664" s="7" t="s">
        <v>1669</v>
      </c>
      <c r="E664" s="7" t="s">
        <v>1666</v>
      </c>
      <c r="F664" s="7" t="s">
        <v>108</v>
      </c>
      <c r="G664" s="7" t="s">
        <v>53</v>
      </c>
      <c r="H664" s="6">
        <v>2011</v>
      </c>
      <c r="I664" s="116">
        <v>25.5</v>
      </c>
      <c r="J664" s="29">
        <v>25.5</v>
      </c>
      <c r="K664"/>
    </row>
    <row r="665" spans="1:11" s="8" customFormat="1" ht="15" customHeight="1" x14ac:dyDescent="0.25">
      <c r="A665" s="8">
        <f t="shared" si="18"/>
        <v>665</v>
      </c>
      <c r="B665" s="7" t="s">
        <v>1668</v>
      </c>
      <c r="C665" s="7"/>
      <c r="D665" s="7" t="s">
        <v>1667</v>
      </c>
      <c r="E665" s="7" t="s">
        <v>1666</v>
      </c>
      <c r="F665" s="7" t="s">
        <v>108</v>
      </c>
      <c r="G665" s="7" t="s">
        <v>53</v>
      </c>
      <c r="H665" s="6">
        <v>2011</v>
      </c>
      <c r="I665" s="116">
        <v>24</v>
      </c>
      <c r="J665" s="29">
        <v>24</v>
      </c>
      <c r="K665"/>
    </row>
    <row r="666" spans="1:11" s="8" customFormat="1" ht="15" customHeight="1" x14ac:dyDescent="0.25">
      <c r="A666" s="8">
        <f t="shared" si="18"/>
        <v>666</v>
      </c>
      <c r="B666" s="7" t="s">
        <v>1665</v>
      </c>
      <c r="C666" s="7" t="s">
        <v>3744</v>
      </c>
      <c r="D666" s="7" t="s">
        <v>1664</v>
      </c>
      <c r="E666" s="7" t="s">
        <v>170</v>
      </c>
      <c r="F666" s="7" t="s">
        <v>108</v>
      </c>
      <c r="G666" s="7" t="s">
        <v>84</v>
      </c>
      <c r="H666" s="6">
        <v>2015</v>
      </c>
      <c r="I666" s="116">
        <v>200</v>
      </c>
      <c r="J666" s="29">
        <v>200</v>
      </c>
      <c r="K666"/>
    </row>
    <row r="667" spans="1:11" s="8" customFormat="1" ht="15" customHeight="1" x14ac:dyDescent="0.25">
      <c r="A667" s="8">
        <f t="shared" si="18"/>
        <v>667</v>
      </c>
      <c r="B667" s="7" t="s">
        <v>1663</v>
      </c>
      <c r="C667" s="7" t="s">
        <v>3744</v>
      </c>
      <c r="D667" s="7" t="s">
        <v>1662</v>
      </c>
      <c r="E667" s="7" t="s">
        <v>170</v>
      </c>
      <c r="F667" s="7" t="s">
        <v>108</v>
      </c>
      <c r="G667" s="7" t="s">
        <v>84</v>
      </c>
      <c r="H667" s="6">
        <v>2016</v>
      </c>
      <c r="I667" s="116">
        <v>200</v>
      </c>
      <c r="J667" s="29">
        <v>200</v>
      </c>
      <c r="K667"/>
    </row>
    <row r="668" spans="1:11" s="8" customFormat="1" ht="15" customHeight="1" x14ac:dyDescent="0.25">
      <c r="A668" s="8">
        <f t="shared" si="18"/>
        <v>668</v>
      </c>
      <c r="B668" s="7" t="s">
        <v>1661</v>
      </c>
      <c r="C668" s="7" t="s">
        <v>3744</v>
      </c>
      <c r="D668" s="7" t="s">
        <v>1660</v>
      </c>
      <c r="E668" s="7" t="s">
        <v>170</v>
      </c>
      <c r="F668" s="7" t="s">
        <v>108</v>
      </c>
      <c r="G668" s="7" t="s">
        <v>84</v>
      </c>
      <c r="H668" s="6">
        <v>2016</v>
      </c>
      <c r="I668" s="116">
        <v>110</v>
      </c>
      <c r="J668" s="29">
        <v>110</v>
      </c>
      <c r="K668"/>
    </row>
    <row r="669" spans="1:11" s="8" customFormat="1" ht="15" customHeight="1" x14ac:dyDescent="0.25">
      <c r="A669" s="8">
        <f t="shared" si="18"/>
        <v>669</v>
      </c>
      <c r="B669" s="7" t="s">
        <v>1659</v>
      </c>
      <c r="C669" s="7" t="s">
        <v>3744</v>
      </c>
      <c r="D669" s="7" t="s">
        <v>1658</v>
      </c>
      <c r="E669" s="7" t="s">
        <v>630</v>
      </c>
      <c r="F669" s="7" t="s">
        <v>629</v>
      </c>
      <c r="G669" s="7" t="s">
        <v>125</v>
      </c>
      <c r="H669" s="6">
        <v>2013</v>
      </c>
      <c r="I669" s="116">
        <v>200.1</v>
      </c>
      <c r="J669" s="29">
        <v>200.1</v>
      </c>
      <c r="K669"/>
    </row>
    <row r="670" spans="1:11" s="8" customFormat="1" ht="15" customHeight="1" x14ac:dyDescent="0.25">
      <c r="A670" s="8">
        <f t="shared" si="18"/>
        <v>670</v>
      </c>
      <c r="B670" s="7" t="s">
        <v>1657</v>
      </c>
      <c r="C670" s="7" t="s">
        <v>3744</v>
      </c>
      <c r="D670" s="7" t="s">
        <v>1656</v>
      </c>
      <c r="E670" s="7" t="s">
        <v>630</v>
      </c>
      <c r="F670" s="7" t="s">
        <v>629</v>
      </c>
      <c r="G670" s="7" t="s">
        <v>125</v>
      </c>
      <c r="H670" s="6">
        <v>2013</v>
      </c>
      <c r="I670" s="116">
        <v>201.6</v>
      </c>
      <c r="J670" s="29">
        <v>201.6</v>
      </c>
      <c r="K670"/>
    </row>
    <row r="671" spans="1:11" s="8" customFormat="1" ht="15" customHeight="1" x14ac:dyDescent="0.25">
      <c r="A671" s="8">
        <f t="shared" si="18"/>
        <v>671</v>
      </c>
      <c r="B671" s="7" t="s">
        <v>1655</v>
      </c>
      <c r="C671" s="7"/>
      <c r="D671" s="7" t="s">
        <v>1654</v>
      </c>
      <c r="E671" s="7" t="s">
        <v>630</v>
      </c>
      <c r="F671" s="7" t="s">
        <v>629</v>
      </c>
      <c r="G671" s="7" t="s">
        <v>125</v>
      </c>
      <c r="H671" s="6">
        <v>2012</v>
      </c>
      <c r="I671" s="116">
        <v>99.83</v>
      </c>
      <c r="J671" s="29">
        <v>99.8</v>
      </c>
      <c r="K671"/>
    </row>
    <row r="672" spans="1:11" s="8" customFormat="1" ht="15" customHeight="1" x14ac:dyDescent="0.25">
      <c r="A672" s="8">
        <f t="shared" si="18"/>
        <v>672</v>
      </c>
      <c r="B672" s="7" t="s">
        <v>1653</v>
      </c>
      <c r="C672" s="7"/>
      <c r="D672" s="7" t="s">
        <v>1652</v>
      </c>
      <c r="E672" s="7" t="s">
        <v>630</v>
      </c>
      <c r="F672" s="7" t="s">
        <v>629</v>
      </c>
      <c r="G672" s="7" t="s">
        <v>125</v>
      </c>
      <c r="H672" s="6">
        <v>2012</v>
      </c>
      <c r="I672" s="116">
        <v>103.46</v>
      </c>
      <c r="J672" s="29">
        <v>103.5</v>
      </c>
      <c r="K672"/>
    </row>
    <row r="673" spans="1:11" s="8" customFormat="1" ht="15" customHeight="1" x14ac:dyDescent="0.25">
      <c r="A673" s="8">
        <f t="shared" si="18"/>
        <v>673</v>
      </c>
      <c r="B673" s="7" t="s">
        <v>1651</v>
      </c>
      <c r="C673" s="7"/>
      <c r="D673" s="7" t="s">
        <v>1650</v>
      </c>
      <c r="E673" s="7" t="s">
        <v>105</v>
      </c>
      <c r="F673" s="7" t="s">
        <v>97</v>
      </c>
      <c r="G673" s="7" t="s">
        <v>46</v>
      </c>
      <c r="H673" s="6">
        <v>2017</v>
      </c>
      <c r="I673" s="116">
        <v>115.2</v>
      </c>
      <c r="J673" s="29">
        <v>115.2</v>
      </c>
      <c r="K673"/>
    </row>
    <row r="674" spans="1:11" s="8" customFormat="1" ht="15" customHeight="1" x14ac:dyDescent="0.25">
      <c r="A674" s="8">
        <f t="shared" si="18"/>
        <v>674</v>
      </c>
      <c r="B674" s="7" t="s">
        <v>1649</v>
      </c>
      <c r="C674" s="7"/>
      <c r="D674" s="7" t="s">
        <v>1648</v>
      </c>
      <c r="E674" s="7" t="s">
        <v>105</v>
      </c>
      <c r="F674" s="7" t="s">
        <v>97</v>
      </c>
      <c r="G674" s="7" t="s">
        <v>46</v>
      </c>
      <c r="H674" s="6">
        <v>2017</v>
      </c>
      <c r="I674" s="116">
        <v>115.2</v>
      </c>
      <c r="J674" s="29">
        <v>115.2</v>
      </c>
      <c r="K674"/>
    </row>
    <row r="675" spans="1:11" s="8" customFormat="1" ht="15" customHeight="1" x14ac:dyDescent="0.25">
      <c r="A675" s="8">
        <f t="shared" si="18"/>
        <v>675</v>
      </c>
      <c r="B675" s="7" t="s">
        <v>1647</v>
      </c>
      <c r="C675" s="7"/>
      <c r="D675" s="7" t="s">
        <v>1646</v>
      </c>
      <c r="E675" s="7" t="s">
        <v>936</v>
      </c>
      <c r="F675" s="7" t="s">
        <v>108</v>
      </c>
      <c r="G675" s="7" t="s">
        <v>53</v>
      </c>
      <c r="H675" s="6">
        <v>2022</v>
      </c>
      <c r="I675" s="116">
        <v>201.6</v>
      </c>
      <c r="J675" s="29">
        <v>201.6</v>
      </c>
      <c r="K675"/>
    </row>
    <row r="676" spans="1:11" s="8" customFormat="1" ht="15" customHeight="1" x14ac:dyDescent="0.25">
      <c r="A676" s="8">
        <f t="shared" si="18"/>
        <v>676</v>
      </c>
      <c r="B676" s="7" t="s">
        <v>1645</v>
      </c>
      <c r="C676" s="7"/>
      <c r="D676" s="7" t="s">
        <v>1644</v>
      </c>
      <c r="E676" s="7" t="s">
        <v>936</v>
      </c>
      <c r="F676" s="7" t="s">
        <v>108</v>
      </c>
      <c r="G676" s="7" t="s">
        <v>53</v>
      </c>
      <c r="H676" s="6">
        <v>2022</v>
      </c>
      <c r="I676" s="116">
        <v>11.1</v>
      </c>
      <c r="J676" s="29">
        <v>11.1</v>
      </c>
      <c r="K676"/>
    </row>
    <row r="677" spans="1:11" s="8" customFormat="1" ht="15" customHeight="1" x14ac:dyDescent="0.25">
      <c r="A677" s="8">
        <f t="shared" si="18"/>
        <v>677</v>
      </c>
      <c r="B677" s="7" t="s">
        <v>1643</v>
      </c>
      <c r="C677" s="7"/>
      <c r="D677" s="7" t="s">
        <v>1642</v>
      </c>
      <c r="E677" s="7" t="s">
        <v>936</v>
      </c>
      <c r="F677" s="7" t="s">
        <v>108</v>
      </c>
      <c r="G677" s="7" t="s">
        <v>53</v>
      </c>
      <c r="H677" s="6">
        <v>2022</v>
      </c>
      <c r="I677" s="116">
        <v>33.6</v>
      </c>
      <c r="J677" s="29">
        <v>33.6</v>
      </c>
      <c r="K677"/>
    </row>
    <row r="678" spans="1:11" s="8" customFormat="1" ht="15" customHeight="1" x14ac:dyDescent="0.25">
      <c r="A678" s="8">
        <f t="shared" si="18"/>
        <v>678</v>
      </c>
      <c r="B678" s="7" t="s">
        <v>1641</v>
      </c>
      <c r="C678" s="7"/>
      <c r="D678" s="7" t="s">
        <v>1640</v>
      </c>
      <c r="E678" s="7" t="s">
        <v>936</v>
      </c>
      <c r="F678" s="7" t="s">
        <v>108</v>
      </c>
      <c r="G678" s="7" t="s">
        <v>53</v>
      </c>
      <c r="H678" s="6">
        <v>2022</v>
      </c>
      <c r="I678" s="116">
        <v>22.2</v>
      </c>
      <c r="J678" s="29">
        <v>22.2</v>
      </c>
      <c r="K678"/>
    </row>
    <row r="679" spans="1:11" s="8" customFormat="1" ht="15" customHeight="1" x14ac:dyDescent="0.25">
      <c r="A679" s="8">
        <f t="shared" si="18"/>
        <v>679</v>
      </c>
      <c r="B679" s="7" t="s">
        <v>1639</v>
      </c>
      <c r="C679" s="7"/>
      <c r="D679" s="7" t="s">
        <v>1638</v>
      </c>
      <c r="E679" s="7" t="s">
        <v>936</v>
      </c>
      <c r="F679" s="7" t="s">
        <v>108</v>
      </c>
      <c r="G679" s="7" t="s">
        <v>53</v>
      </c>
      <c r="H679" s="6">
        <v>2022</v>
      </c>
      <c r="I679" s="116">
        <v>71.400000000000006</v>
      </c>
      <c r="J679" s="29">
        <v>71.400000000000006</v>
      </c>
      <c r="K679"/>
    </row>
    <row r="680" spans="1:11" s="8" customFormat="1" ht="15" customHeight="1" x14ac:dyDescent="0.25">
      <c r="A680" s="8">
        <f t="shared" si="18"/>
        <v>680</v>
      </c>
      <c r="B680" s="7" t="s">
        <v>1637</v>
      </c>
      <c r="C680" s="7"/>
      <c r="D680" s="7" t="s">
        <v>1636</v>
      </c>
      <c r="E680" s="7" t="s">
        <v>936</v>
      </c>
      <c r="F680" s="7" t="s">
        <v>108</v>
      </c>
      <c r="G680" s="7" t="s">
        <v>53</v>
      </c>
      <c r="H680" s="6">
        <v>2022</v>
      </c>
      <c r="I680" s="116">
        <v>33.299999999999997</v>
      </c>
      <c r="J680" s="29">
        <v>33.299999999999997</v>
      </c>
      <c r="K680"/>
    </row>
    <row r="681" spans="1:11" s="8" customFormat="1" ht="15" customHeight="1" x14ac:dyDescent="0.25">
      <c r="A681" s="8">
        <f t="shared" si="18"/>
        <v>681</v>
      </c>
      <c r="B681" s="7" t="s">
        <v>1635</v>
      </c>
      <c r="C681" s="7"/>
      <c r="D681" s="7" t="s">
        <v>1634</v>
      </c>
      <c r="E681" s="7" t="s">
        <v>936</v>
      </c>
      <c r="F681" s="7" t="s">
        <v>108</v>
      </c>
      <c r="G681" s="7" t="s">
        <v>53</v>
      </c>
      <c r="H681" s="6">
        <v>2022</v>
      </c>
      <c r="I681" s="116">
        <v>22</v>
      </c>
      <c r="J681" s="29">
        <v>22</v>
      </c>
      <c r="K681"/>
    </row>
    <row r="682" spans="1:11" s="8" customFormat="1" ht="15" customHeight="1" x14ac:dyDescent="0.25">
      <c r="A682" s="8">
        <f t="shared" si="18"/>
        <v>682</v>
      </c>
      <c r="B682" s="7" t="s">
        <v>1633</v>
      </c>
      <c r="C682" s="7"/>
      <c r="D682" s="7" t="s">
        <v>1632</v>
      </c>
      <c r="E682" s="7" t="s">
        <v>936</v>
      </c>
      <c r="F682" s="7" t="s">
        <v>108</v>
      </c>
      <c r="G682" s="7" t="s">
        <v>53</v>
      </c>
      <c r="H682" s="6">
        <v>2022</v>
      </c>
      <c r="I682" s="116">
        <v>20</v>
      </c>
      <c r="J682" s="29">
        <v>20</v>
      </c>
      <c r="K682"/>
    </row>
    <row r="683" spans="1:11" s="8" customFormat="1" ht="15" customHeight="1" x14ac:dyDescent="0.25">
      <c r="A683" s="8">
        <f t="shared" si="18"/>
        <v>683</v>
      </c>
      <c r="B683" s="7" t="s">
        <v>1631</v>
      </c>
      <c r="C683" s="7"/>
      <c r="D683" s="7" t="s">
        <v>1630</v>
      </c>
      <c r="E683" s="7" t="s">
        <v>936</v>
      </c>
      <c r="F683" s="7" t="s">
        <v>108</v>
      </c>
      <c r="G683" s="7" t="s">
        <v>53</v>
      </c>
      <c r="H683" s="6">
        <v>2022</v>
      </c>
      <c r="I683" s="116">
        <v>76.8</v>
      </c>
      <c r="J683" s="29">
        <v>76.8</v>
      </c>
      <c r="K683"/>
    </row>
    <row r="684" spans="1:11" s="8" customFormat="1" ht="15" customHeight="1" x14ac:dyDescent="0.25">
      <c r="A684" s="8">
        <f t="shared" si="18"/>
        <v>684</v>
      </c>
      <c r="B684" s="7" t="s">
        <v>1629</v>
      </c>
      <c r="C684" s="7"/>
      <c r="D684" s="7" t="s">
        <v>1628</v>
      </c>
      <c r="E684" s="7" t="s">
        <v>311</v>
      </c>
      <c r="F684" s="7" t="s">
        <v>97</v>
      </c>
      <c r="G684" s="7" t="s">
        <v>46</v>
      </c>
      <c r="H684" s="6">
        <v>2008</v>
      </c>
      <c r="I684" s="116">
        <v>150</v>
      </c>
      <c r="J684" s="29">
        <v>150</v>
      </c>
      <c r="K684"/>
    </row>
    <row r="685" spans="1:11" s="8" customFormat="1" ht="15" customHeight="1" x14ac:dyDescent="0.25">
      <c r="A685" s="8">
        <f t="shared" si="18"/>
        <v>685</v>
      </c>
      <c r="B685" s="7" t="s">
        <v>1627</v>
      </c>
      <c r="C685" s="7"/>
      <c r="D685" s="7" t="s">
        <v>1626</v>
      </c>
      <c r="E685" s="7" t="s">
        <v>192</v>
      </c>
      <c r="F685" s="7" t="s">
        <v>108</v>
      </c>
      <c r="G685" s="7" t="s">
        <v>53</v>
      </c>
      <c r="H685" s="6">
        <v>2015</v>
      </c>
      <c r="I685" s="116">
        <v>105.61</v>
      </c>
      <c r="J685" s="29">
        <v>105.6</v>
      </c>
      <c r="K685"/>
    </row>
    <row r="686" spans="1:11" s="8" customFormat="1" ht="15" customHeight="1" x14ac:dyDescent="0.25">
      <c r="A686" s="8">
        <f t="shared" si="18"/>
        <v>686</v>
      </c>
      <c r="B686" s="7" t="s">
        <v>1625</v>
      </c>
      <c r="C686" s="7"/>
      <c r="D686" s="7" t="s">
        <v>1624</v>
      </c>
      <c r="E686" s="7" t="s">
        <v>192</v>
      </c>
      <c r="F686" s="7" t="s">
        <v>108</v>
      </c>
      <c r="G686" s="7" t="s">
        <v>53</v>
      </c>
      <c r="H686" s="6">
        <v>2015</v>
      </c>
      <c r="I686" s="116">
        <v>105.61</v>
      </c>
      <c r="J686" s="29">
        <v>105.6</v>
      </c>
      <c r="K686"/>
    </row>
    <row r="687" spans="1:11" s="8" customFormat="1" ht="15" customHeight="1" x14ac:dyDescent="0.25">
      <c r="A687" s="8">
        <f t="shared" si="18"/>
        <v>687</v>
      </c>
      <c r="B687" s="7" t="s">
        <v>1623</v>
      </c>
      <c r="C687" s="7"/>
      <c r="D687" s="7" t="s">
        <v>1622</v>
      </c>
      <c r="E687" s="7" t="s">
        <v>1619</v>
      </c>
      <c r="F687" s="7" t="s">
        <v>97</v>
      </c>
      <c r="G687" s="7" t="s">
        <v>46</v>
      </c>
      <c r="H687" s="6">
        <v>2014</v>
      </c>
      <c r="I687" s="116">
        <v>144.30000000000001</v>
      </c>
      <c r="J687" s="29">
        <v>144.30000000000001</v>
      </c>
      <c r="K687"/>
    </row>
    <row r="688" spans="1:11" s="8" customFormat="1" ht="15" customHeight="1" x14ac:dyDescent="0.25">
      <c r="A688" s="8">
        <f t="shared" si="18"/>
        <v>688</v>
      </c>
      <c r="B688" s="7" t="s">
        <v>1621</v>
      </c>
      <c r="C688" s="7"/>
      <c r="D688" s="7" t="s">
        <v>1620</v>
      </c>
      <c r="E688" s="7" t="s">
        <v>1619</v>
      </c>
      <c r="F688" s="7" t="s">
        <v>97</v>
      </c>
      <c r="G688" s="7" t="s">
        <v>46</v>
      </c>
      <c r="H688" s="6">
        <v>2014</v>
      </c>
      <c r="I688" s="116">
        <v>144.30000000000001</v>
      </c>
      <c r="J688" s="29">
        <v>144.30000000000001</v>
      </c>
      <c r="K688"/>
    </row>
    <row r="689" spans="1:11" s="8" customFormat="1" ht="15" customHeight="1" x14ac:dyDescent="0.25">
      <c r="A689" s="8">
        <f t="shared" si="18"/>
        <v>689</v>
      </c>
      <c r="B689" s="7" t="s">
        <v>1618</v>
      </c>
      <c r="C689" s="7"/>
      <c r="D689" s="7" t="s">
        <v>1617</v>
      </c>
      <c r="E689" s="7" t="s">
        <v>190</v>
      </c>
      <c r="F689" s="7" t="s">
        <v>629</v>
      </c>
      <c r="G689" s="7" t="s">
        <v>125</v>
      </c>
      <c r="H689" s="6">
        <v>2019</v>
      </c>
      <c r="I689" s="116">
        <v>162.80000000000001</v>
      </c>
      <c r="J689" s="29">
        <v>162.80000000000001</v>
      </c>
      <c r="K689"/>
    </row>
    <row r="690" spans="1:11" s="8" customFormat="1" ht="15" customHeight="1" x14ac:dyDescent="0.25">
      <c r="A690" s="8">
        <f t="shared" si="18"/>
        <v>690</v>
      </c>
      <c r="B690" s="7" t="s">
        <v>1616</v>
      </c>
      <c r="C690" s="7"/>
      <c r="D690" s="7" t="s">
        <v>1615</v>
      </c>
      <c r="E690" s="7" t="s">
        <v>109</v>
      </c>
      <c r="F690" s="7" t="s">
        <v>108</v>
      </c>
      <c r="G690" s="7" t="s">
        <v>53</v>
      </c>
      <c r="H690" s="6">
        <v>2017</v>
      </c>
      <c r="I690" s="116">
        <v>196.6</v>
      </c>
      <c r="J690" s="29">
        <v>196.6</v>
      </c>
      <c r="K690"/>
    </row>
    <row r="691" spans="1:11" s="8" customFormat="1" ht="15" customHeight="1" x14ac:dyDescent="0.25">
      <c r="A691" s="8">
        <f t="shared" si="18"/>
        <v>691</v>
      </c>
      <c r="B691" s="7" t="s">
        <v>1614</v>
      </c>
      <c r="C691" s="7"/>
      <c r="D691" s="7" t="s">
        <v>1613</v>
      </c>
      <c r="E691" s="7" t="s">
        <v>765</v>
      </c>
      <c r="F691" s="7" t="s">
        <v>108</v>
      </c>
      <c r="G691" s="7" t="s">
        <v>53</v>
      </c>
      <c r="H691" s="6">
        <v>2009</v>
      </c>
      <c r="I691" s="116">
        <v>92.61</v>
      </c>
      <c r="J691" s="29">
        <v>92.6</v>
      </c>
      <c r="K691"/>
    </row>
    <row r="692" spans="1:11" s="8" customFormat="1" ht="15" customHeight="1" x14ac:dyDescent="0.25">
      <c r="A692" s="8">
        <f t="shared" si="18"/>
        <v>692</v>
      </c>
      <c r="B692" s="7" t="s">
        <v>1612</v>
      </c>
      <c r="C692" s="7"/>
      <c r="D692" s="7" t="s">
        <v>1611</v>
      </c>
      <c r="E692" s="7" t="s">
        <v>765</v>
      </c>
      <c r="F692" s="7" t="s">
        <v>108</v>
      </c>
      <c r="G692" s="7" t="s">
        <v>53</v>
      </c>
      <c r="H692" s="6">
        <v>2009</v>
      </c>
      <c r="I692" s="116">
        <v>60</v>
      </c>
      <c r="J692" s="29">
        <v>60</v>
      </c>
      <c r="K692"/>
    </row>
    <row r="693" spans="1:11" s="8" customFormat="1" ht="15" customHeight="1" x14ac:dyDescent="0.25">
      <c r="A693" s="8">
        <f t="shared" si="18"/>
        <v>693</v>
      </c>
      <c r="B693" s="7" t="s">
        <v>1610</v>
      </c>
      <c r="C693" s="7"/>
      <c r="D693" s="7" t="s">
        <v>1609</v>
      </c>
      <c r="E693" s="7" t="s">
        <v>67</v>
      </c>
      <c r="F693" s="7" t="s">
        <v>108</v>
      </c>
      <c r="G693" s="7" t="s">
        <v>53</v>
      </c>
      <c r="H693" s="6">
        <v>2008</v>
      </c>
      <c r="I693" s="116">
        <v>54.6</v>
      </c>
      <c r="J693" s="29">
        <v>54.6</v>
      </c>
      <c r="K693"/>
    </row>
    <row r="694" spans="1:11" s="8" customFormat="1" ht="15" customHeight="1" x14ac:dyDescent="0.25">
      <c r="A694" s="8">
        <f t="shared" si="18"/>
        <v>694</v>
      </c>
      <c r="B694" s="7" t="s">
        <v>1608</v>
      </c>
      <c r="C694" s="7"/>
      <c r="D694" s="7" t="s">
        <v>1607</v>
      </c>
      <c r="E694" s="7" t="s">
        <v>1382</v>
      </c>
      <c r="F694" s="7" t="s">
        <v>97</v>
      </c>
      <c r="G694" s="7" t="s">
        <v>46</v>
      </c>
      <c r="H694" s="6">
        <v>2017</v>
      </c>
      <c r="I694" s="116">
        <v>151.19999999999999</v>
      </c>
      <c r="J694" s="29">
        <v>151.19999999999999</v>
      </c>
      <c r="K694"/>
    </row>
    <row r="695" spans="1:11" s="8" customFormat="1" ht="15" customHeight="1" x14ac:dyDescent="0.25">
      <c r="A695" s="8">
        <f t="shared" si="18"/>
        <v>695</v>
      </c>
      <c r="B695" s="7" t="s">
        <v>1606</v>
      </c>
      <c r="C695" s="7"/>
      <c r="D695" s="7" t="s">
        <v>1605</v>
      </c>
      <c r="E695" s="7" t="s">
        <v>1602</v>
      </c>
      <c r="F695" s="7" t="s">
        <v>108</v>
      </c>
      <c r="G695" s="7" t="s">
        <v>53</v>
      </c>
      <c r="H695" s="6">
        <v>2021</v>
      </c>
      <c r="I695" s="116">
        <v>151.19999999999999</v>
      </c>
      <c r="J695" s="29">
        <v>151.19999999999999</v>
      </c>
      <c r="K695"/>
    </row>
    <row r="696" spans="1:11" s="8" customFormat="1" ht="15" customHeight="1" x14ac:dyDescent="0.25">
      <c r="A696" s="8">
        <f t="shared" si="18"/>
        <v>696</v>
      </c>
      <c r="B696" s="7" t="s">
        <v>1604</v>
      </c>
      <c r="C696" s="7"/>
      <c r="D696" s="7" t="s">
        <v>1603</v>
      </c>
      <c r="E696" s="7" t="s">
        <v>1602</v>
      </c>
      <c r="F696" s="7" t="s">
        <v>108</v>
      </c>
      <c r="G696" s="7" t="s">
        <v>53</v>
      </c>
      <c r="H696" s="6">
        <v>2021</v>
      </c>
      <c r="I696" s="116">
        <v>151.19999999999999</v>
      </c>
      <c r="J696" s="29">
        <v>151.19999999999999</v>
      </c>
      <c r="K696"/>
    </row>
    <row r="697" spans="1:11" s="8" customFormat="1" ht="15" customHeight="1" x14ac:dyDescent="0.25">
      <c r="A697" s="8">
        <f t="shared" si="18"/>
        <v>697</v>
      </c>
      <c r="B697" s="7" t="s">
        <v>1601</v>
      </c>
      <c r="C697" s="7"/>
      <c r="D697" s="7" t="s">
        <v>1600</v>
      </c>
      <c r="E697" s="7" t="s">
        <v>126</v>
      </c>
      <c r="F697" s="7" t="s">
        <v>629</v>
      </c>
      <c r="G697" s="7" t="s">
        <v>125</v>
      </c>
      <c r="H697" s="6">
        <v>2020</v>
      </c>
      <c r="I697" s="116">
        <v>144.9</v>
      </c>
      <c r="J697" s="29">
        <v>144.9</v>
      </c>
      <c r="K697"/>
    </row>
    <row r="698" spans="1:11" s="8" customFormat="1" ht="15" customHeight="1" x14ac:dyDescent="0.25">
      <c r="A698" s="8">
        <f t="shared" si="18"/>
        <v>698</v>
      </c>
      <c r="B698" s="7" t="s">
        <v>1599</v>
      </c>
      <c r="C698" s="7"/>
      <c r="D698" s="7" t="s">
        <v>1598</v>
      </c>
      <c r="E698" s="7" t="s">
        <v>1537</v>
      </c>
      <c r="F698" s="7" t="s">
        <v>97</v>
      </c>
      <c r="G698" s="7" t="s">
        <v>46</v>
      </c>
      <c r="H698" s="6">
        <v>2014</v>
      </c>
      <c r="I698" s="116">
        <v>109.15</v>
      </c>
      <c r="J698" s="29">
        <v>109.2</v>
      </c>
      <c r="K698"/>
    </row>
    <row r="699" spans="1:11" s="8" customFormat="1" ht="15" customHeight="1" x14ac:dyDescent="0.25">
      <c r="A699" s="8">
        <f t="shared" si="18"/>
        <v>699</v>
      </c>
      <c r="B699" s="7" t="s">
        <v>1597</v>
      </c>
      <c r="C699" s="7"/>
      <c r="D699" s="7" t="s">
        <v>1596</v>
      </c>
      <c r="E699" s="7" t="s">
        <v>1537</v>
      </c>
      <c r="F699" s="7" t="s">
        <v>97</v>
      </c>
      <c r="G699" s="7" t="s">
        <v>46</v>
      </c>
      <c r="H699" s="6">
        <v>2014</v>
      </c>
      <c r="I699" s="116">
        <v>109.15</v>
      </c>
      <c r="J699" s="29">
        <v>109.2</v>
      </c>
      <c r="K699"/>
    </row>
    <row r="700" spans="1:11" s="8" customFormat="1" ht="15" customHeight="1" x14ac:dyDescent="0.25">
      <c r="A700" s="8">
        <f t="shared" si="18"/>
        <v>700</v>
      </c>
      <c r="B700" s="7" t="s">
        <v>1595</v>
      </c>
      <c r="C700" s="7"/>
      <c r="D700" s="7" t="s">
        <v>1594</v>
      </c>
      <c r="E700" s="7" t="s">
        <v>1537</v>
      </c>
      <c r="F700" s="7" t="s">
        <v>97</v>
      </c>
      <c r="G700" s="7" t="s">
        <v>46</v>
      </c>
      <c r="H700" s="6">
        <v>2014</v>
      </c>
      <c r="I700" s="116">
        <v>94.19</v>
      </c>
      <c r="J700" s="29">
        <v>94.2</v>
      </c>
      <c r="K700"/>
    </row>
    <row r="701" spans="1:11" s="8" customFormat="1" ht="15" customHeight="1" x14ac:dyDescent="0.25">
      <c r="A701" s="8">
        <f t="shared" si="18"/>
        <v>701</v>
      </c>
      <c r="B701" s="7" t="s">
        <v>1593</v>
      </c>
      <c r="C701" s="7"/>
      <c r="D701" s="7" t="s">
        <v>1592</v>
      </c>
      <c r="E701" s="7" t="s">
        <v>1537</v>
      </c>
      <c r="F701" s="7" t="s">
        <v>97</v>
      </c>
      <c r="G701" s="7" t="s">
        <v>46</v>
      </c>
      <c r="H701" s="6">
        <v>2014</v>
      </c>
      <c r="I701" s="116">
        <v>96.6</v>
      </c>
      <c r="J701" s="29">
        <v>96.6</v>
      </c>
      <c r="K701"/>
    </row>
    <row r="702" spans="1:11" s="8" customFormat="1" ht="15" customHeight="1" x14ac:dyDescent="0.25">
      <c r="A702" s="8">
        <f t="shared" si="18"/>
        <v>702</v>
      </c>
      <c r="B702" s="7" t="s">
        <v>1591</v>
      </c>
      <c r="C702" s="7" t="s">
        <v>3759</v>
      </c>
      <c r="D702" s="7" t="s">
        <v>1590</v>
      </c>
      <c r="E702" s="7" t="s">
        <v>67</v>
      </c>
      <c r="F702" s="7" t="s">
        <v>108</v>
      </c>
      <c r="G702" s="7" t="s">
        <v>53</v>
      </c>
      <c r="H702" s="6">
        <v>2008</v>
      </c>
      <c r="I702" s="116">
        <v>142.5</v>
      </c>
      <c r="J702" s="29">
        <v>142.5</v>
      </c>
      <c r="K702"/>
    </row>
    <row r="703" spans="1:11" s="8" customFormat="1" ht="15" customHeight="1" x14ac:dyDescent="0.25">
      <c r="A703" s="8">
        <f t="shared" si="18"/>
        <v>703</v>
      </c>
      <c r="B703" s="7" t="s">
        <v>1589</v>
      </c>
      <c r="C703" s="7" t="s">
        <v>3760</v>
      </c>
      <c r="D703" s="7" t="s">
        <v>1588</v>
      </c>
      <c r="E703" s="7" t="s">
        <v>67</v>
      </c>
      <c r="F703" s="7" t="s">
        <v>108</v>
      </c>
      <c r="G703" s="7" t="s">
        <v>53</v>
      </c>
      <c r="H703" s="6">
        <v>2019</v>
      </c>
      <c r="I703" s="116">
        <v>115.5</v>
      </c>
      <c r="J703" s="29">
        <v>115.5</v>
      </c>
      <c r="K703"/>
    </row>
    <row r="704" spans="1:11" s="8" customFormat="1" ht="15" customHeight="1" x14ac:dyDescent="0.25">
      <c r="A704" s="8">
        <f t="shared" si="18"/>
        <v>704</v>
      </c>
      <c r="B704" s="7" t="s">
        <v>1587</v>
      </c>
      <c r="C704" s="7"/>
      <c r="D704" s="7" t="s">
        <v>1586</v>
      </c>
      <c r="E704" s="7" t="s">
        <v>67</v>
      </c>
      <c r="F704" s="7" t="s">
        <v>108</v>
      </c>
      <c r="G704" s="7" t="s">
        <v>53</v>
      </c>
      <c r="H704" s="6">
        <v>2022</v>
      </c>
      <c r="I704" s="116">
        <v>106.92</v>
      </c>
      <c r="J704" s="29">
        <v>106.9</v>
      </c>
      <c r="K704"/>
    </row>
    <row r="705" spans="1:11" s="8" customFormat="1" ht="15" customHeight="1" x14ac:dyDescent="0.25">
      <c r="A705" s="8">
        <f t="shared" si="18"/>
        <v>705</v>
      </c>
      <c r="B705" s="7" t="s">
        <v>1585</v>
      </c>
      <c r="C705" s="7"/>
      <c r="D705" s="7" t="s">
        <v>1584</v>
      </c>
      <c r="E705" s="7" t="s">
        <v>67</v>
      </c>
      <c r="F705" s="7" t="s">
        <v>108</v>
      </c>
      <c r="G705" s="7" t="s">
        <v>53</v>
      </c>
      <c r="H705" s="6">
        <v>2022</v>
      </c>
      <c r="I705" s="116">
        <v>108.54</v>
      </c>
      <c r="J705" s="29">
        <v>108.5</v>
      </c>
      <c r="K705"/>
    </row>
    <row r="706" spans="1:11" s="8" customFormat="1" ht="15" customHeight="1" x14ac:dyDescent="0.25">
      <c r="A706" s="8">
        <f t="shared" si="18"/>
        <v>706</v>
      </c>
      <c r="B706" s="7" t="s">
        <v>1583</v>
      </c>
      <c r="C706" s="7"/>
      <c r="D706" s="7" t="s">
        <v>1582</v>
      </c>
      <c r="E706" s="7" t="s">
        <v>190</v>
      </c>
      <c r="F706" s="7" t="s">
        <v>629</v>
      </c>
      <c r="G706" s="7" t="s">
        <v>125</v>
      </c>
      <c r="H706" s="6">
        <v>2009</v>
      </c>
      <c r="I706" s="116">
        <v>179.85</v>
      </c>
      <c r="J706" s="29">
        <v>179.9</v>
      </c>
      <c r="K706"/>
    </row>
    <row r="707" spans="1:11" s="8" customFormat="1" ht="15" customHeight="1" x14ac:dyDescent="0.25">
      <c r="A707" s="8">
        <f t="shared" si="18"/>
        <v>707</v>
      </c>
      <c r="B707" s="7" t="s">
        <v>1581</v>
      </c>
      <c r="C707" s="7"/>
      <c r="D707" s="7" t="s">
        <v>1580</v>
      </c>
      <c r="E707" s="7" t="s">
        <v>190</v>
      </c>
      <c r="F707" s="7" t="s">
        <v>629</v>
      </c>
      <c r="G707" s="7" t="s">
        <v>125</v>
      </c>
      <c r="H707" s="6">
        <v>2010</v>
      </c>
      <c r="I707" s="116">
        <v>200.12</v>
      </c>
      <c r="J707" s="29">
        <v>200.1</v>
      </c>
      <c r="K707"/>
    </row>
    <row r="708" spans="1:11" s="8" customFormat="1" ht="15" customHeight="1" x14ac:dyDescent="0.25">
      <c r="A708" s="8">
        <f t="shared" si="18"/>
        <v>708</v>
      </c>
      <c r="B708" s="7" t="s">
        <v>1579</v>
      </c>
      <c r="C708" s="7"/>
      <c r="D708" s="7" t="s">
        <v>1578</v>
      </c>
      <c r="E708" s="7" t="s">
        <v>154</v>
      </c>
      <c r="F708" s="7" t="s">
        <v>108</v>
      </c>
      <c r="G708" s="7" t="s">
        <v>53</v>
      </c>
      <c r="H708" s="6">
        <v>2001</v>
      </c>
      <c r="I708" s="116">
        <v>91.7</v>
      </c>
      <c r="J708" s="29">
        <v>91.7</v>
      </c>
      <c r="K708"/>
    </row>
    <row r="709" spans="1:11" s="8" customFormat="1" ht="15" customHeight="1" x14ac:dyDescent="0.25">
      <c r="A709" s="8">
        <f t="shared" si="18"/>
        <v>709</v>
      </c>
      <c r="B709" s="7" t="s">
        <v>1577</v>
      </c>
      <c r="C709" s="7"/>
      <c r="D709" s="7" t="s">
        <v>1576</v>
      </c>
      <c r="E709" s="7" t="s">
        <v>154</v>
      </c>
      <c r="F709" s="7" t="s">
        <v>108</v>
      </c>
      <c r="G709" s="7" t="s">
        <v>53</v>
      </c>
      <c r="H709" s="6">
        <v>2001</v>
      </c>
      <c r="I709" s="116">
        <v>86</v>
      </c>
      <c r="J709" s="29">
        <v>85.8</v>
      </c>
      <c r="K709"/>
    </row>
    <row r="710" spans="1:11" s="8" customFormat="1" ht="15" customHeight="1" x14ac:dyDescent="0.25">
      <c r="A710" s="8">
        <f t="shared" ref="A710:A773" si="19">A709+1</f>
        <v>710</v>
      </c>
      <c r="B710" s="7" t="s">
        <v>1575</v>
      </c>
      <c r="C710" s="7"/>
      <c r="D710" s="7" t="s">
        <v>1574</v>
      </c>
      <c r="E710" s="7" t="s">
        <v>1473</v>
      </c>
      <c r="F710" s="7" t="s">
        <v>629</v>
      </c>
      <c r="G710" s="7" t="s">
        <v>125</v>
      </c>
      <c r="H710" s="6">
        <v>2009</v>
      </c>
      <c r="I710" s="116">
        <v>160.80000000000001</v>
      </c>
      <c r="J710" s="29">
        <v>160.80000000000001</v>
      </c>
      <c r="K710"/>
    </row>
    <row r="711" spans="1:11" s="8" customFormat="1" ht="15" customHeight="1" x14ac:dyDescent="0.25">
      <c r="A711" s="8">
        <f t="shared" si="19"/>
        <v>711</v>
      </c>
      <c r="B711" s="7" t="s">
        <v>1573</v>
      </c>
      <c r="C711" s="7"/>
      <c r="D711" s="7" t="s">
        <v>1572</v>
      </c>
      <c r="E711" s="7" t="s">
        <v>1473</v>
      </c>
      <c r="F711" s="7" t="s">
        <v>629</v>
      </c>
      <c r="G711" s="7" t="s">
        <v>125</v>
      </c>
      <c r="H711" s="6">
        <v>2009</v>
      </c>
      <c r="I711" s="116">
        <v>141.6</v>
      </c>
      <c r="J711" s="29">
        <v>141.6</v>
      </c>
      <c r="K711"/>
    </row>
    <row r="712" spans="1:11" s="8" customFormat="1" ht="15" customHeight="1" x14ac:dyDescent="0.25">
      <c r="A712" s="8">
        <f t="shared" si="19"/>
        <v>712</v>
      </c>
      <c r="B712" s="7" t="s">
        <v>1571</v>
      </c>
      <c r="C712" s="7"/>
      <c r="D712" s="7" t="s">
        <v>1570</v>
      </c>
      <c r="E712" s="7" t="s">
        <v>1473</v>
      </c>
      <c r="F712" s="7" t="s">
        <v>629</v>
      </c>
      <c r="G712" s="7" t="s">
        <v>125</v>
      </c>
      <c r="H712" s="6">
        <v>2011</v>
      </c>
      <c r="I712" s="116">
        <v>100.8</v>
      </c>
      <c r="J712" s="29">
        <v>100.8</v>
      </c>
      <c r="K712"/>
    </row>
    <row r="713" spans="1:11" s="8" customFormat="1" ht="15" customHeight="1" x14ac:dyDescent="0.25">
      <c r="A713" s="8">
        <f t="shared" si="19"/>
        <v>713</v>
      </c>
      <c r="B713" s="7" t="s">
        <v>1569</v>
      </c>
      <c r="C713" s="7"/>
      <c r="D713" s="7" t="s">
        <v>1568</v>
      </c>
      <c r="E713" s="7" t="s">
        <v>461</v>
      </c>
      <c r="F713" s="7" t="s">
        <v>629</v>
      </c>
      <c r="G713" s="7" t="s">
        <v>125</v>
      </c>
      <c r="H713" s="6">
        <v>2020</v>
      </c>
      <c r="I713" s="116">
        <v>151.19999999999999</v>
      </c>
      <c r="J713" s="29">
        <v>151.19999999999999</v>
      </c>
      <c r="K713"/>
    </row>
    <row r="714" spans="1:11" s="8" customFormat="1" ht="15" customHeight="1" x14ac:dyDescent="0.25">
      <c r="A714" s="8">
        <f t="shared" si="19"/>
        <v>714</v>
      </c>
      <c r="B714" s="7" t="s">
        <v>1567</v>
      </c>
      <c r="C714" s="7"/>
      <c r="D714" s="7" t="s">
        <v>1566</v>
      </c>
      <c r="E714" s="7" t="s">
        <v>720</v>
      </c>
      <c r="F714" s="7" t="s">
        <v>108</v>
      </c>
      <c r="G714" s="7" t="s">
        <v>53</v>
      </c>
      <c r="H714" s="6">
        <v>2008</v>
      </c>
      <c r="I714" s="116">
        <v>131.19999999999999</v>
      </c>
      <c r="J714" s="29">
        <v>131.19999999999999</v>
      </c>
      <c r="K714"/>
    </row>
    <row r="715" spans="1:11" s="8" customFormat="1" ht="15" customHeight="1" x14ac:dyDescent="0.25">
      <c r="A715" s="8">
        <f t="shared" si="19"/>
        <v>715</v>
      </c>
      <c r="B715" s="7" t="s">
        <v>1565</v>
      </c>
      <c r="C715" s="7"/>
      <c r="D715" s="7" t="s">
        <v>1564</v>
      </c>
      <c r="E715" s="7" t="s">
        <v>720</v>
      </c>
      <c r="F715" s="7" t="s">
        <v>108</v>
      </c>
      <c r="G715" s="7" t="s">
        <v>53</v>
      </c>
      <c r="H715" s="6">
        <v>2008</v>
      </c>
      <c r="I715" s="116">
        <v>137.69999999999999</v>
      </c>
      <c r="J715" s="29">
        <v>137.69999999999999</v>
      </c>
      <c r="K715"/>
    </row>
    <row r="716" spans="1:11" s="8" customFormat="1" ht="15" customHeight="1" x14ac:dyDescent="0.25">
      <c r="A716" s="8">
        <f t="shared" si="19"/>
        <v>716</v>
      </c>
      <c r="B716" s="7" t="s">
        <v>3416</v>
      </c>
      <c r="C716" s="7"/>
      <c r="D716" s="7" t="s">
        <v>1563</v>
      </c>
      <c r="E716" s="7" t="s">
        <v>588</v>
      </c>
      <c r="F716" s="7" t="s">
        <v>108</v>
      </c>
      <c r="G716" s="7" t="s">
        <v>53</v>
      </c>
      <c r="H716" s="6">
        <v>2020</v>
      </c>
      <c r="I716" s="116">
        <v>150</v>
      </c>
      <c r="J716" s="29">
        <v>150</v>
      </c>
      <c r="K716"/>
    </row>
    <row r="717" spans="1:11" s="8" customFormat="1" ht="15" customHeight="1" x14ac:dyDescent="0.25">
      <c r="A717" s="8">
        <f t="shared" si="19"/>
        <v>717</v>
      </c>
      <c r="B717" s="7" t="s">
        <v>3417</v>
      </c>
      <c r="C717" s="7"/>
      <c r="D717" s="7" t="s">
        <v>1562</v>
      </c>
      <c r="E717" s="7" t="s">
        <v>588</v>
      </c>
      <c r="F717" s="7" t="s">
        <v>108</v>
      </c>
      <c r="G717" s="7" t="s">
        <v>53</v>
      </c>
      <c r="H717" s="6">
        <v>2020</v>
      </c>
      <c r="I717" s="116">
        <v>150</v>
      </c>
      <c r="J717" s="29">
        <v>150</v>
      </c>
      <c r="K717"/>
    </row>
    <row r="718" spans="1:11" s="8" customFormat="1" ht="15" customHeight="1" x14ac:dyDescent="0.25">
      <c r="A718" s="8">
        <f t="shared" si="19"/>
        <v>718</v>
      </c>
      <c r="B718" s="7" t="s">
        <v>1561</v>
      </c>
      <c r="C718" s="7"/>
      <c r="D718" s="7" t="s">
        <v>1560</v>
      </c>
      <c r="E718" s="7" t="s">
        <v>109</v>
      </c>
      <c r="F718" s="7" t="s">
        <v>108</v>
      </c>
      <c r="G718" s="7" t="s">
        <v>53</v>
      </c>
      <c r="H718" s="6">
        <v>2015</v>
      </c>
      <c r="I718" s="116">
        <v>109.15</v>
      </c>
      <c r="J718" s="29">
        <v>104.6</v>
      </c>
      <c r="K718"/>
    </row>
    <row r="719" spans="1:11" s="8" customFormat="1" ht="15" customHeight="1" x14ac:dyDescent="0.25">
      <c r="A719" s="8">
        <f t="shared" si="19"/>
        <v>719</v>
      </c>
      <c r="B719" s="7" t="s">
        <v>1559</v>
      </c>
      <c r="C719" s="7"/>
      <c r="D719" s="7" t="s">
        <v>1558</v>
      </c>
      <c r="E719" s="7" t="s">
        <v>109</v>
      </c>
      <c r="F719" s="7" t="s">
        <v>108</v>
      </c>
      <c r="G719" s="7" t="s">
        <v>53</v>
      </c>
      <c r="H719" s="6">
        <v>2015</v>
      </c>
      <c r="I719" s="116">
        <v>109.15</v>
      </c>
      <c r="J719" s="29">
        <v>102.7</v>
      </c>
      <c r="K719"/>
    </row>
    <row r="720" spans="1:11" s="8" customFormat="1" ht="15" customHeight="1" x14ac:dyDescent="0.25">
      <c r="A720" s="8">
        <f t="shared" si="19"/>
        <v>720</v>
      </c>
      <c r="B720" s="7" t="s">
        <v>1557</v>
      </c>
      <c r="C720" s="7"/>
      <c r="D720" s="7" t="s">
        <v>1556</v>
      </c>
      <c r="E720" s="7" t="s">
        <v>233</v>
      </c>
      <c r="F720" s="7" t="s">
        <v>108</v>
      </c>
      <c r="G720" s="7" t="s">
        <v>53</v>
      </c>
      <c r="H720" s="6">
        <v>2006</v>
      </c>
      <c r="I720" s="116">
        <v>89.6</v>
      </c>
      <c r="J720" s="29">
        <v>89.6</v>
      </c>
      <c r="K720"/>
    </row>
    <row r="721" spans="1:11" s="8" customFormat="1" ht="15" customHeight="1" x14ac:dyDescent="0.25">
      <c r="A721" s="8">
        <f t="shared" si="19"/>
        <v>721</v>
      </c>
      <c r="B721" s="7" t="s">
        <v>1555</v>
      </c>
      <c r="C721" s="7"/>
      <c r="D721" s="7" t="s">
        <v>1554</v>
      </c>
      <c r="E721" s="7" t="s">
        <v>425</v>
      </c>
      <c r="F721" s="7" t="s">
        <v>108</v>
      </c>
      <c r="G721" s="7" t="s">
        <v>84</v>
      </c>
      <c r="H721" s="6">
        <v>2022</v>
      </c>
      <c r="I721" s="116">
        <v>55.4</v>
      </c>
      <c r="J721" s="29">
        <v>55.4</v>
      </c>
      <c r="K721"/>
    </row>
    <row r="722" spans="1:11" s="8" customFormat="1" ht="15" customHeight="1" x14ac:dyDescent="0.25">
      <c r="A722" s="8">
        <f t="shared" si="19"/>
        <v>722</v>
      </c>
      <c r="B722" s="7" t="s">
        <v>1553</v>
      </c>
      <c r="C722" s="7"/>
      <c r="D722" s="7" t="s">
        <v>1552</v>
      </c>
      <c r="E722" s="7" t="s">
        <v>425</v>
      </c>
      <c r="F722" s="7" t="s">
        <v>108</v>
      </c>
      <c r="G722" s="7" t="s">
        <v>84</v>
      </c>
      <c r="H722" s="6">
        <v>2022</v>
      </c>
      <c r="I722" s="116">
        <v>48</v>
      </c>
      <c r="J722" s="29">
        <v>48</v>
      </c>
      <c r="K722"/>
    </row>
    <row r="723" spans="1:11" s="8" customFormat="1" ht="15" customHeight="1" x14ac:dyDescent="0.25">
      <c r="A723" s="8">
        <f t="shared" si="19"/>
        <v>723</v>
      </c>
      <c r="B723" s="7" t="s">
        <v>1551</v>
      </c>
      <c r="C723" s="7"/>
      <c r="D723" s="7" t="s">
        <v>1550</v>
      </c>
      <c r="E723" s="7" t="s">
        <v>425</v>
      </c>
      <c r="F723" s="7" t="s">
        <v>108</v>
      </c>
      <c r="G723" s="7" t="s">
        <v>84</v>
      </c>
      <c r="H723" s="6">
        <v>2022</v>
      </c>
      <c r="I723" s="116">
        <v>83.1</v>
      </c>
      <c r="J723" s="29">
        <v>83.1</v>
      </c>
      <c r="K723"/>
    </row>
    <row r="724" spans="1:11" s="8" customFormat="1" ht="15" customHeight="1" x14ac:dyDescent="0.25">
      <c r="A724" s="8">
        <f t="shared" si="19"/>
        <v>724</v>
      </c>
      <c r="B724" s="7" t="s">
        <v>1549</v>
      </c>
      <c r="C724" s="7"/>
      <c r="D724" s="7" t="s">
        <v>1548</v>
      </c>
      <c r="E724" s="7" t="s">
        <v>425</v>
      </c>
      <c r="F724" s="7" t="s">
        <v>108</v>
      </c>
      <c r="G724" s="7" t="s">
        <v>84</v>
      </c>
      <c r="H724" s="6">
        <v>2022</v>
      </c>
      <c r="I724" s="116">
        <v>22.8</v>
      </c>
      <c r="J724" s="29">
        <v>22.8</v>
      </c>
      <c r="K724"/>
    </row>
    <row r="725" spans="1:11" s="8" customFormat="1" ht="15" customHeight="1" x14ac:dyDescent="0.25">
      <c r="A725" s="8">
        <f t="shared" si="19"/>
        <v>725</v>
      </c>
      <c r="B725" s="7" t="s">
        <v>1547</v>
      </c>
      <c r="C725" s="7"/>
      <c r="D725" s="7" t="s">
        <v>1546</v>
      </c>
      <c r="E725" s="7" t="s">
        <v>136</v>
      </c>
      <c r="F725" s="7" t="s">
        <v>108</v>
      </c>
      <c r="G725" s="7" t="s">
        <v>53</v>
      </c>
      <c r="H725" s="6">
        <v>2017</v>
      </c>
      <c r="I725" s="116">
        <v>121.9</v>
      </c>
      <c r="J725" s="29">
        <v>121.9</v>
      </c>
      <c r="K725"/>
    </row>
    <row r="726" spans="1:11" s="8" customFormat="1" ht="15" customHeight="1" x14ac:dyDescent="0.25">
      <c r="A726" s="8">
        <f t="shared" si="19"/>
        <v>726</v>
      </c>
      <c r="B726" s="7" t="s">
        <v>1545</v>
      </c>
      <c r="C726" s="7"/>
      <c r="D726" s="7" t="s">
        <v>1544</v>
      </c>
      <c r="E726" s="7" t="s">
        <v>136</v>
      </c>
      <c r="F726" s="7" t="s">
        <v>108</v>
      </c>
      <c r="G726" s="7" t="s">
        <v>53</v>
      </c>
      <c r="H726" s="6">
        <v>2017</v>
      </c>
      <c r="I726" s="116">
        <v>27.44</v>
      </c>
      <c r="J726" s="29">
        <v>27.4</v>
      </c>
      <c r="K726"/>
    </row>
    <row r="727" spans="1:11" s="8" customFormat="1" ht="15" customHeight="1" x14ac:dyDescent="0.25">
      <c r="A727" s="8">
        <f t="shared" si="19"/>
        <v>727</v>
      </c>
      <c r="B727" s="7" t="s">
        <v>1543</v>
      </c>
      <c r="C727" s="7"/>
      <c r="D727" s="7" t="s">
        <v>1542</v>
      </c>
      <c r="E727" s="7" t="s">
        <v>720</v>
      </c>
      <c r="F727" s="7" t="s">
        <v>108</v>
      </c>
      <c r="G727" s="7" t="s">
        <v>53</v>
      </c>
      <c r="H727" s="6">
        <v>2008</v>
      </c>
      <c r="I727" s="116">
        <v>114</v>
      </c>
      <c r="J727" s="29">
        <v>114</v>
      </c>
      <c r="K727"/>
    </row>
    <row r="728" spans="1:11" s="8" customFormat="1" ht="15" customHeight="1" x14ac:dyDescent="0.25">
      <c r="A728" s="8">
        <f t="shared" si="19"/>
        <v>728</v>
      </c>
      <c r="B728" s="7" t="s">
        <v>1541</v>
      </c>
      <c r="C728" s="7"/>
      <c r="D728" s="7" t="s">
        <v>1540</v>
      </c>
      <c r="E728" s="7" t="s">
        <v>720</v>
      </c>
      <c r="F728" s="7" t="s">
        <v>108</v>
      </c>
      <c r="G728" s="7" t="s">
        <v>53</v>
      </c>
      <c r="H728" s="6">
        <v>2008</v>
      </c>
      <c r="I728" s="116">
        <v>95</v>
      </c>
      <c r="J728" s="29">
        <v>95</v>
      </c>
      <c r="K728"/>
    </row>
    <row r="729" spans="1:11" s="8" customFormat="1" ht="15" customHeight="1" x14ac:dyDescent="0.25">
      <c r="A729" s="8">
        <f t="shared" si="19"/>
        <v>729</v>
      </c>
      <c r="B729" s="7" t="s">
        <v>1539</v>
      </c>
      <c r="C729" s="7"/>
      <c r="D729" s="7" t="s">
        <v>1538</v>
      </c>
      <c r="E729" s="7" t="s">
        <v>1537</v>
      </c>
      <c r="F729" s="7" t="s">
        <v>97</v>
      </c>
      <c r="G729" s="7" t="s">
        <v>46</v>
      </c>
      <c r="H729" s="6">
        <v>2015</v>
      </c>
      <c r="I729" s="116">
        <v>150</v>
      </c>
      <c r="J729" s="29">
        <v>150</v>
      </c>
      <c r="K729"/>
    </row>
    <row r="730" spans="1:11" s="8" customFormat="1" ht="15" customHeight="1" x14ac:dyDescent="0.25">
      <c r="A730" s="8">
        <f t="shared" si="19"/>
        <v>730</v>
      </c>
      <c r="B730" s="7" t="s">
        <v>1536</v>
      </c>
      <c r="C730" s="7"/>
      <c r="D730" s="7" t="s">
        <v>1535</v>
      </c>
      <c r="E730" s="7" t="s">
        <v>1530</v>
      </c>
      <c r="F730" s="7" t="s">
        <v>108</v>
      </c>
      <c r="G730" s="7" t="s">
        <v>84</v>
      </c>
      <c r="H730" s="6">
        <v>2021</v>
      </c>
      <c r="I730" s="116">
        <v>89.9</v>
      </c>
      <c r="J730" s="29">
        <v>89.9</v>
      </c>
      <c r="K730"/>
    </row>
    <row r="731" spans="1:11" s="8" customFormat="1" ht="15" customHeight="1" x14ac:dyDescent="0.25">
      <c r="A731" s="8">
        <f t="shared" si="19"/>
        <v>731</v>
      </c>
      <c r="B731" s="7" t="s">
        <v>1534</v>
      </c>
      <c r="C731" s="7"/>
      <c r="D731" s="7" t="s">
        <v>1533</v>
      </c>
      <c r="E731" s="7" t="s">
        <v>1530</v>
      </c>
      <c r="F731" s="7" t="s">
        <v>108</v>
      </c>
      <c r="G731" s="7" t="s">
        <v>84</v>
      </c>
      <c r="H731" s="6">
        <v>2021</v>
      </c>
      <c r="I731" s="116">
        <v>89.9</v>
      </c>
      <c r="J731" s="29">
        <v>89.9</v>
      </c>
      <c r="K731"/>
    </row>
    <row r="732" spans="1:11" s="8" customFormat="1" ht="15" customHeight="1" x14ac:dyDescent="0.25">
      <c r="A732" s="8">
        <f t="shared" si="19"/>
        <v>732</v>
      </c>
      <c r="B732" s="7" t="s">
        <v>1532</v>
      </c>
      <c r="C732" s="7"/>
      <c r="D732" s="7" t="s">
        <v>1531</v>
      </c>
      <c r="E732" s="7" t="s">
        <v>1530</v>
      </c>
      <c r="F732" s="7" t="s">
        <v>108</v>
      </c>
      <c r="G732" s="7" t="s">
        <v>84</v>
      </c>
      <c r="H732" s="6">
        <v>2018</v>
      </c>
      <c r="I732" s="116">
        <v>160</v>
      </c>
      <c r="J732" s="29">
        <v>160</v>
      </c>
      <c r="K732"/>
    </row>
    <row r="733" spans="1:11" s="8" customFormat="1" ht="15" customHeight="1" x14ac:dyDescent="0.25">
      <c r="A733" s="8">
        <f t="shared" si="19"/>
        <v>733</v>
      </c>
      <c r="B733" s="7" t="s">
        <v>1529</v>
      </c>
      <c r="C733" s="7"/>
      <c r="D733" s="7" t="s">
        <v>1528</v>
      </c>
      <c r="E733" s="7" t="s">
        <v>1448</v>
      </c>
      <c r="F733" s="7" t="s">
        <v>108</v>
      </c>
      <c r="G733" s="7" t="s">
        <v>53</v>
      </c>
      <c r="H733" s="6">
        <v>2022</v>
      </c>
      <c r="I733" s="116">
        <v>169.2</v>
      </c>
      <c r="J733" s="29">
        <v>169.2</v>
      </c>
      <c r="K733"/>
    </row>
    <row r="734" spans="1:11" s="8" customFormat="1" ht="15" customHeight="1" x14ac:dyDescent="0.25">
      <c r="A734" s="8">
        <f t="shared" si="19"/>
        <v>734</v>
      </c>
      <c r="B734" s="7" t="s">
        <v>1527</v>
      </c>
      <c r="C734" s="7"/>
      <c r="D734" s="7" t="s">
        <v>1526</v>
      </c>
      <c r="E734" s="7" t="s">
        <v>1448</v>
      </c>
      <c r="F734" s="7" t="s">
        <v>108</v>
      </c>
      <c r="G734" s="7" t="s">
        <v>53</v>
      </c>
      <c r="H734" s="6">
        <v>2022</v>
      </c>
      <c r="I734" s="116">
        <v>169.2</v>
      </c>
      <c r="J734" s="29">
        <v>169.2</v>
      </c>
      <c r="K734"/>
    </row>
    <row r="735" spans="1:11" s="8" customFormat="1" ht="15" customHeight="1" x14ac:dyDescent="0.25">
      <c r="A735" s="8">
        <f t="shared" si="19"/>
        <v>735</v>
      </c>
      <c r="B735" s="7" t="s">
        <v>1525</v>
      </c>
      <c r="C735" s="7"/>
      <c r="D735" s="7" t="s">
        <v>1524</v>
      </c>
      <c r="E735" s="7" t="s">
        <v>1521</v>
      </c>
      <c r="F735" s="7" t="s">
        <v>97</v>
      </c>
      <c r="G735" s="7" t="s">
        <v>46</v>
      </c>
      <c r="H735" s="6">
        <v>2017</v>
      </c>
      <c r="I735" s="116">
        <v>64</v>
      </c>
      <c r="J735" s="29">
        <v>64</v>
      </c>
      <c r="K735"/>
    </row>
    <row r="736" spans="1:11" s="8" customFormat="1" ht="15" customHeight="1" x14ac:dyDescent="0.25">
      <c r="A736" s="8">
        <f t="shared" si="19"/>
        <v>736</v>
      </c>
      <c r="B736" s="7" t="s">
        <v>1523</v>
      </c>
      <c r="C736" s="7"/>
      <c r="D736" s="7" t="s">
        <v>1522</v>
      </c>
      <c r="E736" s="7" t="s">
        <v>1521</v>
      </c>
      <c r="F736" s="7" t="s">
        <v>97</v>
      </c>
      <c r="G736" s="7" t="s">
        <v>46</v>
      </c>
      <c r="H736" s="6">
        <v>2017</v>
      </c>
      <c r="I736" s="116">
        <v>110</v>
      </c>
      <c r="J736" s="29">
        <v>110</v>
      </c>
      <c r="K736"/>
    </row>
    <row r="737" spans="1:11" s="8" customFormat="1" ht="15" customHeight="1" x14ac:dyDescent="0.25">
      <c r="A737" s="8">
        <f t="shared" si="19"/>
        <v>737</v>
      </c>
      <c r="B737" s="7" t="s">
        <v>1520</v>
      </c>
      <c r="C737" s="7"/>
      <c r="D737" s="7" t="s">
        <v>1519</v>
      </c>
      <c r="E737" s="7" t="s">
        <v>126</v>
      </c>
      <c r="F737" s="7" t="s">
        <v>629</v>
      </c>
      <c r="G737" s="7" t="s">
        <v>125</v>
      </c>
      <c r="H737" s="6">
        <v>2016</v>
      </c>
      <c r="I737" s="116">
        <v>95.25</v>
      </c>
      <c r="J737" s="29">
        <v>95.2</v>
      </c>
      <c r="K737"/>
    </row>
    <row r="738" spans="1:11" s="8" customFormat="1" ht="15" customHeight="1" x14ac:dyDescent="0.25">
      <c r="A738" s="8">
        <f t="shared" si="19"/>
        <v>738</v>
      </c>
      <c r="B738" s="7" t="s">
        <v>1518</v>
      </c>
      <c r="C738" s="7"/>
      <c r="D738" s="7" t="s">
        <v>1517</v>
      </c>
      <c r="E738" s="7" t="s">
        <v>109</v>
      </c>
      <c r="F738" s="7" t="s">
        <v>108</v>
      </c>
      <c r="G738" s="7" t="s">
        <v>53</v>
      </c>
      <c r="H738" s="6">
        <v>2022</v>
      </c>
      <c r="I738" s="116">
        <v>71.400000000000006</v>
      </c>
      <c r="J738" s="29">
        <v>71.400000000000006</v>
      </c>
      <c r="K738"/>
    </row>
    <row r="739" spans="1:11" s="8" customFormat="1" ht="15" customHeight="1" x14ac:dyDescent="0.25">
      <c r="A739" s="8">
        <f t="shared" si="19"/>
        <v>739</v>
      </c>
      <c r="B739" s="7" t="s">
        <v>1516</v>
      </c>
      <c r="C739" s="7"/>
      <c r="D739" s="7" t="s">
        <v>1515</v>
      </c>
      <c r="E739" s="7" t="s">
        <v>109</v>
      </c>
      <c r="F739" s="7" t="s">
        <v>108</v>
      </c>
      <c r="G739" s="7" t="s">
        <v>53</v>
      </c>
      <c r="H739" s="6">
        <v>2022</v>
      </c>
      <c r="I739" s="116">
        <v>14.1</v>
      </c>
      <c r="J739" s="29">
        <v>14.1</v>
      </c>
      <c r="K739"/>
    </row>
    <row r="740" spans="1:11" s="8" customFormat="1" ht="15" customHeight="1" x14ac:dyDescent="0.25">
      <c r="A740" s="8">
        <f t="shared" si="19"/>
        <v>740</v>
      </c>
      <c r="B740" s="7" t="s">
        <v>1514</v>
      </c>
      <c r="C740" s="7"/>
      <c r="D740" s="7" t="s">
        <v>1513</v>
      </c>
      <c r="E740" s="7" t="s">
        <v>109</v>
      </c>
      <c r="F740" s="7" t="s">
        <v>108</v>
      </c>
      <c r="G740" s="7" t="s">
        <v>53</v>
      </c>
      <c r="H740" s="6">
        <v>2022</v>
      </c>
      <c r="I740" s="116">
        <v>4</v>
      </c>
      <c r="J740" s="29">
        <v>4</v>
      </c>
      <c r="K740"/>
    </row>
    <row r="741" spans="1:11" s="8" customFormat="1" ht="15" customHeight="1" x14ac:dyDescent="0.25">
      <c r="A741" s="8">
        <f t="shared" si="19"/>
        <v>741</v>
      </c>
      <c r="B741" s="7" t="s">
        <v>1512</v>
      </c>
      <c r="C741" s="7"/>
      <c r="D741" s="7" t="s">
        <v>1511</v>
      </c>
      <c r="E741" s="7" t="s">
        <v>1510</v>
      </c>
      <c r="F741" s="7" t="s">
        <v>108</v>
      </c>
      <c r="G741" s="7" t="s">
        <v>57</v>
      </c>
      <c r="H741" s="6">
        <v>2012</v>
      </c>
      <c r="I741" s="116">
        <v>150</v>
      </c>
      <c r="J741" s="29">
        <v>150</v>
      </c>
      <c r="K741"/>
    </row>
    <row r="742" spans="1:11" s="8" customFormat="1" ht="15" customHeight="1" x14ac:dyDescent="0.25">
      <c r="A742" s="8">
        <f t="shared" si="19"/>
        <v>742</v>
      </c>
      <c r="B742" s="7" t="s">
        <v>1509</v>
      </c>
      <c r="C742" s="7"/>
      <c r="D742" s="7" t="s">
        <v>1508</v>
      </c>
      <c r="E742" s="7" t="s">
        <v>1507</v>
      </c>
      <c r="F742" s="7" t="s">
        <v>108</v>
      </c>
      <c r="G742" s="7" t="s">
        <v>84</v>
      </c>
      <c r="H742" s="6">
        <v>2015</v>
      </c>
      <c r="I742" s="116">
        <v>78</v>
      </c>
      <c r="J742" s="29">
        <v>78</v>
      </c>
      <c r="K742"/>
    </row>
    <row r="743" spans="1:11" s="8" customFormat="1" ht="15" customHeight="1" x14ac:dyDescent="0.25">
      <c r="A743" s="8">
        <f t="shared" si="19"/>
        <v>743</v>
      </c>
      <c r="B743" s="7" t="s">
        <v>1506</v>
      </c>
      <c r="C743" s="7"/>
      <c r="D743" s="7" t="s">
        <v>1505</v>
      </c>
      <c r="E743" s="7" t="s">
        <v>1393</v>
      </c>
      <c r="F743" s="7" t="s">
        <v>108</v>
      </c>
      <c r="G743" s="7" t="s">
        <v>53</v>
      </c>
      <c r="H743" s="6">
        <v>2019</v>
      </c>
      <c r="I743" s="116">
        <v>30.24</v>
      </c>
      <c r="J743" s="29">
        <v>30.2</v>
      </c>
      <c r="K743"/>
    </row>
    <row r="744" spans="1:11" s="8" customFormat="1" ht="15" customHeight="1" x14ac:dyDescent="0.25">
      <c r="A744" s="8">
        <f t="shared" si="19"/>
        <v>744</v>
      </c>
      <c r="B744" s="7" t="s">
        <v>1504</v>
      </c>
      <c r="C744" s="7"/>
      <c r="D744" s="7" t="s">
        <v>1503</v>
      </c>
      <c r="E744" s="7" t="s">
        <v>128</v>
      </c>
      <c r="F744" s="7" t="s">
        <v>629</v>
      </c>
      <c r="G744" s="7" t="s">
        <v>125</v>
      </c>
      <c r="H744" s="6">
        <v>2021</v>
      </c>
      <c r="I744" s="116">
        <v>226.05</v>
      </c>
      <c r="J744" s="29">
        <v>226.1</v>
      </c>
      <c r="K744"/>
    </row>
    <row r="745" spans="1:11" s="8" customFormat="1" ht="15" customHeight="1" x14ac:dyDescent="0.25">
      <c r="A745" s="8">
        <f t="shared" si="19"/>
        <v>745</v>
      </c>
      <c r="B745" s="7" t="s">
        <v>1502</v>
      </c>
      <c r="C745" s="7" t="s">
        <v>3764</v>
      </c>
      <c r="D745" s="7" t="s">
        <v>1501</v>
      </c>
      <c r="E745" s="7" t="s">
        <v>1500</v>
      </c>
      <c r="F745" s="7" t="s">
        <v>108</v>
      </c>
      <c r="G745" s="7" t="s">
        <v>53</v>
      </c>
      <c r="H745" s="6">
        <v>2015</v>
      </c>
      <c r="I745" s="116">
        <v>204.1</v>
      </c>
      <c r="J745" s="29">
        <v>204.1</v>
      </c>
      <c r="K745"/>
    </row>
    <row r="746" spans="1:11" s="8" customFormat="1" ht="15" customHeight="1" x14ac:dyDescent="0.25">
      <c r="A746" s="8">
        <f t="shared" si="19"/>
        <v>746</v>
      </c>
      <c r="B746" s="7" t="s">
        <v>1499</v>
      </c>
      <c r="C746" s="7"/>
      <c r="D746" s="7" t="s">
        <v>1498</v>
      </c>
      <c r="E746" s="7" t="s">
        <v>154</v>
      </c>
      <c r="F746" s="7" t="s">
        <v>108</v>
      </c>
      <c r="G746" s="7" t="s">
        <v>53</v>
      </c>
      <c r="H746" s="6">
        <v>2011</v>
      </c>
      <c r="I746" s="116">
        <v>132</v>
      </c>
      <c r="J746" s="29">
        <v>132</v>
      </c>
      <c r="K746"/>
    </row>
    <row r="747" spans="1:11" s="8" customFormat="1" ht="15" customHeight="1" x14ac:dyDescent="0.25">
      <c r="A747" s="8">
        <f t="shared" si="19"/>
        <v>747</v>
      </c>
      <c r="B747" s="7" t="s">
        <v>1497</v>
      </c>
      <c r="C747" s="7"/>
      <c r="D747" s="7" t="s">
        <v>1496</v>
      </c>
      <c r="E747" s="7" t="s">
        <v>528</v>
      </c>
      <c r="F747" s="7" t="s">
        <v>108</v>
      </c>
      <c r="G747" s="7" t="s">
        <v>57</v>
      </c>
      <c r="H747" s="6">
        <v>2008</v>
      </c>
      <c r="I747" s="116">
        <v>52.8</v>
      </c>
      <c r="J747" s="29">
        <v>52.8</v>
      </c>
      <c r="K747"/>
    </row>
    <row r="748" spans="1:11" s="8" customFormat="1" ht="15" customHeight="1" x14ac:dyDescent="0.25">
      <c r="A748" s="8">
        <f t="shared" si="19"/>
        <v>748</v>
      </c>
      <c r="B748" s="7" t="s">
        <v>1495</v>
      </c>
      <c r="C748" s="7"/>
      <c r="D748" s="7" t="s">
        <v>1494</v>
      </c>
      <c r="E748" s="7" t="s">
        <v>1382</v>
      </c>
      <c r="F748" s="7" t="s">
        <v>97</v>
      </c>
      <c r="G748" s="7" t="s">
        <v>46</v>
      </c>
      <c r="H748" s="6">
        <v>2015</v>
      </c>
      <c r="I748" s="116">
        <v>102</v>
      </c>
      <c r="J748" s="29">
        <v>102</v>
      </c>
      <c r="K748"/>
    </row>
    <row r="749" spans="1:11" s="8" customFormat="1" ht="15" customHeight="1" x14ac:dyDescent="0.25">
      <c r="A749" s="8">
        <f t="shared" si="19"/>
        <v>749</v>
      </c>
      <c r="B749" s="7" t="s">
        <v>1493</v>
      </c>
      <c r="C749" s="7"/>
      <c r="D749" s="7" t="s">
        <v>1492</v>
      </c>
      <c r="E749" s="7" t="s">
        <v>1382</v>
      </c>
      <c r="F749" s="7" t="s">
        <v>97</v>
      </c>
      <c r="G749" s="7" t="s">
        <v>46</v>
      </c>
      <c r="H749" s="6">
        <v>2015</v>
      </c>
      <c r="I749" s="116">
        <v>98</v>
      </c>
      <c r="J749" s="29">
        <v>98</v>
      </c>
      <c r="K749"/>
    </row>
    <row r="750" spans="1:11" s="8" customFormat="1" ht="15" customHeight="1" x14ac:dyDescent="0.25">
      <c r="A750" s="8">
        <f t="shared" si="19"/>
        <v>750</v>
      </c>
      <c r="B750" s="7" t="s">
        <v>1491</v>
      </c>
      <c r="C750" s="7"/>
      <c r="D750" s="7" t="s">
        <v>1490</v>
      </c>
      <c r="E750" s="7" t="s">
        <v>1382</v>
      </c>
      <c r="F750" s="7" t="s">
        <v>97</v>
      </c>
      <c r="G750" s="7" t="s">
        <v>46</v>
      </c>
      <c r="H750" s="6">
        <v>2016</v>
      </c>
      <c r="I750" s="116">
        <v>148.5</v>
      </c>
      <c r="J750" s="29">
        <v>148.5</v>
      </c>
      <c r="K750"/>
    </row>
    <row r="751" spans="1:11" s="8" customFormat="1" ht="15" customHeight="1" x14ac:dyDescent="0.25">
      <c r="A751" s="8">
        <f t="shared" si="19"/>
        <v>751</v>
      </c>
      <c r="B751" s="7" t="s">
        <v>1489</v>
      </c>
      <c r="C751" s="7"/>
      <c r="D751" s="7" t="s">
        <v>1488</v>
      </c>
      <c r="E751" s="7" t="s">
        <v>1382</v>
      </c>
      <c r="F751" s="7" t="s">
        <v>97</v>
      </c>
      <c r="G751" s="7" t="s">
        <v>46</v>
      </c>
      <c r="H751" s="6">
        <v>2016</v>
      </c>
      <c r="I751" s="116">
        <v>151.80000000000001</v>
      </c>
      <c r="J751" s="29">
        <v>151.80000000000001</v>
      </c>
      <c r="K751"/>
    </row>
    <row r="752" spans="1:11" s="8" customFormat="1" ht="15" customHeight="1" x14ac:dyDescent="0.25">
      <c r="A752" s="8">
        <f t="shared" si="19"/>
        <v>752</v>
      </c>
      <c r="B752" s="7" t="s">
        <v>1487</v>
      </c>
      <c r="C752" s="7"/>
      <c r="D752" s="7" t="s">
        <v>1486</v>
      </c>
      <c r="E752" s="7" t="s">
        <v>720</v>
      </c>
      <c r="F752" s="7" t="s">
        <v>108</v>
      </c>
      <c r="G752" s="7" t="s">
        <v>53</v>
      </c>
      <c r="H752" s="6">
        <v>2008</v>
      </c>
      <c r="I752" s="116">
        <v>101.2</v>
      </c>
      <c r="J752" s="29">
        <v>98.2</v>
      </c>
      <c r="K752"/>
    </row>
    <row r="753" spans="1:11" s="8" customFormat="1" ht="15" customHeight="1" x14ac:dyDescent="0.25">
      <c r="A753" s="8">
        <f t="shared" si="19"/>
        <v>753</v>
      </c>
      <c r="B753" s="7" t="s">
        <v>1485</v>
      </c>
      <c r="C753" s="7"/>
      <c r="D753" s="7" t="s">
        <v>1484</v>
      </c>
      <c r="E753" s="7" t="s">
        <v>1479</v>
      </c>
      <c r="F753" s="7" t="s">
        <v>97</v>
      </c>
      <c r="G753" s="7" t="s">
        <v>46</v>
      </c>
      <c r="H753" s="6">
        <v>2014</v>
      </c>
      <c r="I753" s="116">
        <v>160.94999999999999</v>
      </c>
      <c r="J753" s="29">
        <v>161</v>
      </c>
      <c r="K753"/>
    </row>
    <row r="754" spans="1:11" s="8" customFormat="1" ht="15" customHeight="1" x14ac:dyDescent="0.25">
      <c r="A754" s="8">
        <f t="shared" si="19"/>
        <v>754</v>
      </c>
      <c r="B754" s="7" t="s">
        <v>1483</v>
      </c>
      <c r="C754" s="7"/>
      <c r="D754" s="7" t="s">
        <v>1482</v>
      </c>
      <c r="E754" s="7" t="s">
        <v>1479</v>
      </c>
      <c r="F754" s="7" t="s">
        <v>97</v>
      </c>
      <c r="G754" s="7" t="s">
        <v>46</v>
      </c>
      <c r="H754" s="6">
        <v>2015</v>
      </c>
      <c r="I754" s="116">
        <v>98</v>
      </c>
      <c r="J754" s="29">
        <v>98</v>
      </c>
      <c r="K754"/>
    </row>
    <row r="755" spans="1:11" s="8" customFormat="1" ht="15" customHeight="1" x14ac:dyDescent="0.25">
      <c r="A755" s="8">
        <f t="shared" si="19"/>
        <v>755</v>
      </c>
      <c r="B755" s="7" t="s">
        <v>1481</v>
      </c>
      <c r="C755" s="7"/>
      <c r="D755" s="7" t="s">
        <v>1480</v>
      </c>
      <c r="E755" s="7" t="s">
        <v>1479</v>
      </c>
      <c r="F755" s="7" t="s">
        <v>97</v>
      </c>
      <c r="G755" s="7" t="s">
        <v>46</v>
      </c>
      <c r="H755" s="6">
        <v>2015</v>
      </c>
      <c r="I755" s="116">
        <v>96</v>
      </c>
      <c r="J755" s="29">
        <v>96</v>
      </c>
      <c r="K755"/>
    </row>
    <row r="756" spans="1:11" s="8" customFormat="1" ht="15" customHeight="1" x14ac:dyDescent="0.25">
      <c r="A756" s="8">
        <f t="shared" si="19"/>
        <v>756</v>
      </c>
      <c r="B756" s="7" t="s">
        <v>1478</v>
      </c>
      <c r="C756" s="7"/>
      <c r="D756" s="7" t="s">
        <v>1477</v>
      </c>
      <c r="E756" s="7" t="s">
        <v>1476</v>
      </c>
      <c r="F756" s="7" t="s">
        <v>108</v>
      </c>
      <c r="G756" s="7" t="s">
        <v>53</v>
      </c>
      <c r="H756" s="6">
        <v>2008</v>
      </c>
      <c r="I756" s="116">
        <v>123.6</v>
      </c>
      <c r="J756" s="29">
        <v>120</v>
      </c>
      <c r="K756"/>
    </row>
    <row r="757" spans="1:11" s="8" customFormat="1" ht="15" customHeight="1" x14ac:dyDescent="0.25">
      <c r="A757" s="8">
        <f t="shared" si="19"/>
        <v>757</v>
      </c>
      <c r="B757" s="7" t="s">
        <v>1475</v>
      </c>
      <c r="C757" s="7"/>
      <c r="D757" s="7" t="s">
        <v>1474</v>
      </c>
      <c r="E757" s="7" t="s">
        <v>1473</v>
      </c>
      <c r="F757" s="7" t="s">
        <v>629</v>
      </c>
      <c r="G757" s="7" t="s">
        <v>125</v>
      </c>
      <c r="H757" s="6">
        <v>2018</v>
      </c>
      <c r="I757" s="116">
        <v>201</v>
      </c>
      <c r="J757" s="29">
        <v>201</v>
      </c>
      <c r="K757"/>
    </row>
    <row r="758" spans="1:11" s="8" customFormat="1" ht="15" customHeight="1" x14ac:dyDescent="0.25">
      <c r="A758" s="8">
        <f t="shared" si="19"/>
        <v>758</v>
      </c>
      <c r="B758" s="7" t="s">
        <v>1472</v>
      </c>
      <c r="C758" s="7" t="s">
        <v>3761</v>
      </c>
      <c r="D758" s="7" t="s">
        <v>1471</v>
      </c>
      <c r="E758" s="7" t="s">
        <v>233</v>
      </c>
      <c r="F758" s="7" t="s">
        <v>108</v>
      </c>
      <c r="G758" s="7" t="s">
        <v>53</v>
      </c>
      <c r="H758" s="6">
        <v>2014</v>
      </c>
      <c r="I758" s="116">
        <v>213.82</v>
      </c>
      <c r="J758" s="29">
        <v>211.2</v>
      </c>
      <c r="K758"/>
    </row>
    <row r="759" spans="1:11" s="8" customFormat="1" ht="15" customHeight="1" x14ac:dyDescent="0.25">
      <c r="A759" s="8">
        <f t="shared" si="19"/>
        <v>759</v>
      </c>
      <c r="B759" s="7" t="s">
        <v>1470</v>
      </c>
      <c r="C759" s="7" t="s">
        <v>3761</v>
      </c>
      <c r="D759" s="7" t="s">
        <v>1469</v>
      </c>
      <c r="E759" s="7" t="s">
        <v>233</v>
      </c>
      <c r="F759" s="7" t="s">
        <v>108</v>
      </c>
      <c r="G759" s="7" t="s">
        <v>53</v>
      </c>
      <c r="H759" s="6">
        <v>2015</v>
      </c>
      <c r="I759" s="116">
        <v>166.52</v>
      </c>
      <c r="J759" s="29">
        <v>164.7</v>
      </c>
      <c r="K759"/>
    </row>
    <row r="760" spans="1:11" s="8" customFormat="1" ht="15" customHeight="1" x14ac:dyDescent="0.25">
      <c r="A760" s="8">
        <f t="shared" si="19"/>
        <v>760</v>
      </c>
      <c r="B760" s="7" t="s">
        <v>1468</v>
      </c>
      <c r="C760" s="7" t="s">
        <v>3754</v>
      </c>
      <c r="D760" s="7" t="s">
        <v>1467</v>
      </c>
      <c r="E760" s="7" t="s">
        <v>720</v>
      </c>
      <c r="F760" s="7" t="s">
        <v>108</v>
      </c>
      <c r="G760" s="7" t="s">
        <v>53</v>
      </c>
      <c r="H760" s="6">
        <v>2003</v>
      </c>
      <c r="I760" s="116">
        <v>42.5</v>
      </c>
      <c r="J760" s="29">
        <v>42.5</v>
      </c>
      <c r="K760"/>
    </row>
    <row r="761" spans="1:11" s="8" customFormat="1" ht="15" customHeight="1" x14ac:dyDescent="0.25">
      <c r="A761" s="8">
        <f t="shared" si="19"/>
        <v>761</v>
      </c>
      <c r="B761" s="7" t="s">
        <v>1466</v>
      </c>
      <c r="C761" s="7"/>
      <c r="D761" s="7" t="s">
        <v>1465</v>
      </c>
      <c r="E761" s="7" t="s">
        <v>720</v>
      </c>
      <c r="F761" s="7" t="s">
        <v>108</v>
      </c>
      <c r="G761" s="7" t="s">
        <v>53</v>
      </c>
      <c r="H761" s="6">
        <v>2006</v>
      </c>
      <c r="I761" s="116">
        <v>16.8</v>
      </c>
      <c r="J761" s="29">
        <v>16.8</v>
      </c>
      <c r="K761"/>
    </row>
    <row r="762" spans="1:11" s="8" customFormat="1" ht="15" customHeight="1" x14ac:dyDescent="0.25">
      <c r="A762" s="8">
        <f t="shared" si="19"/>
        <v>762</v>
      </c>
      <c r="B762" s="7" t="s">
        <v>1464</v>
      </c>
      <c r="C762" s="7"/>
      <c r="D762" s="7" t="s">
        <v>1463</v>
      </c>
      <c r="E762" s="7" t="s">
        <v>720</v>
      </c>
      <c r="F762" s="7" t="s">
        <v>108</v>
      </c>
      <c r="G762" s="7" t="s">
        <v>53</v>
      </c>
      <c r="H762" s="6">
        <v>2004</v>
      </c>
      <c r="I762" s="116">
        <v>110.8</v>
      </c>
      <c r="J762" s="29">
        <v>110.8</v>
      </c>
      <c r="K762"/>
    </row>
    <row r="763" spans="1:11" s="8" customFormat="1" ht="15" customHeight="1" x14ac:dyDescent="0.25">
      <c r="A763" s="8">
        <f t="shared" si="19"/>
        <v>763</v>
      </c>
      <c r="B763" s="7" t="s">
        <v>1462</v>
      </c>
      <c r="C763" s="7"/>
      <c r="D763" s="7" t="s">
        <v>1461</v>
      </c>
      <c r="E763" s="7" t="s">
        <v>720</v>
      </c>
      <c r="F763" s="7" t="s">
        <v>108</v>
      </c>
      <c r="G763" s="7" t="s">
        <v>53</v>
      </c>
      <c r="H763" s="6">
        <v>2011</v>
      </c>
      <c r="I763" s="116">
        <v>33.6</v>
      </c>
      <c r="J763" s="29">
        <v>33.6</v>
      </c>
      <c r="K763"/>
    </row>
    <row r="764" spans="1:11" s="8" customFormat="1" ht="15" customHeight="1" x14ac:dyDescent="0.25">
      <c r="A764" s="8">
        <f t="shared" si="19"/>
        <v>764</v>
      </c>
      <c r="B764" s="7" t="s">
        <v>1460</v>
      </c>
      <c r="C764" s="7"/>
      <c r="D764" s="7" t="s">
        <v>1459</v>
      </c>
      <c r="E764" s="7" t="s">
        <v>720</v>
      </c>
      <c r="F764" s="7" t="s">
        <v>108</v>
      </c>
      <c r="G764" s="7" t="s">
        <v>53</v>
      </c>
      <c r="H764" s="6">
        <v>2011</v>
      </c>
      <c r="I764" s="116">
        <v>118.6</v>
      </c>
      <c r="J764" s="29">
        <v>118.6</v>
      </c>
      <c r="K764"/>
    </row>
    <row r="765" spans="1:11" s="8" customFormat="1" ht="15" customHeight="1" x14ac:dyDescent="0.25">
      <c r="A765" s="8">
        <f t="shared" si="19"/>
        <v>765</v>
      </c>
      <c r="B765" s="7" t="s">
        <v>1458</v>
      </c>
      <c r="C765" s="7"/>
      <c r="D765" s="7" t="s">
        <v>1457</v>
      </c>
      <c r="E765" s="7" t="s">
        <v>720</v>
      </c>
      <c r="F765" s="7" t="s">
        <v>108</v>
      </c>
      <c r="G765" s="7" t="s">
        <v>53</v>
      </c>
      <c r="H765" s="6">
        <v>2007</v>
      </c>
      <c r="I765" s="116">
        <v>125</v>
      </c>
      <c r="J765" s="29">
        <v>125</v>
      </c>
      <c r="K765"/>
    </row>
    <row r="766" spans="1:11" s="8" customFormat="1" ht="15" customHeight="1" x14ac:dyDescent="0.25">
      <c r="A766" s="8">
        <f t="shared" si="19"/>
        <v>766</v>
      </c>
      <c r="B766" s="7" t="s">
        <v>1456</v>
      </c>
      <c r="C766" s="7"/>
      <c r="D766" s="7" t="s">
        <v>1455</v>
      </c>
      <c r="E766" s="7" t="s">
        <v>720</v>
      </c>
      <c r="F766" s="7" t="s">
        <v>108</v>
      </c>
      <c r="G766" s="7" t="s">
        <v>53</v>
      </c>
      <c r="H766" s="6">
        <v>2007</v>
      </c>
      <c r="I766" s="116">
        <v>112</v>
      </c>
      <c r="J766" s="29">
        <v>112</v>
      </c>
      <c r="K766"/>
    </row>
    <row r="767" spans="1:11" s="8" customFormat="1" ht="15" customHeight="1" x14ac:dyDescent="0.25">
      <c r="A767" s="8">
        <f t="shared" si="19"/>
        <v>767</v>
      </c>
      <c r="B767" s="7" t="s">
        <v>1454</v>
      </c>
      <c r="C767" s="7"/>
      <c r="D767" s="7" t="s">
        <v>1453</v>
      </c>
      <c r="E767" s="7" t="s">
        <v>720</v>
      </c>
      <c r="F767" s="7" t="s">
        <v>108</v>
      </c>
      <c r="G767" s="7" t="s">
        <v>53</v>
      </c>
      <c r="H767" s="6">
        <v>2007</v>
      </c>
      <c r="I767" s="116">
        <v>85</v>
      </c>
      <c r="J767" s="29">
        <v>85</v>
      </c>
      <c r="K767"/>
    </row>
    <row r="768" spans="1:11" s="8" customFormat="1" ht="15" customHeight="1" x14ac:dyDescent="0.25">
      <c r="A768" s="8">
        <f t="shared" si="19"/>
        <v>768</v>
      </c>
      <c r="B768" s="7" t="s">
        <v>1452</v>
      </c>
      <c r="C768" s="7"/>
      <c r="D768" s="7" t="s">
        <v>1451</v>
      </c>
      <c r="E768" s="7" t="s">
        <v>1448</v>
      </c>
      <c r="F768" s="7" t="s">
        <v>108</v>
      </c>
      <c r="G768" s="7" t="s">
        <v>53</v>
      </c>
      <c r="H768" s="6">
        <v>2019</v>
      </c>
      <c r="I768" s="116">
        <v>150</v>
      </c>
      <c r="J768" s="29">
        <v>150</v>
      </c>
      <c r="K768"/>
    </row>
    <row r="769" spans="1:11" s="8" customFormat="1" ht="15" customHeight="1" x14ac:dyDescent="0.25">
      <c r="A769" s="8">
        <f t="shared" si="19"/>
        <v>769</v>
      </c>
      <c r="B769" s="7" t="s">
        <v>1450</v>
      </c>
      <c r="C769" s="7"/>
      <c r="D769" s="7" t="s">
        <v>1449</v>
      </c>
      <c r="E769" s="7" t="s">
        <v>1448</v>
      </c>
      <c r="F769" s="7" t="s">
        <v>108</v>
      </c>
      <c r="G769" s="7" t="s">
        <v>53</v>
      </c>
      <c r="H769" s="6">
        <v>2019</v>
      </c>
      <c r="I769" s="116">
        <v>150</v>
      </c>
      <c r="J769" s="29">
        <v>150</v>
      </c>
      <c r="K769"/>
    </row>
    <row r="770" spans="1:11" s="8" customFormat="1" ht="15" customHeight="1" x14ac:dyDescent="0.25">
      <c r="A770" s="8">
        <f t="shared" si="19"/>
        <v>770</v>
      </c>
      <c r="B770" s="7" t="s">
        <v>1447</v>
      </c>
      <c r="C770" s="7"/>
      <c r="D770" s="7" t="s">
        <v>1446</v>
      </c>
      <c r="E770" s="7" t="s">
        <v>67</v>
      </c>
      <c r="F770" s="7" t="s">
        <v>108</v>
      </c>
      <c r="G770" s="7" t="s">
        <v>53</v>
      </c>
      <c r="H770" s="6">
        <v>1999</v>
      </c>
      <c r="I770" s="116">
        <v>27.72</v>
      </c>
      <c r="J770" s="29">
        <v>27.7</v>
      </c>
      <c r="K770"/>
    </row>
    <row r="771" spans="1:11" s="8" customFormat="1" ht="15" customHeight="1" x14ac:dyDescent="0.25">
      <c r="A771" s="8">
        <f t="shared" si="19"/>
        <v>771</v>
      </c>
      <c r="B771" s="7" t="s">
        <v>1444</v>
      </c>
      <c r="C771" s="7"/>
      <c r="D771" s="7" t="s">
        <v>1443</v>
      </c>
      <c r="E771" s="7" t="s">
        <v>1396</v>
      </c>
      <c r="F771" s="7" t="s">
        <v>108</v>
      </c>
      <c r="G771" s="7" t="s">
        <v>53</v>
      </c>
      <c r="H771" s="6">
        <v>2022</v>
      </c>
      <c r="I771" s="116">
        <v>42</v>
      </c>
      <c r="J771" s="29">
        <v>42</v>
      </c>
      <c r="K771"/>
    </row>
    <row r="772" spans="1:11" s="8" customFormat="1" ht="15" customHeight="1" x14ac:dyDescent="0.25">
      <c r="A772" s="8">
        <f t="shared" si="19"/>
        <v>772</v>
      </c>
      <c r="B772" s="7" t="s">
        <v>1442</v>
      </c>
      <c r="C772" s="7"/>
      <c r="D772" s="7" t="s">
        <v>1441</v>
      </c>
      <c r="E772" s="7" t="s">
        <v>1396</v>
      </c>
      <c r="F772" s="7" t="s">
        <v>108</v>
      </c>
      <c r="G772" s="7" t="s">
        <v>53</v>
      </c>
      <c r="H772" s="6">
        <v>2022</v>
      </c>
      <c r="I772" s="116">
        <v>44.8</v>
      </c>
      <c r="J772" s="29">
        <v>44.8</v>
      </c>
      <c r="K772"/>
    </row>
    <row r="773" spans="1:11" s="8" customFormat="1" ht="15" customHeight="1" x14ac:dyDescent="0.25">
      <c r="A773" s="8">
        <f t="shared" si="19"/>
        <v>773</v>
      </c>
      <c r="B773" s="7" t="s">
        <v>1440</v>
      </c>
      <c r="C773" s="7"/>
      <c r="D773" s="7" t="s">
        <v>1439</v>
      </c>
      <c r="E773" s="7" t="s">
        <v>1396</v>
      </c>
      <c r="F773" s="7" t="s">
        <v>108</v>
      </c>
      <c r="G773" s="7" t="s">
        <v>53</v>
      </c>
      <c r="H773" s="6">
        <v>2022</v>
      </c>
      <c r="I773" s="116">
        <v>42</v>
      </c>
      <c r="J773" s="29">
        <v>42</v>
      </c>
      <c r="K773"/>
    </row>
    <row r="774" spans="1:11" s="8" customFormat="1" ht="15" customHeight="1" x14ac:dyDescent="0.25">
      <c r="A774" s="8">
        <f t="shared" ref="A774:A837" si="20">A773+1</f>
        <v>774</v>
      </c>
      <c r="B774" s="7" t="s">
        <v>1438</v>
      </c>
      <c r="C774" s="7"/>
      <c r="D774" s="7" t="s">
        <v>1437</v>
      </c>
      <c r="E774" s="7" t="s">
        <v>1396</v>
      </c>
      <c r="F774" s="7" t="s">
        <v>108</v>
      </c>
      <c r="G774" s="7" t="s">
        <v>53</v>
      </c>
      <c r="H774" s="6">
        <v>2022</v>
      </c>
      <c r="I774" s="116">
        <v>207.2</v>
      </c>
      <c r="J774" s="29">
        <v>207.2</v>
      </c>
      <c r="K774"/>
    </row>
    <row r="775" spans="1:11" s="8" customFormat="1" ht="15" customHeight="1" x14ac:dyDescent="0.25">
      <c r="A775" s="8">
        <f t="shared" si="20"/>
        <v>775</v>
      </c>
      <c r="B775" s="7" t="s">
        <v>1436</v>
      </c>
      <c r="C775" s="7"/>
      <c r="D775" s="7" t="s">
        <v>1435</v>
      </c>
      <c r="E775" s="7" t="s">
        <v>179</v>
      </c>
      <c r="F775" s="7" t="s">
        <v>108</v>
      </c>
      <c r="G775" s="7" t="s">
        <v>84</v>
      </c>
      <c r="H775" s="6">
        <v>2019</v>
      </c>
      <c r="I775" s="116">
        <v>150</v>
      </c>
      <c r="J775" s="29">
        <v>150</v>
      </c>
      <c r="K775"/>
    </row>
    <row r="776" spans="1:11" s="8" customFormat="1" ht="15" customHeight="1" x14ac:dyDescent="0.25">
      <c r="A776" s="8">
        <f t="shared" si="20"/>
        <v>776</v>
      </c>
      <c r="B776" s="7" t="s">
        <v>1434</v>
      </c>
      <c r="C776" s="7"/>
      <c r="D776" s="7" t="s">
        <v>1433</v>
      </c>
      <c r="E776" s="7" t="s">
        <v>179</v>
      </c>
      <c r="F776" s="7" t="s">
        <v>108</v>
      </c>
      <c r="G776" s="7" t="s">
        <v>84</v>
      </c>
      <c r="H776" s="6">
        <v>2019</v>
      </c>
      <c r="I776" s="116">
        <v>23</v>
      </c>
      <c r="J776" s="29">
        <v>23</v>
      </c>
      <c r="K776"/>
    </row>
    <row r="777" spans="1:11" s="8" customFormat="1" ht="15" customHeight="1" x14ac:dyDescent="0.25">
      <c r="A777" s="8">
        <f t="shared" si="20"/>
        <v>777</v>
      </c>
      <c r="B777" s="7" t="s">
        <v>1432</v>
      </c>
      <c r="C777" s="7"/>
      <c r="D777" s="7" t="s">
        <v>1431</v>
      </c>
      <c r="E777" s="7" t="s">
        <v>179</v>
      </c>
      <c r="F777" s="7" t="s">
        <v>108</v>
      </c>
      <c r="G777" s="7" t="s">
        <v>84</v>
      </c>
      <c r="H777" s="6">
        <v>2019</v>
      </c>
      <c r="I777" s="116">
        <v>127.5</v>
      </c>
      <c r="J777" s="29">
        <v>127.5</v>
      </c>
      <c r="K777"/>
    </row>
    <row r="778" spans="1:11" s="8" customFormat="1" ht="15" customHeight="1" x14ac:dyDescent="0.25">
      <c r="A778" s="8">
        <f t="shared" si="20"/>
        <v>778</v>
      </c>
      <c r="B778" s="7" t="s">
        <v>1430</v>
      </c>
      <c r="C778" s="7"/>
      <c r="D778" s="7" t="s">
        <v>1429</v>
      </c>
      <c r="E778" s="7" t="s">
        <v>720</v>
      </c>
      <c r="F778" s="7" t="s">
        <v>108</v>
      </c>
      <c r="G778" s="7" t="s">
        <v>53</v>
      </c>
      <c r="H778" s="6">
        <v>2001</v>
      </c>
      <c r="I778" s="116">
        <v>38.25</v>
      </c>
      <c r="J778" s="29">
        <v>38.299999999999997</v>
      </c>
      <c r="K778"/>
    </row>
    <row r="779" spans="1:11" ht="15" customHeight="1" x14ac:dyDescent="0.25">
      <c r="A779" s="8">
        <f t="shared" si="20"/>
        <v>779</v>
      </c>
      <c r="B779" s="7" t="s">
        <v>1428</v>
      </c>
      <c r="D779" s="7" t="s">
        <v>1427</v>
      </c>
      <c r="E779" s="7" t="s">
        <v>720</v>
      </c>
      <c r="F779" s="7" t="s">
        <v>108</v>
      </c>
      <c r="G779" s="7" t="s">
        <v>53</v>
      </c>
      <c r="H779" s="6">
        <v>2018</v>
      </c>
      <c r="I779" s="116">
        <v>15.59</v>
      </c>
      <c r="J779" s="29">
        <v>15.6</v>
      </c>
    </row>
    <row r="780" spans="1:11" ht="15" customHeight="1" x14ac:dyDescent="0.25">
      <c r="A780" s="8">
        <f t="shared" si="20"/>
        <v>780</v>
      </c>
      <c r="B780" s="7" t="s">
        <v>1426</v>
      </c>
      <c r="D780" s="7" t="s">
        <v>1425</v>
      </c>
      <c r="E780" s="7" t="s">
        <v>720</v>
      </c>
      <c r="F780" s="7" t="s">
        <v>108</v>
      </c>
      <c r="G780" s="7" t="s">
        <v>53</v>
      </c>
      <c r="H780" s="6">
        <v>2018</v>
      </c>
      <c r="I780" s="116">
        <v>50.49</v>
      </c>
      <c r="J780" s="29">
        <v>50.5</v>
      </c>
    </row>
    <row r="781" spans="1:11" ht="15" customHeight="1" x14ac:dyDescent="0.25">
      <c r="A781" s="8">
        <f t="shared" si="20"/>
        <v>781</v>
      </c>
      <c r="B781" s="7" t="s">
        <v>1424</v>
      </c>
      <c r="D781" s="7" t="s">
        <v>1423</v>
      </c>
      <c r="E781" s="7" t="s">
        <v>720</v>
      </c>
      <c r="F781" s="7" t="s">
        <v>108</v>
      </c>
      <c r="G781" s="7" t="s">
        <v>53</v>
      </c>
      <c r="H781" s="6">
        <v>2018</v>
      </c>
      <c r="I781" s="116">
        <v>38.25</v>
      </c>
      <c r="J781" s="29">
        <v>38.299999999999997</v>
      </c>
    </row>
    <row r="782" spans="1:11" ht="15" customHeight="1" x14ac:dyDescent="0.25">
      <c r="A782" s="8">
        <f t="shared" si="20"/>
        <v>782</v>
      </c>
      <c r="B782" s="7" t="s">
        <v>1422</v>
      </c>
      <c r="D782" s="7" t="s">
        <v>1421</v>
      </c>
      <c r="E782" s="7" t="s">
        <v>720</v>
      </c>
      <c r="F782" s="7" t="s">
        <v>108</v>
      </c>
      <c r="G782" s="7" t="s">
        <v>53</v>
      </c>
      <c r="H782" s="6">
        <v>2018</v>
      </c>
      <c r="I782" s="116">
        <v>13.79</v>
      </c>
      <c r="J782" s="29">
        <v>13.8</v>
      </c>
    </row>
    <row r="783" spans="1:11" ht="15" customHeight="1" x14ac:dyDescent="0.25">
      <c r="A783" s="8">
        <f t="shared" si="20"/>
        <v>783</v>
      </c>
      <c r="B783" s="7" t="s">
        <v>1420</v>
      </c>
      <c r="D783" s="7" t="s">
        <v>1419</v>
      </c>
      <c r="E783" s="7" t="s">
        <v>1360</v>
      </c>
      <c r="F783" s="7" t="s">
        <v>108</v>
      </c>
      <c r="G783" s="7" t="s">
        <v>53</v>
      </c>
      <c r="H783" s="6">
        <v>2012</v>
      </c>
      <c r="I783" s="116">
        <v>103.4</v>
      </c>
      <c r="J783" s="29">
        <v>103.4</v>
      </c>
    </row>
    <row r="784" spans="1:11" ht="15" customHeight="1" x14ac:dyDescent="0.25">
      <c r="A784" s="8">
        <f t="shared" si="20"/>
        <v>784</v>
      </c>
      <c r="B784" s="7" t="s">
        <v>1418</v>
      </c>
      <c r="D784" s="7" t="s">
        <v>1417</v>
      </c>
      <c r="E784" s="7" t="s">
        <v>1360</v>
      </c>
      <c r="F784" s="7" t="s">
        <v>108</v>
      </c>
      <c r="G784" s="7" t="s">
        <v>53</v>
      </c>
      <c r="H784" s="6">
        <v>2012</v>
      </c>
      <c r="I784" s="116">
        <v>94.6</v>
      </c>
      <c r="J784" s="29">
        <v>94.6</v>
      </c>
    </row>
    <row r="785" spans="1:10" ht="15" customHeight="1" x14ac:dyDescent="0.25">
      <c r="A785" s="8">
        <f t="shared" si="20"/>
        <v>785</v>
      </c>
      <c r="B785" s="7" t="s">
        <v>1416</v>
      </c>
      <c r="D785" s="7" t="s">
        <v>1415</v>
      </c>
      <c r="E785" s="7" t="s">
        <v>720</v>
      </c>
      <c r="F785" s="7" t="s">
        <v>108</v>
      </c>
      <c r="G785" s="7" t="s">
        <v>53</v>
      </c>
      <c r="H785" s="6">
        <v>2008</v>
      </c>
      <c r="I785" s="116">
        <v>2</v>
      </c>
      <c r="J785" s="29">
        <v>2</v>
      </c>
    </row>
    <row r="786" spans="1:10" ht="15" customHeight="1" x14ac:dyDescent="0.25">
      <c r="A786" s="8">
        <f t="shared" si="20"/>
        <v>786</v>
      </c>
      <c r="B786" s="7" t="s">
        <v>1414</v>
      </c>
      <c r="D786" s="7" t="s">
        <v>1413</v>
      </c>
      <c r="E786" s="7" t="s">
        <v>720</v>
      </c>
      <c r="F786" s="7" t="s">
        <v>108</v>
      </c>
      <c r="G786" s="7" t="s">
        <v>53</v>
      </c>
      <c r="H786" s="6">
        <v>2008</v>
      </c>
      <c r="I786" s="116">
        <v>174.6</v>
      </c>
      <c r="J786" s="29">
        <v>169.5</v>
      </c>
    </row>
    <row r="787" spans="1:10" ht="15" customHeight="1" x14ac:dyDescent="0.25">
      <c r="A787" s="8">
        <f t="shared" si="20"/>
        <v>787</v>
      </c>
      <c r="B787" s="7" t="s">
        <v>1412</v>
      </c>
      <c r="D787" s="7" t="s">
        <v>1411</v>
      </c>
      <c r="E787" s="7" t="s">
        <v>373</v>
      </c>
      <c r="F787" s="7" t="s">
        <v>108</v>
      </c>
      <c r="G787" s="7" t="s">
        <v>57</v>
      </c>
      <c r="H787" s="6">
        <v>2016</v>
      </c>
      <c r="I787" s="116">
        <v>125.6</v>
      </c>
      <c r="J787" s="29">
        <v>125.6</v>
      </c>
    </row>
    <row r="788" spans="1:10" ht="15" customHeight="1" x14ac:dyDescent="0.25">
      <c r="A788" s="8">
        <f t="shared" si="20"/>
        <v>788</v>
      </c>
      <c r="B788" s="7" t="s">
        <v>1410</v>
      </c>
      <c r="D788" s="7" t="s">
        <v>1409</v>
      </c>
      <c r="E788" s="7" t="s">
        <v>425</v>
      </c>
      <c r="F788" s="7" t="s">
        <v>108</v>
      </c>
      <c r="G788" s="7" t="s">
        <v>84</v>
      </c>
      <c r="H788" s="6">
        <v>2021</v>
      </c>
      <c r="I788" s="116">
        <v>105</v>
      </c>
      <c r="J788" s="29">
        <v>105</v>
      </c>
    </row>
    <row r="789" spans="1:10" ht="15" customHeight="1" x14ac:dyDescent="0.25">
      <c r="A789" s="8">
        <f t="shared" si="20"/>
        <v>789</v>
      </c>
      <c r="B789" s="7" t="s">
        <v>1408</v>
      </c>
      <c r="D789" s="7" t="s">
        <v>1407</v>
      </c>
      <c r="E789" s="7" t="s">
        <v>425</v>
      </c>
      <c r="F789" s="7" t="s">
        <v>108</v>
      </c>
      <c r="G789" s="7" t="s">
        <v>84</v>
      </c>
      <c r="H789" s="6">
        <v>2021</v>
      </c>
      <c r="I789" s="116">
        <v>96.6</v>
      </c>
      <c r="J789" s="29">
        <v>96.6</v>
      </c>
    </row>
    <row r="790" spans="1:10" ht="15" customHeight="1" x14ac:dyDescent="0.25">
      <c r="A790" s="8">
        <f t="shared" si="20"/>
        <v>790</v>
      </c>
      <c r="B790" s="7" t="s">
        <v>1406</v>
      </c>
      <c r="D790" s="7" t="s">
        <v>1405</v>
      </c>
      <c r="E790" s="7" t="s">
        <v>1396</v>
      </c>
      <c r="F790" s="7" t="s">
        <v>108</v>
      </c>
      <c r="G790" s="7" t="s">
        <v>53</v>
      </c>
      <c r="H790" s="6">
        <v>2021</v>
      </c>
      <c r="I790" s="116">
        <v>12</v>
      </c>
      <c r="J790" s="29">
        <v>12</v>
      </c>
    </row>
    <row r="791" spans="1:10" ht="15" customHeight="1" x14ac:dyDescent="0.25">
      <c r="A791" s="8">
        <f t="shared" si="20"/>
        <v>791</v>
      </c>
      <c r="B791" s="7" t="s">
        <v>1404</v>
      </c>
      <c r="D791" s="7" t="s">
        <v>1403</v>
      </c>
      <c r="E791" s="7" t="s">
        <v>1396</v>
      </c>
      <c r="F791" s="7" t="s">
        <v>108</v>
      </c>
      <c r="G791" s="7" t="s">
        <v>53</v>
      </c>
      <c r="H791" s="6">
        <v>2021</v>
      </c>
      <c r="I791" s="116">
        <v>7.2</v>
      </c>
      <c r="J791" s="29">
        <v>7.2</v>
      </c>
    </row>
    <row r="792" spans="1:10" ht="15" customHeight="1" x14ac:dyDescent="0.25">
      <c r="A792" s="8">
        <f t="shared" si="20"/>
        <v>792</v>
      </c>
      <c r="B792" s="7" t="s">
        <v>1402</v>
      </c>
      <c r="D792" s="7" t="s">
        <v>1401</v>
      </c>
      <c r="E792" s="7" t="s">
        <v>1396</v>
      </c>
      <c r="F792" s="7" t="s">
        <v>108</v>
      </c>
      <c r="G792" s="7" t="s">
        <v>53</v>
      </c>
      <c r="H792" s="6">
        <v>2021</v>
      </c>
      <c r="I792" s="116">
        <v>100.8</v>
      </c>
      <c r="J792" s="29">
        <v>100.8</v>
      </c>
    </row>
    <row r="793" spans="1:10" ht="15" customHeight="1" x14ac:dyDescent="0.25">
      <c r="A793" s="8">
        <f t="shared" si="20"/>
        <v>793</v>
      </c>
      <c r="B793" s="7" t="s">
        <v>1400</v>
      </c>
      <c r="D793" s="7" t="s">
        <v>1399</v>
      </c>
      <c r="E793" s="7" t="s">
        <v>1396</v>
      </c>
      <c r="F793" s="7" t="s">
        <v>108</v>
      </c>
      <c r="G793" s="7" t="s">
        <v>53</v>
      </c>
      <c r="H793" s="6">
        <v>2021</v>
      </c>
      <c r="I793" s="116">
        <v>22</v>
      </c>
      <c r="J793" s="29">
        <v>22</v>
      </c>
    </row>
    <row r="794" spans="1:10" ht="15" customHeight="1" x14ac:dyDescent="0.25">
      <c r="A794" s="8">
        <f t="shared" si="20"/>
        <v>794</v>
      </c>
      <c r="B794" s="7" t="s">
        <v>1398</v>
      </c>
      <c r="D794" s="7" t="s">
        <v>1397</v>
      </c>
      <c r="E794" s="7" t="s">
        <v>1396</v>
      </c>
      <c r="F794" s="7" t="s">
        <v>108</v>
      </c>
      <c r="G794" s="7" t="s">
        <v>53</v>
      </c>
      <c r="H794" s="6">
        <v>2021</v>
      </c>
      <c r="I794" s="116">
        <v>100.8</v>
      </c>
      <c r="J794" s="29">
        <v>100.8</v>
      </c>
    </row>
    <row r="795" spans="1:10" ht="15" customHeight="1" x14ac:dyDescent="0.25">
      <c r="A795" s="8">
        <f t="shared" si="20"/>
        <v>795</v>
      </c>
      <c r="B795" s="7" t="s">
        <v>1395</v>
      </c>
      <c r="D795" s="7" t="s">
        <v>1394</v>
      </c>
      <c r="E795" s="7" t="s">
        <v>1393</v>
      </c>
      <c r="F795" s="7" t="s">
        <v>108</v>
      </c>
      <c r="G795" s="7" t="s">
        <v>53</v>
      </c>
      <c r="H795" s="6">
        <v>2015</v>
      </c>
      <c r="I795" s="116">
        <v>150</v>
      </c>
      <c r="J795" s="29">
        <v>150</v>
      </c>
    </row>
    <row r="796" spans="1:10" ht="15" customHeight="1" x14ac:dyDescent="0.25">
      <c r="A796" s="8">
        <f t="shared" si="20"/>
        <v>796</v>
      </c>
      <c r="B796" s="7" t="s">
        <v>1270</v>
      </c>
      <c r="D796" s="7" t="s">
        <v>1269</v>
      </c>
      <c r="E796" s="7" t="s">
        <v>635</v>
      </c>
      <c r="F796" s="7" t="s">
        <v>108</v>
      </c>
      <c r="G796" s="7" t="s">
        <v>53</v>
      </c>
      <c r="H796" s="6">
        <v>2024</v>
      </c>
      <c r="I796" s="116">
        <v>153.6</v>
      </c>
      <c r="J796" s="29">
        <v>153.6</v>
      </c>
    </row>
    <row r="797" spans="1:10" ht="15" customHeight="1" x14ac:dyDescent="0.25">
      <c r="A797" s="8">
        <f t="shared" si="20"/>
        <v>797</v>
      </c>
      <c r="B797" s="7" t="s">
        <v>1268</v>
      </c>
      <c r="D797" s="7" t="s">
        <v>1267</v>
      </c>
      <c r="E797" s="7" t="s">
        <v>635</v>
      </c>
      <c r="F797" s="7" t="s">
        <v>108</v>
      </c>
      <c r="G797" s="7" t="s">
        <v>53</v>
      </c>
      <c r="H797" s="6">
        <v>2024</v>
      </c>
      <c r="I797" s="116">
        <v>24.2</v>
      </c>
      <c r="J797" s="29">
        <v>24.2</v>
      </c>
    </row>
    <row r="798" spans="1:10" ht="15" customHeight="1" x14ac:dyDescent="0.25">
      <c r="A798" s="8">
        <f t="shared" si="20"/>
        <v>798</v>
      </c>
      <c r="B798" s="7" t="s">
        <v>1266</v>
      </c>
      <c r="D798" s="7" t="s">
        <v>1265</v>
      </c>
      <c r="E798" s="7" t="s">
        <v>635</v>
      </c>
      <c r="F798" s="7" t="s">
        <v>108</v>
      </c>
      <c r="G798" s="7" t="s">
        <v>53</v>
      </c>
      <c r="H798" s="6">
        <v>2024</v>
      </c>
      <c r="I798" s="116">
        <v>158.4</v>
      </c>
      <c r="J798" s="29">
        <v>158.4</v>
      </c>
    </row>
    <row r="799" spans="1:10" ht="15" customHeight="1" x14ac:dyDescent="0.25">
      <c r="A799" s="8">
        <f t="shared" si="20"/>
        <v>799</v>
      </c>
      <c r="B799" s="7" t="s">
        <v>1264</v>
      </c>
      <c r="D799" s="7" t="s">
        <v>1263</v>
      </c>
      <c r="E799" s="7" t="s">
        <v>635</v>
      </c>
      <c r="F799" s="7" t="s">
        <v>108</v>
      </c>
      <c r="G799" s="7" t="s">
        <v>53</v>
      </c>
      <c r="H799" s="6">
        <v>2022</v>
      </c>
      <c r="I799" s="116">
        <v>14</v>
      </c>
      <c r="J799" s="29">
        <v>14</v>
      </c>
    </row>
    <row r="800" spans="1:10" ht="15" customHeight="1" x14ac:dyDescent="0.25">
      <c r="A800" s="8">
        <f t="shared" si="20"/>
        <v>800</v>
      </c>
      <c r="B800" s="7" t="s">
        <v>1392</v>
      </c>
      <c r="D800" s="7" t="s">
        <v>1391</v>
      </c>
      <c r="E800" s="7" t="s">
        <v>311</v>
      </c>
      <c r="F800" s="7" t="s">
        <v>97</v>
      </c>
      <c r="G800" s="7" t="s">
        <v>46</v>
      </c>
      <c r="H800" s="6">
        <v>2016</v>
      </c>
      <c r="I800" s="116">
        <v>114.91</v>
      </c>
      <c r="J800" s="29">
        <v>114.9</v>
      </c>
    </row>
    <row r="801" spans="1:10" ht="15" customHeight="1" x14ac:dyDescent="0.25">
      <c r="A801" s="8">
        <f t="shared" si="20"/>
        <v>801</v>
      </c>
      <c r="B801" s="7" t="s">
        <v>1390</v>
      </c>
      <c r="D801" s="7" t="s">
        <v>1389</v>
      </c>
      <c r="E801" s="7" t="s">
        <v>311</v>
      </c>
      <c r="F801" s="7" t="s">
        <v>97</v>
      </c>
      <c r="G801" s="7" t="s">
        <v>46</v>
      </c>
      <c r="H801" s="6">
        <v>2016</v>
      </c>
      <c r="I801" s="116">
        <v>142.35</v>
      </c>
      <c r="J801" s="29">
        <v>142.30000000000001</v>
      </c>
    </row>
    <row r="802" spans="1:10" ht="15" customHeight="1" x14ac:dyDescent="0.25">
      <c r="A802" s="8">
        <f t="shared" si="20"/>
        <v>802</v>
      </c>
      <c r="B802" s="7" t="s">
        <v>1388</v>
      </c>
      <c r="D802" s="7" t="s">
        <v>1387</v>
      </c>
      <c r="E802" s="7" t="s">
        <v>630</v>
      </c>
      <c r="F802" s="7" t="s">
        <v>629</v>
      </c>
      <c r="G802" s="7" t="s">
        <v>125</v>
      </c>
      <c r="H802" s="6">
        <v>2021</v>
      </c>
      <c r="I802" s="116">
        <v>116.6</v>
      </c>
      <c r="J802" s="29">
        <v>116.6</v>
      </c>
    </row>
    <row r="803" spans="1:10" ht="15" customHeight="1" x14ac:dyDescent="0.25">
      <c r="A803" s="8">
        <f t="shared" si="20"/>
        <v>803</v>
      </c>
      <c r="B803" s="7" t="s">
        <v>1386</v>
      </c>
      <c r="D803" s="7" t="s">
        <v>1385</v>
      </c>
      <c r="E803" s="7" t="s">
        <v>630</v>
      </c>
      <c r="F803" s="7" t="s">
        <v>629</v>
      </c>
      <c r="G803" s="7" t="s">
        <v>125</v>
      </c>
      <c r="H803" s="6">
        <v>2021</v>
      </c>
      <c r="I803" s="116">
        <v>123.2</v>
      </c>
      <c r="J803" s="29">
        <v>123.2</v>
      </c>
    </row>
    <row r="804" spans="1:10" ht="15" customHeight="1" x14ac:dyDescent="0.25">
      <c r="A804" s="8">
        <f t="shared" si="20"/>
        <v>804</v>
      </c>
      <c r="B804" s="7" t="s">
        <v>1974</v>
      </c>
      <c r="D804" s="7" t="s">
        <v>1973</v>
      </c>
      <c r="E804" s="7" t="s">
        <v>661</v>
      </c>
      <c r="F804" s="7" t="s">
        <v>108</v>
      </c>
      <c r="G804" s="7" t="s">
        <v>53</v>
      </c>
      <c r="H804" s="6">
        <v>2022</v>
      </c>
      <c r="I804" s="116">
        <v>225.6</v>
      </c>
      <c r="J804" s="29">
        <v>225.6</v>
      </c>
    </row>
    <row r="805" spans="1:10" ht="15" customHeight="1" x14ac:dyDescent="0.25">
      <c r="A805" s="8">
        <f t="shared" si="20"/>
        <v>805</v>
      </c>
      <c r="B805" s="7" t="s">
        <v>1972</v>
      </c>
      <c r="D805" s="7" t="s">
        <v>1971</v>
      </c>
      <c r="E805" s="7" t="s">
        <v>661</v>
      </c>
      <c r="F805" s="7" t="s">
        <v>108</v>
      </c>
      <c r="G805" s="7" t="s">
        <v>53</v>
      </c>
      <c r="H805" s="6">
        <v>2022</v>
      </c>
      <c r="I805" s="116">
        <v>141</v>
      </c>
      <c r="J805" s="29">
        <v>141</v>
      </c>
    </row>
    <row r="806" spans="1:10" ht="15" customHeight="1" x14ac:dyDescent="0.25">
      <c r="A806" s="8">
        <f t="shared" si="20"/>
        <v>806</v>
      </c>
      <c r="B806" s="7" t="s">
        <v>1384</v>
      </c>
      <c r="D806" s="7" t="s">
        <v>1383</v>
      </c>
      <c r="E806" s="7" t="s">
        <v>1382</v>
      </c>
      <c r="F806" s="7" t="s">
        <v>97</v>
      </c>
      <c r="G806" s="7" t="s">
        <v>46</v>
      </c>
      <c r="H806" s="6">
        <v>2007</v>
      </c>
      <c r="I806" s="116">
        <v>59.8</v>
      </c>
      <c r="J806" s="29">
        <v>57</v>
      </c>
    </row>
    <row r="807" spans="1:10" ht="15" customHeight="1" x14ac:dyDescent="0.25">
      <c r="A807" s="8">
        <f t="shared" si="20"/>
        <v>807</v>
      </c>
      <c r="B807" s="7" t="s">
        <v>1381</v>
      </c>
      <c r="D807" s="7" t="s">
        <v>1380</v>
      </c>
      <c r="E807" s="7" t="s">
        <v>179</v>
      </c>
      <c r="F807" s="7" t="s">
        <v>108</v>
      </c>
      <c r="G807" s="7" t="s">
        <v>84</v>
      </c>
      <c r="H807" s="6">
        <v>2012</v>
      </c>
      <c r="I807" s="116">
        <v>92.34</v>
      </c>
      <c r="J807" s="29">
        <v>92.3</v>
      </c>
    </row>
    <row r="808" spans="1:10" ht="15" customHeight="1" x14ac:dyDescent="0.25">
      <c r="A808" s="8">
        <f t="shared" si="20"/>
        <v>808</v>
      </c>
      <c r="B808" s="7" t="s">
        <v>1379</v>
      </c>
      <c r="D808" s="7" t="s">
        <v>1378</v>
      </c>
      <c r="E808" s="7" t="s">
        <v>588</v>
      </c>
      <c r="F808" s="7" t="s">
        <v>108</v>
      </c>
      <c r="G808" s="7" t="s">
        <v>53</v>
      </c>
      <c r="H808" s="6">
        <v>2022</v>
      </c>
      <c r="I808" s="116">
        <v>152.30000000000001</v>
      </c>
      <c r="J808" s="29">
        <v>152.30000000000001</v>
      </c>
    </row>
    <row r="809" spans="1:10" ht="15" customHeight="1" x14ac:dyDescent="0.25">
      <c r="A809" s="8">
        <f t="shared" si="20"/>
        <v>809</v>
      </c>
      <c r="B809" s="7" t="s">
        <v>1377</v>
      </c>
      <c r="D809" s="7" t="s">
        <v>1376</v>
      </c>
      <c r="E809" s="7" t="s">
        <v>588</v>
      </c>
      <c r="F809" s="7" t="s">
        <v>108</v>
      </c>
      <c r="G809" s="7" t="s">
        <v>53</v>
      </c>
      <c r="H809" s="6">
        <v>2022</v>
      </c>
      <c r="I809" s="116">
        <v>13.92</v>
      </c>
      <c r="J809" s="29">
        <v>13.9</v>
      </c>
    </row>
    <row r="810" spans="1:10" ht="15" customHeight="1" x14ac:dyDescent="0.25">
      <c r="A810" s="8">
        <f t="shared" si="20"/>
        <v>810</v>
      </c>
      <c r="B810" s="7" t="s">
        <v>1375</v>
      </c>
      <c r="D810" s="7" t="s">
        <v>1374</v>
      </c>
      <c r="E810" s="7" t="s">
        <v>588</v>
      </c>
      <c r="F810" s="7" t="s">
        <v>108</v>
      </c>
      <c r="G810" s="7" t="s">
        <v>53</v>
      </c>
      <c r="H810" s="6">
        <v>2022</v>
      </c>
      <c r="I810" s="116">
        <v>183.3</v>
      </c>
      <c r="J810" s="29">
        <v>183.3</v>
      </c>
    </row>
    <row r="811" spans="1:10" ht="15" customHeight="1" x14ac:dyDescent="0.25">
      <c r="A811" s="8">
        <f t="shared" si="20"/>
        <v>811</v>
      </c>
      <c r="B811" s="7" t="s">
        <v>1373</v>
      </c>
      <c r="D811" s="7" t="s">
        <v>1372</v>
      </c>
      <c r="E811" s="7" t="s">
        <v>588</v>
      </c>
      <c r="F811" s="7" t="s">
        <v>108</v>
      </c>
      <c r="G811" s="7" t="s">
        <v>53</v>
      </c>
      <c r="H811" s="6">
        <v>2022</v>
      </c>
      <c r="I811" s="116">
        <v>18.559999999999999</v>
      </c>
      <c r="J811" s="29">
        <v>18.600000000000001</v>
      </c>
    </row>
    <row r="812" spans="1:10" ht="15" customHeight="1" x14ac:dyDescent="0.25">
      <c r="A812" s="8">
        <f t="shared" si="20"/>
        <v>812</v>
      </c>
      <c r="B812" s="7" t="s">
        <v>1371</v>
      </c>
      <c r="D812" s="7" t="s">
        <v>1370</v>
      </c>
      <c r="E812" s="7" t="s">
        <v>588</v>
      </c>
      <c r="F812" s="7" t="s">
        <v>108</v>
      </c>
      <c r="G812" s="7" t="s">
        <v>53</v>
      </c>
      <c r="H812" s="6">
        <v>2022</v>
      </c>
      <c r="I812" s="116">
        <v>132.54</v>
      </c>
      <c r="J812" s="29">
        <v>132.5</v>
      </c>
    </row>
    <row r="813" spans="1:10" ht="15" customHeight="1" x14ac:dyDescent="0.25">
      <c r="A813" s="8">
        <f t="shared" si="20"/>
        <v>813</v>
      </c>
      <c r="B813" s="7" t="s">
        <v>1369</v>
      </c>
      <c r="D813" s="7" t="s">
        <v>1368</v>
      </c>
      <c r="E813" s="7" t="s">
        <v>236</v>
      </c>
      <c r="F813" s="7" t="s">
        <v>108</v>
      </c>
      <c r="G813" s="7" t="s">
        <v>53</v>
      </c>
      <c r="H813" s="6">
        <v>2017</v>
      </c>
      <c r="I813" s="116">
        <v>125</v>
      </c>
      <c r="J813" s="29">
        <v>125</v>
      </c>
    </row>
    <row r="814" spans="1:10" ht="15" customHeight="1" x14ac:dyDescent="0.25">
      <c r="A814" s="8">
        <f t="shared" si="20"/>
        <v>814</v>
      </c>
      <c r="B814" s="7" t="s">
        <v>1367</v>
      </c>
      <c r="D814" s="7" t="s">
        <v>1366</v>
      </c>
      <c r="E814" s="7" t="s">
        <v>236</v>
      </c>
      <c r="F814" s="7" t="s">
        <v>108</v>
      </c>
      <c r="G814" s="7" t="s">
        <v>53</v>
      </c>
      <c r="H814" s="6">
        <v>2017</v>
      </c>
      <c r="I814" s="116">
        <v>125</v>
      </c>
      <c r="J814" s="29">
        <v>125</v>
      </c>
    </row>
    <row r="815" spans="1:10" ht="15" customHeight="1" x14ac:dyDescent="0.25">
      <c r="A815" s="8">
        <f t="shared" si="20"/>
        <v>815</v>
      </c>
      <c r="B815" s="7" t="s">
        <v>1365</v>
      </c>
      <c r="D815" s="7" t="s">
        <v>1364</v>
      </c>
      <c r="E815" s="7" t="s">
        <v>1363</v>
      </c>
      <c r="F815" s="7" t="s">
        <v>108</v>
      </c>
      <c r="G815" s="7" t="s">
        <v>53</v>
      </c>
      <c r="H815" s="6">
        <v>2020</v>
      </c>
      <c r="I815" s="116">
        <v>199.5</v>
      </c>
      <c r="J815" s="29">
        <v>199.5</v>
      </c>
    </row>
    <row r="816" spans="1:10" ht="15" customHeight="1" x14ac:dyDescent="0.25">
      <c r="A816" s="8">
        <f t="shared" si="20"/>
        <v>816</v>
      </c>
      <c r="B816" s="7" t="s">
        <v>1362</v>
      </c>
      <c r="D816" s="7" t="s">
        <v>1361</v>
      </c>
      <c r="E816" s="7" t="s">
        <v>1360</v>
      </c>
      <c r="F816" s="7" t="s">
        <v>108</v>
      </c>
      <c r="G816" s="7" t="s">
        <v>53</v>
      </c>
      <c r="H816" s="6">
        <v>2014</v>
      </c>
      <c r="I816" s="116">
        <v>67.62</v>
      </c>
      <c r="J816" s="29">
        <v>67.599999999999994</v>
      </c>
    </row>
    <row r="817" spans="1:10" ht="15" customHeight="1" x14ac:dyDescent="0.25">
      <c r="A817" s="8">
        <f t="shared" si="20"/>
        <v>817</v>
      </c>
      <c r="B817" s="7" t="s">
        <v>1359</v>
      </c>
      <c r="D817" s="7" t="s">
        <v>1358</v>
      </c>
      <c r="E817" s="7" t="s">
        <v>380</v>
      </c>
      <c r="F817" s="7" t="s">
        <v>108</v>
      </c>
      <c r="G817" s="7" t="s">
        <v>53</v>
      </c>
      <c r="H817" s="6">
        <v>2012</v>
      </c>
      <c r="I817" s="116">
        <v>30</v>
      </c>
      <c r="J817" s="29">
        <v>30</v>
      </c>
    </row>
    <row r="818" spans="1:10" ht="15" customHeight="1" x14ac:dyDescent="0.25">
      <c r="A818" s="8">
        <f t="shared" si="20"/>
        <v>818</v>
      </c>
      <c r="B818" s="7" t="s">
        <v>1357</v>
      </c>
      <c r="D818" s="7" t="s">
        <v>1356</v>
      </c>
      <c r="E818" s="7" t="s">
        <v>373</v>
      </c>
      <c r="F818" s="7" t="s">
        <v>108</v>
      </c>
      <c r="G818" s="7" t="s">
        <v>57</v>
      </c>
      <c r="H818" s="6">
        <v>2008</v>
      </c>
      <c r="I818" s="116">
        <v>121.5</v>
      </c>
      <c r="J818" s="29">
        <v>121.5</v>
      </c>
    </row>
    <row r="819" spans="1:10" ht="15" customHeight="1" x14ac:dyDescent="0.25">
      <c r="A819" s="8">
        <f t="shared" si="20"/>
        <v>819</v>
      </c>
      <c r="B819" s="10" t="s">
        <v>1355</v>
      </c>
      <c r="D819" s="10"/>
      <c r="E819" s="10"/>
      <c r="F819" s="10"/>
      <c r="G819" s="10"/>
      <c r="H819" s="9"/>
      <c r="I819" s="28">
        <f t="shared" ref="I819:J819" si="21">SUM(I493:I818)</f>
        <v>34380.009999999987</v>
      </c>
      <c r="J819" s="28">
        <f t="shared" si="21"/>
        <v>34269.299999999988</v>
      </c>
    </row>
    <row r="820" spans="1:10" ht="15" customHeight="1" x14ac:dyDescent="0.25">
      <c r="A820" s="8">
        <f t="shared" si="20"/>
        <v>820</v>
      </c>
      <c r="B820" s="10"/>
      <c r="D820" s="10"/>
      <c r="E820" s="10"/>
      <c r="F820" s="10"/>
      <c r="G820" s="10"/>
      <c r="H820" s="9"/>
      <c r="I820" s="28"/>
      <c r="J820" s="28"/>
    </row>
    <row r="821" spans="1:10" ht="15" customHeight="1" x14ac:dyDescent="0.25">
      <c r="A821" s="8">
        <f t="shared" si="20"/>
        <v>821</v>
      </c>
      <c r="B821" s="10" t="s">
        <v>1354</v>
      </c>
      <c r="D821" s="10"/>
      <c r="E821" s="10"/>
      <c r="F821" s="10"/>
      <c r="G821" s="10"/>
      <c r="H821" s="9"/>
      <c r="I821" s="28"/>
      <c r="J821" s="28"/>
    </row>
    <row r="822" spans="1:10" ht="15" customHeight="1" x14ac:dyDescent="0.25">
      <c r="A822" s="8">
        <f t="shared" si="20"/>
        <v>822</v>
      </c>
      <c r="B822" s="7" t="s">
        <v>1351</v>
      </c>
      <c r="C822" s="7" t="s">
        <v>3291</v>
      </c>
      <c r="D822" s="7" t="s">
        <v>1350</v>
      </c>
      <c r="E822" s="7" t="s">
        <v>542</v>
      </c>
      <c r="F822" s="7" t="s">
        <v>108</v>
      </c>
      <c r="G822" s="7" t="s">
        <v>53</v>
      </c>
      <c r="H822" s="6">
        <v>2024</v>
      </c>
      <c r="I822" s="116">
        <v>16</v>
      </c>
      <c r="J822" s="29">
        <v>16</v>
      </c>
    </row>
    <row r="823" spans="1:10" ht="15" customHeight="1" x14ac:dyDescent="0.25">
      <c r="A823" s="8">
        <f t="shared" si="20"/>
        <v>823</v>
      </c>
      <c r="B823" s="7" t="s">
        <v>1323</v>
      </c>
      <c r="C823" s="7" t="s">
        <v>3292</v>
      </c>
      <c r="D823" s="7" t="s">
        <v>1322</v>
      </c>
      <c r="E823" s="7" t="s">
        <v>542</v>
      </c>
      <c r="F823" s="7" t="s">
        <v>108</v>
      </c>
      <c r="G823" s="7" t="s">
        <v>53</v>
      </c>
      <c r="H823" s="6">
        <v>2025</v>
      </c>
      <c r="I823" s="116">
        <v>195</v>
      </c>
      <c r="J823" s="29">
        <v>195</v>
      </c>
    </row>
    <row r="824" spans="1:10" ht="15" customHeight="1" x14ac:dyDescent="0.25">
      <c r="A824" s="8">
        <f t="shared" si="20"/>
        <v>824</v>
      </c>
      <c r="B824" s="7" t="s">
        <v>1321</v>
      </c>
      <c r="C824" s="7" t="s">
        <v>3292</v>
      </c>
      <c r="D824" s="7" t="s">
        <v>1320</v>
      </c>
      <c r="E824" s="7" t="s">
        <v>542</v>
      </c>
      <c r="F824" s="7" t="s">
        <v>108</v>
      </c>
      <c r="G824" s="7" t="s">
        <v>53</v>
      </c>
      <c r="H824" s="6">
        <v>2025</v>
      </c>
      <c r="I824" s="116">
        <v>145</v>
      </c>
      <c r="J824" s="29">
        <v>145</v>
      </c>
    </row>
    <row r="825" spans="1:10" ht="15" customHeight="1" x14ac:dyDescent="0.25">
      <c r="A825" s="8">
        <f t="shared" si="20"/>
        <v>825</v>
      </c>
      <c r="B825" s="7" t="s">
        <v>1319</v>
      </c>
      <c r="C825" s="7" t="s">
        <v>3293</v>
      </c>
      <c r="D825" s="7" t="s">
        <v>1318</v>
      </c>
      <c r="E825" s="7" t="s">
        <v>271</v>
      </c>
      <c r="F825" s="7" t="s">
        <v>108</v>
      </c>
      <c r="G825" s="7" t="s">
        <v>57</v>
      </c>
      <c r="H825" s="6">
        <v>2024</v>
      </c>
      <c r="I825" s="116">
        <v>108.8</v>
      </c>
      <c r="J825" s="29">
        <v>108.8</v>
      </c>
    </row>
    <row r="826" spans="1:10" ht="15" customHeight="1" x14ac:dyDescent="0.25">
      <c r="A826" s="8">
        <f t="shared" si="20"/>
        <v>826</v>
      </c>
      <c r="B826" s="7" t="s">
        <v>1317</v>
      </c>
      <c r="C826" s="7" t="s">
        <v>3293</v>
      </c>
      <c r="D826" s="7" t="s">
        <v>1316</v>
      </c>
      <c r="E826" s="7" t="s">
        <v>271</v>
      </c>
      <c r="F826" s="7" t="s">
        <v>108</v>
      </c>
      <c r="G826" s="7" t="s">
        <v>57</v>
      </c>
      <c r="H826" s="6">
        <v>2024</v>
      </c>
      <c r="I826" s="116">
        <v>190.4</v>
      </c>
      <c r="J826" s="29">
        <v>190.4</v>
      </c>
    </row>
    <row r="827" spans="1:10" ht="15" customHeight="1" x14ac:dyDescent="0.25">
      <c r="A827" s="8">
        <f t="shared" si="20"/>
        <v>827</v>
      </c>
      <c r="B827" s="7" t="s">
        <v>3104</v>
      </c>
      <c r="C827" s="7" t="s">
        <v>3294</v>
      </c>
      <c r="D827" s="7" t="s">
        <v>3105</v>
      </c>
      <c r="E827" s="7" t="s">
        <v>647</v>
      </c>
      <c r="F827" s="7" t="s">
        <v>108</v>
      </c>
      <c r="G827" s="7" t="s">
        <v>53</v>
      </c>
      <c r="H827" s="6">
        <v>2024</v>
      </c>
      <c r="I827" s="116">
        <v>146.63999999999999</v>
      </c>
      <c r="J827" s="29">
        <v>144</v>
      </c>
    </row>
    <row r="828" spans="1:10" ht="15" customHeight="1" x14ac:dyDescent="0.25">
      <c r="A828" s="8">
        <f t="shared" si="20"/>
        <v>828</v>
      </c>
      <c r="B828" s="7" t="s">
        <v>3106</v>
      </c>
      <c r="C828" s="7" t="s">
        <v>3294</v>
      </c>
      <c r="D828" s="7" t="s">
        <v>3107</v>
      </c>
      <c r="E828" s="7" t="s">
        <v>647</v>
      </c>
      <c r="F828" s="7" t="s">
        <v>108</v>
      </c>
      <c r="G828" s="7" t="s">
        <v>53</v>
      </c>
      <c r="H828" s="6">
        <v>2024</v>
      </c>
      <c r="I828" s="116">
        <v>2.52</v>
      </c>
      <c r="J828" s="29">
        <v>2.5</v>
      </c>
    </row>
    <row r="829" spans="1:10" ht="15" customHeight="1" x14ac:dyDescent="0.25">
      <c r="A829" s="8">
        <f t="shared" si="20"/>
        <v>829</v>
      </c>
      <c r="B829" s="7" t="s">
        <v>3108</v>
      </c>
      <c r="C829" s="7" t="s">
        <v>3294</v>
      </c>
      <c r="D829" s="7" t="s">
        <v>3109</v>
      </c>
      <c r="E829" s="7" t="s">
        <v>647</v>
      </c>
      <c r="F829" s="7" t="s">
        <v>108</v>
      </c>
      <c r="G829" s="7" t="s">
        <v>53</v>
      </c>
      <c r="H829" s="6">
        <v>2024</v>
      </c>
      <c r="I829" s="116">
        <v>59.22</v>
      </c>
      <c r="J829" s="29">
        <v>58.2</v>
      </c>
    </row>
    <row r="830" spans="1:10" ht="15" customHeight="1" x14ac:dyDescent="0.25">
      <c r="A830" s="8">
        <f t="shared" si="20"/>
        <v>830</v>
      </c>
      <c r="B830" s="7" t="s">
        <v>3110</v>
      </c>
      <c r="C830" s="7" t="s">
        <v>3294</v>
      </c>
      <c r="D830" s="7" t="s">
        <v>3111</v>
      </c>
      <c r="E830" s="7" t="s">
        <v>647</v>
      </c>
      <c r="F830" s="7" t="s">
        <v>108</v>
      </c>
      <c r="G830" s="7" t="s">
        <v>53</v>
      </c>
      <c r="H830" s="6">
        <v>2024</v>
      </c>
      <c r="I830" s="116">
        <v>20.16</v>
      </c>
      <c r="J830" s="29">
        <v>19.8</v>
      </c>
    </row>
    <row r="831" spans="1:10" ht="15" customHeight="1" x14ac:dyDescent="0.25">
      <c r="A831" s="8">
        <f t="shared" si="20"/>
        <v>831</v>
      </c>
      <c r="B831" s="7" t="s">
        <v>3112</v>
      </c>
      <c r="C831" s="7" t="s">
        <v>3294</v>
      </c>
      <c r="D831" s="7" t="s">
        <v>3113</v>
      </c>
      <c r="E831" s="7" t="s">
        <v>647</v>
      </c>
      <c r="F831" s="7" t="s">
        <v>108</v>
      </c>
      <c r="G831" s="7" t="s">
        <v>53</v>
      </c>
      <c r="H831" s="6">
        <v>2024</v>
      </c>
      <c r="I831" s="116">
        <v>67.680000000000007</v>
      </c>
      <c r="J831" s="29">
        <v>66.5</v>
      </c>
    </row>
    <row r="832" spans="1:10" ht="15" customHeight="1" x14ac:dyDescent="0.25">
      <c r="A832" s="8">
        <f t="shared" si="20"/>
        <v>832</v>
      </c>
      <c r="B832" s="7" t="s">
        <v>3114</v>
      </c>
      <c r="C832" s="7" t="s">
        <v>3294</v>
      </c>
      <c r="D832" s="7" t="s">
        <v>3115</v>
      </c>
      <c r="E832" s="7" t="s">
        <v>647</v>
      </c>
      <c r="F832" s="7" t="s">
        <v>108</v>
      </c>
      <c r="G832" s="7" t="s">
        <v>53</v>
      </c>
      <c r="H832" s="6">
        <v>2024</v>
      </c>
      <c r="I832" s="116">
        <v>12.6</v>
      </c>
      <c r="J832" s="29">
        <v>12.4</v>
      </c>
    </row>
    <row r="833" spans="1:10" ht="15" customHeight="1" x14ac:dyDescent="0.25">
      <c r="A833" s="8">
        <f t="shared" si="20"/>
        <v>833</v>
      </c>
      <c r="B833" s="7" t="s">
        <v>1315</v>
      </c>
      <c r="C833" s="7" t="s">
        <v>3295</v>
      </c>
      <c r="D833" s="7" t="s">
        <v>1314</v>
      </c>
      <c r="E833" s="7" t="s">
        <v>647</v>
      </c>
      <c r="F833" s="7" t="s">
        <v>108</v>
      </c>
      <c r="G833" s="7" t="s">
        <v>53</v>
      </c>
      <c r="H833" s="6">
        <v>2024</v>
      </c>
      <c r="I833" s="116">
        <v>90</v>
      </c>
      <c r="J833" s="29">
        <v>90</v>
      </c>
    </row>
    <row r="834" spans="1:10" ht="15" customHeight="1" x14ac:dyDescent="0.25">
      <c r="A834" s="8">
        <f t="shared" si="20"/>
        <v>834</v>
      </c>
      <c r="B834" s="7" t="s">
        <v>1313</v>
      </c>
      <c r="C834" s="7" t="s">
        <v>3295</v>
      </c>
      <c r="D834" s="7" t="s">
        <v>1312</v>
      </c>
      <c r="E834" s="7" t="s">
        <v>647</v>
      </c>
      <c r="F834" s="7" t="s">
        <v>108</v>
      </c>
      <c r="G834" s="7" t="s">
        <v>53</v>
      </c>
      <c r="H834" s="6">
        <v>2024</v>
      </c>
      <c r="I834" s="116">
        <v>26.6</v>
      </c>
      <c r="J834" s="29">
        <v>26.6</v>
      </c>
    </row>
    <row r="835" spans="1:10" ht="15" customHeight="1" x14ac:dyDescent="0.25">
      <c r="A835" s="8">
        <f t="shared" si="20"/>
        <v>835</v>
      </c>
      <c r="B835" s="7" t="s">
        <v>1311</v>
      </c>
      <c r="C835" s="7" t="s">
        <v>3295</v>
      </c>
      <c r="D835" s="7" t="s">
        <v>1310</v>
      </c>
      <c r="E835" s="7" t="s">
        <v>647</v>
      </c>
      <c r="F835" s="7" t="s">
        <v>108</v>
      </c>
      <c r="G835" s="7" t="s">
        <v>53</v>
      </c>
      <c r="H835" s="6">
        <v>2024</v>
      </c>
      <c r="I835" s="116">
        <v>126</v>
      </c>
      <c r="J835" s="29">
        <v>126</v>
      </c>
    </row>
    <row r="836" spans="1:10" ht="15" customHeight="1" x14ac:dyDescent="0.25">
      <c r="A836" s="8">
        <f t="shared" si="20"/>
        <v>836</v>
      </c>
      <c r="B836" s="7" t="s">
        <v>3418</v>
      </c>
      <c r="C836" s="7" t="s">
        <v>644</v>
      </c>
      <c r="D836" s="7" t="s">
        <v>3419</v>
      </c>
      <c r="E836" s="7" t="s">
        <v>198</v>
      </c>
      <c r="F836" s="7" t="s">
        <v>108</v>
      </c>
      <c r="G836" s="7" t="s">
        <v>84</v>
      </c>
      <c r="H836" s="6">
        <v>2024</v>
      </c>
      <c r="I836" s="116">
        <v>163.19999999999999</v>
      </c>
      <c r="J836" s="29">
        <v>159</v>
      </c>
    </row>
    <row r="837" spans="1:10" ht="15" customHeight="1" x14ac:dyDescent="0.25">
      <c r="A837" s="8">
        <f t="shared" si="20"/>
        <v>837</v>
      </c>
      <c r="B837" s="7" t="s">
        <v>1309</v>
      </c>
      <c r="C837" s="7" t="s">
        <v>3296</v>
      </c>
      <c r="D837" s="7" t="s">
        <v>1308</v>
      </c>
      <c r="E837" s="7" t="s">
        <v>630</v>
      </c>
      <c r="F837" s="7" t="s">
        <v>629</v>
      </c>
      <c r="G837" s="7" t="s">
        <v>125</v>
      </c>
      <c r="H837" s="6">
        <v>2024</v>
      </c>
      <c r="I837" s="116">
        <v>153</v>
      </c>
      <c r="J837" s="29">
        <v>153</v>
      </c>
    </row>
    <row r="838" spans="1:10" ht="15" customHeight="1" x14ac:dyDescent="0.25">
      <c r="A838" s="8">
        <f t="shared" ref="A838:A901" si="22">A837+1</f>
        <v>838</v>
      </c>
      <c r="B838" s="7" t="s">
        <v>1307</v>
      </c>
      <c r="C838" s="7" t="s">
        <v>3296</v>
      </c>
      <c r="D838" s="7" t="s">
        <v>1306</v>
      </c>
      <c r="E838" s="7" t="s">
        <v>630</v>
      </c>
      <c r="F838" s="7" t="s">
        <v>629</v>
      </c>
      <c r="G838" s="7" t="s">
        <v>125</v>
      </c>
      <c r="H838" s="6">
        <v>2024</v>
      </c>
      <c r="I838" s="116">
        <v>148.5</v>
      </c>
      <c r="J838" s="29">
        <v>148.5</v>
      </c>
    </row>
    <row r="839" spans="1:10" ht="15" customHeight="1" x14ac:dyDescent="0.25">
      <c r="A839" s="8">
        <f t="shared" si="22"/>
        <v>839</v>
      </c>
      <c r="B839" s="7" t="s">
        <v>1305</v>
      </c>
      <c r="C839" s="7" t="s">
        <v>3297</v>
      </c>
      <c r="D839" s="7" t="s">
        <v>1304</v>
      </c>
      <c r="E839" s="7" t="s">
        <v>247</v>
      </c>
      <c r="F839" s="7" t="s">
        <v>108</v>
      </c>
      <c r="G839" s="7" t="s">
        <v>84</v>
      </c>
      <c r="H839" s="6">
        <v>2024</v>
      </c>
      <c r="I839" s="116">
        <v>130.19999999999999</v>
      </c>
      <c r="J839" s="29">
        <v>130.19999999999999</v>
      </c>
    </row>
    <row r="840" spans="1:10" ht="15" customHeight="1" x14ac:dyDescent="0.25">
      <c r="A840" s="8">
        <f t="shared" si="22"/>
        <v>840</v>
      </c>
      <c r="B840" s="7" t="s">
        <v>1303</v>
      </c>
      <c r="C840" s="7" t="s">
        <v>3297</v>
      </c>
      <c r="D840" s="7" t="s">
        <v>1302</v>
      </c>
      <c r="E840" s="7" t="s">
        <v>247</v>
      </c>
      <c r="F840" s="7" t="s">
        <v>108</v>
      </c>
      <c r="G840" s="7" t="s">
        <v>84</v>
      </c>
      <c r="H840" s="6">
        <v>2024</v>
      </c>
      <c r="I840" s="116">
        <v>84</v>
      </c>
      <c r="J840" s="29">
        <v>84</v>
      </c>
    </row>
    <row r="841" spans="1:10" ht="15" customHeight="1" x14ac:dyDescent="0.25">
      <c r="A841" s="8">
        <f t="shared" si="22"/>
        <v>841</v>
      </c>
      <c r="B841" s="7" t="s">
        <v>1301</v>
      </c>
      <c r="C841" s="7" t="s">
        <v>3297</v>
      </c>
      <c r="D841" s="7" t="s">
        <v>1300</v>
      </c>
      <c r="E841" s="7" t="s">
        <v>247</v>
      </c>
      <c r="F841" s="7" t="s">
        <v>108</v>
      </c>
      <c r="G841" s="7" t="s">
        <v>84</v>
      </c>
      <c r="H841" s="6">
        <v>2024</v>
      </c>
      <c r="I841" s="116">
        <v>54</v>
      </c>
      <c r="J841" s="29">
        <v>54</v>
      </c>
    </row>
    <row r="842" spans="1:10" ht="15" customHeight="1" x14ac:dyDescent="0.25">
      <c r="A842" s="8">
        <f t="shared" si="22"/>
        <v>842</v>
      </c>
      <c r="B842" s="7" t="s">
        <v>1299</v>
      </c>
      <c r="C842" s="7" t="s">
        <v>3298</v>
      </c>
      <c r="D842" s="7" t="s">
        <v>1298</v>
      </c>
      <c r="E842" s="7" t="s">
        <v>109</v>
      </c>
      <c r="F842" s="7" t="s">
        <v>108</v>
      </c>
      <c r="G842" s="7" t="s">
        <v>53</v>
      </c>
      <c r="H842" s="6">
        <v>2024</v>
      </c>
      <c r="I842" s="116">
        <v>162.1</v>
      </c>
      <c r="J842" s="29">
        <v>162.1</v>
      </c>
    </row>
    <row r="843" spans="1:10" ht="15" customHeight="1" x14ac:dyDescent="0.25">
      <c r="A843" s="8">
        <f t="shared" si="22"/>
        <v>843</v>
      </c>
      <c r="B843" s="7" t="s">
        <v>1283</v>
      </c>
      <c r="C843" s="7" t="s">
        <v>3299</v>
      </c>
      <c r="D843" s="7" t="s">
        <v>1282</v>
      </c>
      <c r="E843" s="7" t="s">
        <v>720</v>
      </c>
      <c r="F843" s="7" t="s">
        <v>108</v>
      </c>
      <c r="G843" s="7" t="s">
        <v>53</v>
      </c>
      <c r="H843" s="6">
        <v>2024</v>
      </c>
      <c r="I843" s="116">
        <v>182.4</v>
      </c>
      <c r="J843" s="29">
        <v>182.4</v>
      </c>
    </row>
    <row r="844" spans="1:10" ht="15" customHeight="1" x14ac:dyDescent="0.25">
      <c r="A844" s="8">
        <f t="shared" si="22"/>
        <v>844</v>
      </c>
      <c r="B844" s="7" t="s">
        <v>1281</v>
      </c>
      <c r="C844" s="7" t="s">
        <v>3300</v>
      </c>
      <c r="D844" s="7" t="s">
        <v>1280</v>
      </c>
      <c r="E844" s="7" t="s">
        <v>170</v>
      </c>
      <c r="F844" s="7" t="s">
        <v>108</v>
      </c>
      <c r="G844" s="7" t="s">
        <v>84</v>
      </c>
      <c r="H844" s="6">
        <v>2024</v>
      </c>
      <c r="I844" s="116">
        <v>201.6</v>
      </c>
      <c r="J844" s="29">
        <v>201.6</v>
      </c>
    </row>
    <row r="845" spans="1:10" ht="15" customHeight="1" x14ac:dyDescent="0.25">
      <c r="A845" s="8">
        <f t="shared" si="22"/>
        <v>845</v>
      </c>
      <c r="B845" s="7" t="s">
        <v>3569</v>
      </c>
      <c r="C845" s="7" t="s">
        <v>626</v>
      </c>
      <c r="D845" s="7" t="s">
        <v>3420</v>
      </c>
      <c r="E845" s="7" t="s">
        <v>625</v>
      </c>
      <c r="F845" s="7" t="s">
        <v>108</v>
      </c>
      <c r="G845" s="7" t="s">
        <v>53</v>
      </c>
      <c r="H845" s="6">
        <v>2024</v>
      </c>
      <c r="I845" s="116">
        <v>106.13</v>
      </c>
      <c r="J845" s="29">
        <v>105.9</v>
      </c>
    </row>
    <row r="846" spans="1:10" ht="15" customHeight="1" x14ac:dyDescent="0.25">
      <c r="A846" s="8">
        <f t="shared" si="22"/>
        <v>846</v>
      </c>
      <c r="B846" s="7" t="s">
        <v>3421</v>
      </c>
      <c r="C846" s="7" t="s">
        <v>626</v>
      </c>
      <c r="D846" s="7" t="s">
        <v>3422</v>
      </c>
      <c r="E846" s="7" t="s">
        <v>625</v>
      </c>
      <c r="F846" s="7" t="s">
        <v>108</v>
      </c>
      <c r="G846" s="7" t="s">
        <v>53</v>
      </c>
      <c r="H846" s="6">
        <v>2024</v>
      </c>
      <c r="I846" s="116">
        <v>92.87</v>
      </c>
      <c r="J846" s="29">
        <v>92.7</v>
      </c>
    </row>
    <row r="847" spans="1:10" ht="15" customHeight="1" x14ac:dyDescent="0.25">
      <c r="A847" s="8">
        <f t="shared" si="22"/>
        <v>847</v>
      </c>
      <c r="B847" s="7" t="s">
        <v>3222</v>
      </c>
      <c r="C847" s="7" t="s">
        <v>3301</v>
      </c>
      <c r="D847" s="7" t="s">
        <v>3223</v>
      </c>
      <c r="E847" s="7" t="s">
        <v>503</v>
      </c>
      <c r="F847" s="7" t="s">
        <v>108</v>
      </c>
      <c r="G847" s="7" t="s">
        <v>53</v>
      </c>
      <c r="H847" s="6">
        <v>2024</v>
      </c>
      <c r="I847" s="116">
        <v>124.08</v>
      </c>
      <c r="J847" s="29">
        <v>124.1</v>
      </c>
    </row>
    <row r="848" spans="1:10" ht="15" customHeight="1" x14ac:dyDescent="0.25">
      <c r="A848" s="8">
        <f t="shared" si="22"/>
        <v>848</v>
      </c>
      <c r="B848" s="7" t="s">
        <v>3224</v>
      </c>
      <c r="C848" s="7" t="s">
        <v>3301</v>
      </c>
      <c r="D848" s="7" t="s">
        <v>3225</v>
      </c>
      <c r="E848" s="7" t="s">
        <v>503</v>
      </c>
      <c r="F848" s="7" t="s">
        <v>108</v>
      </c>
      <c r="G848" s="7" t="s">
        <v>53</v>
      </c>
      <c r="H848" s="6">
        <v>2024</v>
      </c>
      <c r="I848" s="116">
        <v>16.239999999999998</v>
      </c>
      <c r="J848" s="29">
        <v>16.2</v>
      </c>
    </row>
    <row r="849" spans="1:10" ht="15" customHeight="1" x14ac:dyDescent="0.25">
      <c r="A849" s="8">
        <f t="shared" si="22"/>
        <v>849</v>
      </c>
      <c r="B849" s="7" t="s">
        <v>1279</v>
      </c>
      <c r="C849" s="7" t="s">
        <v>3302</v>
      </c>
      <c r="D849" s="7" t="s">
        <v>1278</v>
      </c>
      <c r="E849" s="7" t="s">
        <v>519</v>
      </c>
      <c r="F849" s="7" t="s">
        <v>108</v>
      </c>
      <c r="G849" s="7" t="s">
        <v>57</v>
      </c>
      <c r="H849" s="6">
        <v>2024</v>
      </c>
      <c r="I849" s="116">
        <v>153</v>
      </c>
      <c r="J849" s="29">
        <v>153</v>
      </c>
    </row>
    <row r="850" spans="1:10" ht="15" customHeight="1" x14ac:dyDescent="0.25">
      <c r="A850" s="8">
        <f t="shared" si="22"/>
        <v>850</v>
      </c>
      <c r="B850" s="7" t="s">
        <v>1277</v>
      </c>
      <c r="C850" s="7" t="s">
        <v>3302</v>
      </c>
      <c r="D850" s="7" t="s">
        <v>1276</v>
      </c>
      <c r="E850" s="7" t="s">
        <v>519</v>
      </c>
      <c r="F850" s="7" t="s">
        <v>108</v>
      </c>
      <c r="G850" s="7" t="s">
        <v>57</v>
      </c>
      <c r="H850" s="6">
        <v>2024</v>
      </c>
      <c r="I850" s="116">
        <v>147</v>
      </c>
      <c r="J850" s="29">
        <v>147</v>
      </c>
    </row>
    <row r="851" spans="1:10" ht="15" customHeight="1" x14ac:dyDescent="0.25">
      <c r="A851" s="8">
        <f t="shared" si="22"/>
        <v>851</v>
      </c>
      <c r="B851" s="7" t="s">
        <v>1275</v>
      </c>
      <c r="C851" s="7" t="s">
        <v>3303</v>
      </c>
      <c r="D851" s="7" t="s">
        <v>1274</v>
      </c>
      <c r="E851" s="7" t="s">
        <v>1271</v>
      </c>
      <c r="F851" s="7" t="s">
        <v>108</v>
      </c>
      <c r="G851" s="7" t="s">
        <v>57</v>
      </c>
      <c r="H851" s="6">
        <v>2024</v>
      </c>
      <c r="I851" s="116">
        <v>187.2</v>
      </c>
      <c r="J851" s="29">
        <v>187.2</v>
      </c>
    </row>
    <row r="852" spans="1:10" ht="15" customHeight="1" x14ac:dyDescent="0.25">
      <c r="A852" s="8">
        <f t="shared" si="22"/>
        <v>852</v>
      </c>
      <c r="B852" s="7" t="s">
        <v>1273</v>
      </c>
      <c r="C852" s="7" t="s">
        <v>3303</v>
      </c>
      <c r="D852" s="7" t="s">
        <v>1272</v>
      </c>
      <c r="E852" s="7" t="s">
        <v>1271</v>
      </c>
      <c r="F852" s="7" t="s">
        <v>108</v>
      </c>
      <c r="G852" s="7" t="s">
        <v>57</v>
      </c>
      <c r="H852" s="6">
        <v>2024</v>
      </c>
      <c r="I852" s="116">
        <v>115.2</v>
      </c>
      <c r="J852" s="29">
        <v>115.2</v>
      </c>
    </row>
    <row r="853" spans="1:10" ht="15" customHeight="1" x14ac:dyDescent="0.25">
      <c r="A853" s="8">
        <f t="shared" si="22"/>
        <v>853</v>
      </c>
      <c r="B853" s="7" t="s">
        <v>620</v>
      </c>
      <c r="C853" s="7" t="s">
        <v>619</v>
      </c>
      <c r="D853" s="7" t="s">
        <v>3423</v>
      </c>
      <c r="E853" s="7" t="s">
        <v>303</v>
      </c>
      <c r="F853" s="7" t="s">
        <v>108</v>
      </c>
      <c r="G853" s="7" t="s">
        <v>57</v>
      </c>
      <c r="H853" s="6">
        <v>2024</v>
      </c>
      <c r="I853" s="116">
        <v>98.7</v>
      </c>
      <c r="J853" s="29">
        <v>98.7</v>
      </c>
    </row>
    <row r="854" spans="1:10" ht="15" customHeight="1" x14ac:dyDescent="0.25">
      <c r="A854" s="8">
        <f t="shared" si="22"/>
        <v>854</v>
      </c>
      <c r="B854" s="7" t="s">
        <v>3424</v>
      </c>
      <c r="C854" s="7" t="s">
        <v>619</v>
      </c>
      <c r="D854" s="7" t="s">
        <v>3425</v>
      </c>
      <c r="E854" s="7" t="s">
        <v>303</v>
      </c>
      <c r="F854" s="7" t="s">
        <v>108</v>
      </c>
      <c r="G854" s="7" t="s">
        <v>57</v>
      </c>
      <c r="H854" s="6">
        <v>2024</v>
      </c>
      <c r="I854" s="116">
        <v>27.72</v>
      </c>
      <c r="J854" s="29">
        <v>27.7</v>
      </c>
    </row>
    <row r="855" spans="1:10" ht="15" customHeight="1" x14ac:dyDescent="0.25">
      <c r="A855" s="8">
        <f t="shared" si="22"/>
        <v>855</v>
      </c>
      <c r="B855" s="7" t="s">
        <v>622</v>
      </c>
      <c r="C855" s="7" t="s">
        <v>621</v>
      </c>
      <c r="D855" s="7" t="s">
        <v>3426</v>
      </c>
      <c r="E855" s="7" t="s">
        <v>303</v>
      </c>
      <c r="F855" s="7" t="s">
        <v>108</v>
      </c>
      <c r="G855" s="7" t="s">
        <v>57</v>
      </c>
      <c r="H855" s="6">
        <v>2024</v>
      </c>
      <c r="I855" s="116">
        <v>126.9</v>
      </c>
      <c r="J855" s="29">
        <v>126.9</v>
      </c>
    </row>
    <row r="856" spans="1:10" ht="15" customHeight="1" x14ac:dyDescent="0.25">
      <c r="A856" s="8">
        <f t="shared" si="22"/>
        <v>856</v>
      </c>
      <c r="B856" s="7" t="s">
        <v>3374</v>
      </c>
      <c r="C856" s="7" t="s">
        <v>3304</v>
      </c>
      <c r="D856" s="7" t="s">
        <v>3226</v>
      </c>
      <c r="E856" s="7" t="s">
        <v>588</v>
      </c>
      <c r="F856" s="7" t="s">
        <v>108</v>
      </c>
      <c r="G856" s="7" t="s">
        <v>53</v>
      </c>
      <c r="H856" s="6">
        <v>2024</v>
      </c>
      <c r="I856" s="116">
        <v>203.1</v>
      </c>
      <c r="J856" s="29">
        <v>203</v>
      </c>
    </row>
    <row r="857" spans="1:10" ht="15" customHeight="1" x14ac:dyDescent="0.25">
      <c r="A857" s="8">
        <f t="shared" si="22"/>
        <v>857</v>
      </c>
      <c r="B857" s="7" t="s">
        <v>3227</v>
      </c>
      <c r="C857" s="7" t="s">
        <v>3304</v>
      </c>
      <c r="D857" s="7" t="s">
        <v>3228</v>
      </c>
      <c r="E857" s="7" t="s">
        <v>588</v>
      </c>
      <c r="F857" s="7" t="s">
        <v>108</v>
      </c>
      <c r="G857" s="7" t="s">
        <v>53</v>
      </c>
      <c r="H857" s="6">
        <v>2024</v>
      </c>
      <c r="I857" s="116">
        <v>20.9</v>
      </c>
      <c r="J857" s="29">
        <v>20.9</v>
      </c>
    </row>
    <row r="858" spans="1:10" ht="15" customHeight="1" x14ac:dyDescent="0.25">
      <c r="A858" s="8">
        <f t="shared" si="22"/>
        <v>858</v>
      </c>
      <c r="B858" s="7" t="s">
        <v>618</v>
      </c>
      <c r="C858" s="7" t="s">
        <v>3305</v>
      </c>
      <c r="D858" s="7" t="s">
        <v>3120</v>
      </c>
      <c r="E858" s="7" t="s">
        <v>303</v>
      </c>
      <c r="F858" s="7" t="s">
        <v>108</v>
      </c>
      <c r="G858" s="7" t="s">
        <v>57</v>
      </c>
      <c r="H858" s="6">
        <v>2024</v>
      </c>
      <c r="I858" s="116">
        <v>150</v>
      </c>
      <c r="J858" s="29">
        <v>150</v>
      </c>
    </row>
    <row r="859" spans="1:10" ht="15" customHeight="1" x14ac:dyDescent="0.25">
      <c r="A859" s="8">
        <f t="shared" si="22"/>
        <v>859</v>
      </c>
      <c r="B859" s="7" t="s">
        <v>1262</v>
      </c>
      <c r="C859" s="7" t="s">
        <v>3306</v>
      </c>
      <c r="D859" s="7" t="s">
        <v>1261</v>
      </c>
      <c r="E859" s="7" t="s">
        <v>483</v>
      </c>
      <c r="F859" s="7" t="s">
        <v>108</v>
      </c>
      <c r="G859" s="7" t="s">
        <v>53</v>
      </c>
      <c r="H859" s="6">
        <v>2024</v>
      </c>
      <c r="I859" s="116">
        <v>209.4</v>
      </c>
      <c r="J859" s="29">
        <v>209.4</v>
      </c>
    </row>
    <row r="860" spans="1:10" ht="15" customHeight="1" x14ac:dyDescent="0.25">
      <c r="A860" s="8">
        <f t="shared" si="22"/>
        <v>860</v>
      </c>
      <c r="B860" s="7" t="s">
        <v>1260</v>
      </c>
      <c r="C860" s="7" t="s">
        <v>3306</v>
      </c>
      <c r="D860" s="7" t="s">
        <v>1259</v>
      </c>
      <c r="E860" s="7" t="s">
        <v>483</v>
      </c>
      <c r="F860" s="7" t="s">
        <v>108</v>
      </c>
      <c r="G860" s="7" t="s">
        <v>53</v>
      </c>
      <c r="H860" s="6">
        <v>2024</v>
      </c>
      <c r="I860" s="116">
        <v>209.5</v>
      </c>
      <c r="J860" s="29">
        <v>209.5</v>
      </c>
    </row>
    <row r="861" spans="1:10" ht="15" customHeight="1" x14ac:dyDescent="0.25">
      <c r="A861" s="8">
        <f t="shared" si="22"/>
        <v>861</v>
      </c>
      <c r="B861" s="7" t="s">
        <v>1258</v>
      </c>
      <c r="C861" s="7" t="s">
        <v>3307</v>
      </c>
      <c r="D861" s="7" t="s">
        <v>1257</v>
      </c>
      <c r="E861" s="7" t="s">
        <v>373</v>
      </c>
      <c r="F861" s="7" t="s">
        <v>108</v>
      </c>
      <c r="G861" s="7" t="s">
        <v>57</v>
      </c>
      <c r="H861" s="6">
        <v>2024</v>
      </c>
      <c r="I861" s="116">
        <v>18.38</v>
      </c>
      <c r="J861" s="29">
        <v>18.399999999999999</v>
      </c>
    </row>
    <row r="862" spans="1:10" ht="15" customHeight="1" x14ac:dyDescent="0.25">
      <c r="A862" s="8">
        <f t="shared" si="22"/>
        <v>862</v>
      </c>
      <c r="B862" s="7" t="s">
        <v>1256</v>
      </c>
      <c r="C862" s="7" t="s">
        <v>3307</v>
      </c>
      <c r="D862" s="7" t="s">
        <v>1255</v>
      </c>
      <c r="E862" s="7" t="s">
        <v>373</v>
      </c>
      <c r="F862" s="7" t="s">
        <v>108</v>
      </c>
      <c r="G862" s="7" t="s">
        <v>57</v>
      </c>
      <c r="H862" s="6">
        <v>2024</v>
      </c>
      <c r="I862" s="116">
        <v>48</v>
      </c>
      <c r="J862" s="29">
        <v>48</v>
      </c>
    </row>
    <row r="863" spans="1:10" ht="15" customHeight="1" x14ac:dyDescent="0.25">
      <c r="A863" s="8">
        <f t="shared" si="22"/>
        <v>863</v>
      </c>
      <c r="B863" s="7" t="s">
        <v>1254</v>
      </c>
      <c r="C863" s="7" t="s">
        <v>3307</v>
      </c>
      <c r="D863" s="7" t="s">
        <v>1253</v>
      </c>
      <c r="E863" s="7" t="s">
        <v>373</v>
      </c>
      <c r="F863" s="7" t="s">
        <v>108</v>
      </c>
      <c r="G863" s="7" t="s">
        <v>57</v>
      </c>
      <c r="H863" s="6">
        <v>2024</v>
      </c>
      <c r="I863" s="116">
        <v>6.3</v>
      </c>
      <c r="J863" s="29">
        <v>6.3</v>
      </c>
    </row>
    <row r="864" spans="1:10" ht="15" customHeight="1" x14ac:dyDescent="0.25">
      <c r="A864" s="8">
        <f t="shared" si="22"/>
        <v>864</v>
      </c>
      <c r="B864" s="7" t="s">
        <v>1252</v>
      </c>
      <c r="C864" s="7" t="s">
        <v>3307</v>
      </c>
      <c r="D864" s="7" t="s">
        <v>1251</v>
      </c>
      <c r="E864" s="7" t="s">
        <v>373</v>
      </c>
      <c r="F864" s="7" t="s">
        <v>108</v>
      </c>
      <c r="G864" s="7" t="s">
        <v>57</v>
      </c>
      <c r="H864" s="6">
        <v>2024</v>
      </c>
      <c r="I864" s="116">
        <v>54.6</v>
      </c>
      <c r="J864" s="29">
        <v>54.6</v>
      </c>
    </row>
    <row r="865" spans="1:10" ht="15" customHeight="1" x14ac:dyDescent="0.25">
      <c r="A865" s="8">
        <f t="shared" si="22"/>
        <v>865</v>
      </c>
      <c r="B865" s="7" t="s">
        <v>1250</v>
      </c>
      <c r="C865" s="7" t="s">
        <v>3307</v>
      </c>
      <c r="D865" s="7" t="s">
        <v>1249</v>
      </c>
      <c r="E865" s="7" t="s">
        <v>373</v>
      </c>
      <c r="F865" s="7" t="s">
        <v>108</v>
      </c>
      <c r="G865" s="7" t="s">
        <v>57</v>
      </c>
      <c r="H865" s="6">
        <v>2024</v>
      </c>
      <c r="I865" s="116">
        <v>52.8</v>
      </c>
      <c r="J865" s="29">
        <v>52.8</v>
      </c>
    </row>
    <row r="866" spans="1:10" ht="15" customHeight="1" x14ac:dyDescent="0.25">
      <c r="A866" s="8">
        <f t="shared" si="22"/>
        <v>866</v>
      </c>
      <c r="B866" s="7" t="s">
        <v>1248</v>
      </c>
      <c r="C866" s="7" t="s">
        <v>3308</v>
      </c>
      <c r="D866" s="7" t="s">
        <v>1247</v>
      </c>
      <c r="E866" s="7" t="s">
        <v>758</v>
      </c>
      <c r="F866" s="7" t="s">
        <v>108</v>
      </c>
      <c r="G866" s="7" t="s">
        <v>53</v>
      </c>
      <c r="H866" s="6">
        <v>2024</v>
      </c>
      <c r="I866" s="116">
        <v>197.4</v>
      </c>
      <c r="J866" s="29">
        <v>197.4</v>
      </c>
    </row>
    <row r="867" spans="1:10" ht="15" customHeight="1" x14ac:dyDescent="0.25">
      <c r="A867" s="8">
        <f t="shared" si="22"/>
        <v>867</v>
      </c>
      <c r="B867" s="7" t="s">
        <v>1246</v>
      </c>
      <c r="C867" s="7" t="s">
        <v>3308</v>
      </c>
      <c r="D867" s="7" t="s">
        <v>1245</v>
      </c>
      <c r="E867" s="7" t="s">
        <v>758</v>
      </c>
      <c r="F867" s="7" t="s">
        <v>108</v>
      </c>
      <c r="G867" s="7" t="s">
        <v>53</v>
      </c>
      <c r="H867" s="6">
        <v>2024</v>
      </c>
      <c r="I867" s="116">
        <v>152.28</v>
      </c>
      <c r="J867" s="29">
        <v>152.30000000000001</v>
      </c>
    </row>
    <row r="868" spans="1:10" ht="15" customHeight="1" x14ac:dyDescent="0.25">
      <c r="A868" s="8">
        <f t="shared" si="22"/>
        <v>868</v>
      </c>
      <c r="B868" s="7" t="s">
        <v>1244</v>
      </c>
      <c r="C868" s="7" t="s">
        <v>3308</v>
      </c>
      <c r="D868" s="7" t="s">
        <v>1243</v>
      </c>
      <c r="E868" s="7" t="s">
        <v>758</v>
      </c>
      <c r="F868" s="7" t="s">
        <v>108</v>
      </c>
      <c r="G868" s="7" t="s">
        <v>53</v>
      </c>
      <c r="H868" s="6">
        <v>2024</v>
      </c>
      <c r="I868" s="116">
        <v>149.46</v>
      </c>
      <c r="J868" s="29">
        <v>149.5</v>
      </c>
    </row>
    <row r="869" spans="1:10" ht="15" customHeight="1" x14ac:dyDescent="0.25">
      <c r="A869" s="8">
        <f t="shared" si="22"/>
        <v>869</v>
      </c>
      <c r="B869" s="10" t="s">
        <v>1242</v>
      </c>
      <c r="C869" s="10"/>
      <c r="D869" s="10"/>
      <c r="E869" s="10"/>
      <c r="F869" s="10"/>
      <c r="G869" s="10"/>
      <c r="H869" s="9"/>
      <c r="I869" s="28">
        <f t="shared" ref="I869:J869" si="23">SUM(I822:I868)</f>
        <v>5152.7799999999988</v>
      </c>
      <c r="J869" s="28">
        <f t="shared" si="23"/>
        <v>5142.6999999999989</v>
      </c>
    </row>
    <row r="870" spans="1:10" ht="15" customHeight="1" x14ac:dyDescent="0.25">
      <c r="A870" s="8">
        <f t="shared" si="22"/>
        <v>870</v>
      </c>
      <c r="B870" s="10"/>
      <c r="C870" s="10"/>
      <c r="D870" s="10"/>
      <c r="E870" s="10"/>
      <c r="F870" s="10"/>
      <c r="G870" s="10"/>
      <c r="H870" s="9"/>
      <c r="I870" s="28"/>
      <c r="J870" s="28"/>
    </row>
    <row r="871" spans="1:10" ht="15" customHeight="1" x14ac:dyDescent="0.25">
      <c r="A871" s="8">
        <f t="shared" si="22"/>
        <v>871</v>
      </c>
      <c r="B871" s="10" t="s">
        <v>1241</v>
      </c>
      <c r="C871" s="10"/>
      <c r="D871" s="10"/>
      <c r="E871" s="10"/>
      <c r="F871" s="10"/>
      <c r="G871" s="10"/>
      <c r="H871" s="9"/>
      <c r="I871" s="28"/>
      <c r="J871" s="28"/>
    </row>
    <row r="872" spans="1:10" ht="15" customHeight="1" x14ac:dyDescent="0.25">
      <c r="A872" s="8">
        <f t="shared" si="22"/>
        <v>872</v>
      </c>
      <c r="B872" s="7" t="s">
        <v>1240</v>
      </c>
      <c r="D872" s="7" t="s">
        <v>1239</v>
      </c>
      <c r="E872" s="7" t="s">
        <v>1238</v>
      </c>
      <c r="F872" s="7" t="s">
        <v>85</v>
      </c>
      <c r="G872" s="7" t="s">
        <v>53</v>
      </c>
      <c r="H872" s="6">
        <v>2012</v>
      </c>
      <c r="I872" s="116">
        <v>10</v>
      </c>
      <c r="J872" s="29">
        <v>10</v>
      </c>
    </row>
    <row r="873" spans="1:10" ht="15" customHeight="1" x14ac:dyDescent="0.25">
      <c r="A873" s="8">
        <f t="shared" si="22"/>
        <v>873</v>
      </c>
      <c r="B873" s="7" t="s">
        <v>3427</v>
      </c>
      <c r="D873" s="7" t="s">
        <v>3428</v>
      </c>
      <c r="E873" s="7" t="s">
        <v>1666</v>
      </c>
      <c r="F873" s="7" t="s">
        <v>85</v>
      </c>
      <c r="G873" s="7" t="s">
        <v>53</v>
      </c>
      <c r="H873" s="6">
        <v>2023</v>
      </c>
      <c r="I873" s="116">
        <v>1</v>
      </c>
      <c r="J873" s="29">
        <v>1</v>
      </c>
    </row>
    <row r="874" spans="1:10" ht="15" customHeight="1" x14ac:dyDescent="0.25">
      <c r="A874" s="8">
        <f t="shared" si="22"/>
        <v>874</v>
      </c>
      <c r="B874" s="7" t="s">
        <v>1237</v>
      </c>
      <c r="D874" s="7" t="s">
        <v>1236</v>
      </c>
      <c r="E874" s="7" t="s">
        <v>273</v>
      </c>
      <c r="F874" s="7" t="s">
        <v>85</v>
      </c>
      <c r="G874" s="7" t="s">
        <v>84</v>
      </c>
      <c r="H874" s="6">
        <v>2019</v>
      </c>
      <c r="I874" s="116">
        <v>10</v>
      </c>
      <c r="J874" s="29">
        <v>10</v>
      </c>
    </row>
    <row r="875" spans="1:10" ht="15" customHeight="1" x14ac:dyDescent="0.25">
      <c r="A875" s="8">
        <f t="shared" si="22"/>
        <v>875</v>
      </c>
      <c r="B875" s="7" t="s">
        <v>976</v>
      </c>
      <c r="D875" s="7" t="s">
        <v>975</v>
      </c>
      <c r="E875" s="7" t="s">
        <v>647</v>
      </c>
      <c r="F875" s="7" t="s">
        <v>85</v>
      </c>
      <c r="G875" s="7" t="s">
        <v>53</v>
      </c>
      <c r="H875" s="6">
        <v>2024</v>
      </c>
      <c r="I875" s="116">
        <v>158.80000000000001</v>
      </c>
      <c r="J875" s="29">
        <v>158</v>
      </c>
    </row>
    <row r="876" spans="1:10" ht="15" customHeight="1" x14ac:dyDescent="0.25">
      <c r="A876" s="8">
        <f t="shared" si="22"/>
        <v>876</v>
      </c>
      <c r="B876" s="7" t="s">
        <v>974</v>
      </c>
      <c r="D876" s="7" t="s">
        <v>973</v>
      </c>
      <c r="E876" s="7" t="s">
        <v>647</v>
      </c>
      <c r="F876" s="7" t="s">
        <v>85</v>
      </c>
      <c r="G876" s="7" t="s">
        <v>53</v>
      </c>
      <c r="H876" s="6">
        <v>2024</v>
      </c>
      <c r="I876" s="116">
        <v>162.4</v>
      </c>
      <c r="J876" s="29">
        <v>162</v>
      </c>
    </row>
    <row r="877" spans="1:10" ht="15" customHeight="1" x14ac:dyDescent="0.25">
      <c r="A877" s="8">
        <f t="shared" si="22"/>
        <v>877</v>
      </c>
      <c r="B877" s="7" t="s">
        <v>1235</v>
      </c>
      <c r="D877" s="7" t="s">
        <v>1234</v>
      </c>
      <c r="E877" s="7" t="s">
        <v>556</v>
      </c>
      <c r="F877" s="7" t="s">
        <v>85</v>
      </c>
      <c r="G877" s="7" t="s">
        <v>53</v>
      </c>
      <c r="H877" s="6">
        <v>2022</v>
      </c>
      <c r="I877" s="116">
        <v>100.8</v>
      </c>
      <c r="J877" s="29">
        <v>100</v>
      </c>
    </row>
    <row r="878" spans="1:10" ht="15" customHeight="1" x14ac:dyDescent="0.25">
      <c r="A878" s="8">
        <f t="shared" si="22"/>
        <v>878</v>
      </c>
      <c r="B878" s="7" t="s">
        <v>1233</v>
      </c>
      <c r="D878" s="7" t="s">
        <v>1232</v>
      </c>
      <c r="E878" s="7" t="s">
        <v>556</v>
      </c>
      <c r="F878" s="7" t="s">
        <v>85</v>
      </c>
      <c r="G878" s="7" t="s">
        <v>53</v>
      </c>
      <c r="H878" s="6">
        <v>2022</v>
      </c>
      <c r="I878" s="116">
        <v>100.8</v>
      </c>
      <c r="J878" s="29">
        <v>100</v>
      </c>
    </row>
    <row r="879" spans="1:10" ht="15" customHeight="1" x14ac:dyDescent="0.25">
      <c r="A879" s="8">
        <f t="shared" si="22"/>
        <v>879</v>
      </c>
      <c r="B879" s="7" t="s">
        <v>1231</v>
      </c>
      <c r="D879" s="7" t="s">
        <v>1230</v>
      </c>
      <c r="E879" s="7" t="s">
        <v>493</v>
      </c>
      <c r="F879" s="7" t="s">
        <v>85</v>
      </c>
      <c r="G879" s="7" t="s">
        <v>53</v>
      </c>
      <c r="H879" s="6">
        <v>2021</v>
      </c>
      <c r="I879" s="116">
        <v>188.2</v>
      </c>
      <c r="J879" s="29">
        <v>185</v>
      </c>
    </row>
    <row r="880" spans="1:10" ht="15" customHeight="1" x14ac:dyDescent="0.25">
      <c r="A880" s="8">
        <f t="shared" si="22"/>
        <v>880</v>
      </c>
      <c r="B880" s="7" t="s">
        <v>1229</v>
      </c>
      <c r="D880" s="7" t="s">
        <v>1228</v>
      </c>
      <c r="E880" s="7" t="s">
        <v>236</v>
      </c>
      <c r="F880" s="7" t="s">
        <v>85</v>
      </c>
      <c r="G880" s="7" t="s">
        <v>53</v>
      </c>
      <c r="H880" s="6">
        <v>2021</v>
      </c>
      <c r="I880" s="116">
        <v>74.900000000000006</v>
      </c>
      <c r="J880" s="29">
        <v>74.900000000000006</v>
      </c>
    </row>
    <row r="881" spans="1:10" ht="15" customHeight="1" x14ac:dyDescent="0.25">
      <c r="A881" s="8">
        <f t="shared" si="22"/>
        <v>881</v>
      </c>
      <c r="B881" s="7" t="s">
        <v>1227</v>
      </c>
      <c r="D881" s="7" t="s">
        <v>1226</v>
      </c>
      <c r="E881" s="7" t="s">
        <v>236</v>
      </c>
      <c r="F881" s="7" t="s">
        <v>85</v>
      </c>
      <c r="G881" s="7" t="s">
        <v>53</v>
      </c>
      <c r="H881" s="6">
        <v>2021</v>
      </c>
      <c r="I881" s="116">
        <v>153.5</v>
      </c>
      <c r="J881" s="29">
        <v>153.5</v>
      </c>
    </row>
    <row r="882" spans="1:10" ht="15" customHeight="1" x14ac:dyDescent="0.25">
      <c r="A882" s="8">
        <f t="shared" si="22"/>
        <v>882</v>
      </c>
      <c r="B882" s="7" t="s">
        <v>1225</v>
      </c>
      <c r="D882" s="7" t="s">
        <v>1224</v>
      </c>
      <c r="E882" s="7" t="s">
        <v>162</v>
      </c>
      <c r="F882" s="7" t="s">
        <v>85</v>
      </c>
      <c r="G882" s="7" t="s">
        <v>84</v>
      </c>
      <c r="H882" s="6">
        <v>2016</v>
      </c>
      <c r="I882" s="116">
        <v>1</v>
      </c>
      <c r="J882" s="29">
        <v>1</v>
      </c>
    </row>
    <row r="883" spans="1:10" ht="15" customHeight="1" x14ac:dyDescent="0.25">
      <c r="A883" s="8">
        <f t="shared" si="22"/>
        <v>883</v>
      </c>
      <c r="B883" s="7" t="s">
        <v>1223</v>
      </c>
      <c r="D883" s="7" t="s">
        <v>1222</v>
      </c>
      <c r="E883" s="7" t="s">
        <v>154</v>
      </c>
      <c r="F883" s="7" t="s">
        <v>85</v>
      </c>
      <c r="G883" s="7" t="s">
        <v>53</v>
      </c>
      <c r="H883" s="6">
        <v>2017</v>
      </c>
      <c r="I883" s="116">
        <v>50</v>
      </c>
      <c r="J883" s="29">
        <v>49.1</v>
      </c>
    </row>
    <row r="884" spans="1:10" ht="15" customHeight="1" x14ac:dyDescent="0.25">
      <c r="A884" s="8">
        <f t="shared" si="22"/>
        <v>884</v>
      </c>
      <c r="B884" s="7" t="s">
        <v>1221</v>
      </c>
      <c r="D884" s="7" t="s">
        <v>1220</v>
      </c>
      <c r="E884" s="7" t="s">
        <v>162</v>
      </c>
      <c r="F884" s="7" t="s">
        <v>85</v>
      </c>
      <c r="G884" s="7" t="s">
        <v>84</v>
      </c>
      <c r="H884" s="6">
        <v>2010</v>
      </c>
      <c r="I884" s="116">
        <v>7.6</v>
      </c>
      <c r="J884" s="29">
        <v>7.6</v>
      </c>
    </row>
    <row r="885" spans="1:10" ht="15" customHeight="1" x14ac:dyDescent="0.25">
      <c r="A885" s="8">
        <f t="shared" si="22"/>
        <v>885</v>
      </c>
      <c r="B885" s="7" t="s">
        <v>1219</v>
      </c>
      <c r="D885" s="7" t="s">
        <v>1218</v>
      </c>
      <c r="E885" s="7" t="s">
        <v>162</v>
      </c>
      <c r="F885" s="7" t="s">
        <v>85</v>
      </c>
      <c r="G885" s="7" t="s">
        <v>84</v>
      </c>
      <c r="H885" s="6">
        <v>2010</v>
      </c>
      <c r="I885" s="116">
        <v>7.3</v>
      </c>
      <c r="J885" s="29">
        <v>7.3</v>
      </c>
    </row>
    <row r="886" spans="1:10" ht="15" customHeight="1" x14ac:dyDescent="0.25">
      <c r="A886" s="8">
        <f t="shared" si="22"/>
        <v>886</v>
      </c>
      <c r="B886" s="7" t="s">
        <v>1217</v>
      </c>
      <c r="D886" s="7" t="s">
        <v>1216</v>
      </c>
      <c r="E886" s="7" t="s">
        <v>1034</v>
      </c>
      <c r="F886" s="7" t="s">
        <v>85</v>
      </c>
      <c r="G886" s="7" t="s">
        <v>53</v>
      </c>
      <c r="H886" s="6">
        <v>2019</v>
      </c>
      <c r="I886" s="116">
        <v>30</v>
      </c>
      <c r="J886" s="29">
        <v>30</v>
      </c>
    </row>
    <row r="887" spans="1:10" ht="15" customHeight="1" x14ac:dyDescent="0.25">
      <c r="A887" s="8">
        <f t="shared" si="22"/>
        <v>887</v>
      </c>
      <c r="B887" s="7" t="s">
        <v>1215</v>
      </c>
      <c r="D887" s="7" t="s">
        <v>1214</v>
      </c>
      <c r="E887" s="7" t="s">
        <v>1034</v>
      </c>
      <c r="F887" s="7" t="s">
        <v>85</v>
      </c>
      <c r="G887" s="7" t="s">
        <v>53</v>
      </c>
      <c r="H887" s="6">
        <v>2021</v>
      </c>
      <c r="I887" s="116">
        <v>100</v>
      </c>
      <c r="J887" s="29">
        <v>100</v>
      </c>
    </row>
    <row r="888" spans="1:10" ht="15" customHeight="1" x14ac:dyDescent="0.25">
      <c r="A888" s="8">
        <f t="shared" si="22"/>
        <v>888</v>
      </c>
      <c r="B888" s="7" t="s">
        <v>1213</v>
      </c>
      <c r="D888" s="7" t="s">
        <v>1212</v>
      </c>
      <c r="E888" s="7" t="s">
        <v>1034</v>
      </c>
      <c r="F888" s="7" t="s">
        <v>85</v>
      </c>
      <c r="G888" s="7" t="s">
        <v>53</v>
      </c>
      <c r="H888" s="6">
        <v>2021</v>
      </c>
      <c r="I888" s="116">
        <v>15</v>
      </c>
      <c r="J888" s="29">
        <v>15</v>
      </c>
    </row>
    <row r="889" spans="1:10" ht="15" customHeight="1" x14ac:dyDescent="0.25">
      <c r="A889" s="8">
        <f t="shared" si="22"/>
        <v>889</v>
      </c>
      <c r="B889" s="7" t="s">
        <v>1211</v>
      </c>
      <c r="D889" s="7" t="s">
        <v>1210</v>
      </c>
      <c r="E889" s="7" t="s">
        <v>192</v>
      </c>
      <c r="F889" s="7" t="s">
        <v>85</v>
      </c>
      <c r="G889" s="7" t="s">
        <v>53</v>
      </c>
      <c r="H889" s="6">
        <v>2018</v>
      </c>
      <c r="I889" s="116">
        <v>101.6</v>
      </c>
      <c r="J889" s="29">
        <v>101.6</v>
      </c>
    </row>
    <row r="890" spans="1:10" ht="15" customHeight="1" x14ac:dyDescent="0.25">
      <c r="A890" s="8">
        <f t="shared" si="22"/>
        <v>890</v>
      </c>
      <c r="B890" s="7" t="s">
        <v>1209</v>
      </c>
      <c r="D890" s="7" t="s">
        <v>1208</v>
      </c>
      <c r="E890" s="7" t="s">
        <v>192</v>
      </c>
      <c r="F890" s="7" t="s">
        <v>85</v>
      </c>
      <c r="G890" s="7" t="s">
        <v>53</v>
      </c>
      <c r="H890" s="6">
        <v>2018</v>
      </c>
      <c r="I890" s="116">
        <v>50</v>
      </c>
      <c r="J890" s="29">
        <v>50</v>
      </c>
    </row>
    <row r="891" spans="1:10" ht="15" customHeight="1" x14ac:dyDescent="0.25">
      <c r="A891" s="8">
        <f t="shared" si="22"/>
        <v>891</v>
      </c>
      <c r="B891" s="7" t="s">
        <v>1206</v>
      </c>
      <c r="D891" s="7" t="s">
        <v>1207</v>
      </c>
      <c r="E891" s="7" t="s">
        <v>130</v>
      </c>
      <c r="F891" s="7" t="s">
        <v>85</v>
      </c>
      <c r="G891" s="7" t="s">
        <v>84</v>
      </c>
      <c r="H891" s="6">
        <v>2018</v>
      </c>
      <c r="I891" s="116">
        <v>5</v>
      </c>
      <c r="J891" s="29">
        <v>5</v>
      </c>
    </row>
    <row r="892" spans="1:10" ht="15" customHeight="1" x14ac:dyDescent="0.25">
      <c r="A892" s="8">
        <f t="shared" si="22"/>
        <v>892</v>
      </c>
      <c r="B892" s="7" t="s">
        <v>1206</v>
      </c>
      <c r="D892" s="7" t="s">
        <v>1205</v>
      </c>
      <c r="E892" s="7" t="s">
        <v>130</v>
      </c>
      <c r="F892" s="7" t="s">
        <v>85</v>
      </c>
      <c r="G892" s="7" t="s">
        <v>84</v>
      </c>
      <c r="H892" s="6">
        <v>2018</v>
      </c>
      <c r="I892" s="116">
        <v>5</v>
      </c>
      <c r="J892" s="29">
        <v>5</v>
      </c>
    </row>
    <row r="893" spans="1:10" ht="15" customHeight="1" x14ac:dyDescent="0.25">
      <c r="A893" s="8">
        <f t="shared" si="22"/>
        <v>893</v>
      </c>
      <c r="B893" s="7" t="s">
        <v>1204</v>
      </c>
      <c r="D893" s="7" t="s">
        <v>1203</v>
      </c>
      <c r="E893" s="7" t="s">
        <v>377</v>
      </c>
      <c r="F893" s="7" t="s">
        <v>85</v>
      </c>
      <c r="G893" s="7" t="s">
        <v>57</v>
      </c>
      <c r="H893" s="6">
        <v>2023</v>
      </c>
      <c r="I893" s="116">
        <v>146.09</v>
      </c>
      <c r="J893" s="29">
        <v>145</v>
      </c>
    </row>
    <row r="894" spans="1:10" ht="15" customHeight="1" x14ac:dyDescent="0.25">
      <c r="A894" s="8">
        <f t="shared" si="22"/>
        <v>894</v>
      </c>
      <c r="B894" s="7" t="s">
        <v>1202</v>
      </c>
      <c r="D894" s="7" t="s">
        <v>1201</v>
      </c>
      <c r="E894" s="7" t="s">
        <v>247</v>
      </c>
      <c r="F894" s="7" t="s">
        <v>85</v>
      </c>
      <c r="G894" s="7" t="s">
        <v>84</v>
      </c>
      <c r="H894" s="6">
        <v>2023</v>
      </c>
      <c r="I894" s="116">
        <v>53.4</v>
      </c>
      <c r="J894" s="29">
        <v>50</v>
      </c>
    </row>
    <row r="895" spans="1:10" ht="15" customHeight="1" x14ac:dyDescent="0.25">
      <c r="A895" s="8">
        <f t="shared" si="22"/>
        <v>895</v>
      </c>
      <c r="B895" s="7" t="s">
        <v>1200</v>
      </c>
      <c r="D895" s="7" t="s">
        <v>1199</v>
      </c>
      <c r="E895" s="7" t="s">
        <v>241</v>
      </c>
      <c r="F895" s="7" t="s">
        <v>85</v>
      </c>
      <c r="G895" s="7" t="s">
        <v>101</v>
      </c>
      <c r="H895" s="6">
        <v>2018</v>
      </c>
      <c r="I895" s="116">
        <v>5</v>
      </c>
      <c r="J895" s="29">
        <v>5</v>
      </c>
    </row>
    <row r="896" spans="1:10" ht="15" customHeight="1" x14ac:dyDescent="0.25">
      <c r="A896" s="8">
        <f t="shared" si="22"/>
        <v>896</v>
      </c>
      <c r="B896" s="7" t="s">
        <v>1198</v>
      </c>
      <c r="D896" s="7" t="s">
        <v>1197</v>
      </c>
      <c r="E896" s="7" t="s">
        <v>241</v>
      </c>
      <c r="F896" s="7" t="s">
        <v>85</v>
      </c>
      <c r="G896" s="7" t="s">
        <v>101</v>
      </c>
      <c r="H896" s="6">
        <v>2018</v>
      </c>
      <c r="I896" s="116">
        <v>5</v>
      </c>
      <c r="J896" s="29">
        <v>5</v>
      </c>
    </row>
    <row r="897" spans="1:10" ht="15" customHeight="1" x14ac:dyDescent="0.25">
      <c r="A897" s="8">
        <f t="shared" si="22"/>
        <v>897</v>
      </c>
      <c r="B897" s="7" t="s">
        <v>1196</v>
      </c>
      <c r="D897" s="7" t="s">
        <v>1195</v>
      </c>
      <c r="E897" s="7" t="s">
        <v>198</v>
      </c>
      <c r="F897" s="7" t="s">
        <v>85</v>
      </c>
      <c r="G897" s="7" t="s">
        <v>84</v>
      </c>
      <c r="H897" s="6">
        <v>2018</v>
      </c>
      <c r="I897" s="116">
        <v>5</v>
      </c>
      <c r="J897" s="29">
        <v>5</v>
      </c>
    </row>
    <row r="898" spans="1:10" ht="15" customHeight="1" x14ac:dyDescent="0.25">
      <c r="A898" s="8">
        <f t="shared" si="22"/>
        <v>898</v>
      </c>
      <c r="B898" s="7" t="s">
        <v>1194</v>
      </c>
      <c r="D898" s="7" t="s">
        <v>1193</v>
      </c>
      <c r="E898" s="7" t="s">
        <v>198</v>
      </c>
      <c r="F898" s="7" t="s">
        <v>85</v>
      </c>
      <c r="G898" s="7" t="s">
        <v>84</v>
      </c>
      <c r="H898" s="6">
        <v>2018</v>
      </c>
      <c r="I898" s="116">
        <v>5</v>
      </c>
      <c r="J898" s="29">
        <v>5</v>
      </c>
    </row>
    <row r="899" spans="1:10" ht="15" customHeight="1" x14ac:dyDescent="0.25">
      <c r="A899" s="8">
        <f t="shared" si="22"/>
        <v>899</v>
      </c>
      <c r="B899" s="7" t="s">
        <v>1192</v>
      </c>
      <c r="D899" s="7" t="s">
        <v>1191</v>
      </c>
      <c r="E899" s="7" t="s">
        <v>229</v>
      </c>
      <c r="F899" s="7" t="s">
        <v>85</v>
      </c>
      <c r="G899" s="7" t="s">
        <v>53</v>
      </c>
      <c r="H899" s="6">
        <v>2018</v>
      </c>
      <c r="I899" s="116">
        <v>180</v>
      </c>
      <c r="J899" s="29">
        <v>180</v>
      </c>
    </row>
    <row r="900" spans="1:10" ht="15" customHeight="1" x14ac:dyDescent="0.25">
      <c r="A900" s="8">
        <f t="shared" si="22"/>
        <v>900</v>
      </c>
      <c r="B900" s="7" t="s">
        <v>1190</v>
      </c>
      <c r="D900" s="7" t="s">
        <v>1189</v>
      </c>
      <c r="E900" s="7" t="s">
        <v>1188</v>
      </c>
      <c r="F900" s="7" t="s">
        <v>85</v>
      </c>
      <c r="G900" s="7" t="s">
        <v>84</v>
      </c>
      <c r="H900" s="6">
        <v>2020</v>
      </c>
      <c r="I900" s="116">
        <v>10</v>
      </c>
      <c r="J900" s="29">
        <v>10</v>
      </c>
    </row>
    <row r="901" spans="1:10" ht="15" customHeight="1" x14ac:dyDescent="0.25">
      <c r="A901" s="8">
        <f t="shared" si="22"/>
        <v>901</v>
      </c>
      <c r="B901" s="7" t="s">
        <v>1187</v>
      </c>
      <c r="D901" s="7" t="s">
        <v>1186</v>
      </c>
      <c r="E901" s="7" t="s">
        <v>366</v>
      </c>
      <c r="F901" s="7" t="s">
        <v>85</v>
      </c>
      <c r="G901" s="7" t="s">
        <v>57</v>
      </c>
      <c r="H901" s="6">
        <v>2018</v>
      </c>
      <c r="I901" s="116">
        <v>10</v>
      </c>
      <c r="J901" s="29">
        <v>10</v>
      </c>
    </row>
    <row r="902" spans="1:10" ht="15" customHeight="1" x14ac:dyDescent="0.25">
      <c r="A902" s="8">
        <f t="shared" ref="A902:A965" si="24">A901+1</f>
        <v>902</v>
      </c>
      <c r="B902" s="7" t="s">
        <v>1185</v>
      </c>
      <c r="D902" s="7" t="s">
        <v>1184</v>
      </c>
      <c r="E902" s="7" t="s">
        <v>162</v>
      </c>
      <c r="F902" s="7" t="s">
        <v>85</v>
      </c>
      <c r="G902" s="7" t="s">
        <v>84</v>
      </c>
      <c r="H902" s="6">
        <v>2019</v>
      </c>
      <c r="I902" s="116">
        <v>5</v>
      </c>
      <c r="J902" s="29">
        <v>5</v>
      </c>
    </row>
    <row r="903" spans="1:10" ht="15" customHeight="1" x14ac:dyDescent="0.25">
      <c r="A903" s="8">
        <f t="shared" si="24"/>
        <v>903</v>
      </c>
      <c r="B903" s="7" t="s">
        <v>1183</v>
      </c>
      <c r="D903" s="7" t="s">
        <v>1182</v>
      </c>
      <c r="E903" s="7" t="s">
        <v>201</v>
      </c>
      <c r="F903" s="7" t="s">
        <v>85</v>
      </c>
      <c r="G903" s="7" t="s">
        <v>57</v>
      </c>
      <c r="H903" s="6">
        <v>2021</v>
      </c>
      <c r="I903" s="116">
        <v>125.7</v>
      </c>
      <c r="J903" s="29">
        <v>125.7</v>
      </c>
    </row>
    <row r="904" spans="1:10" ht="15" customHeight="1" x14ac:dyDescent="0.25">
      <c r="A904" s="8">
        <f t="shared" si="24"/>
        <v>904</v>
      </c>
      <c r="B904" s="7" t="s">
        <v>1181</v>
      </c>
      <c r="D904" s="7" t="s">
        <v>1180</v>
      </c>
      <c r="E904" s="7" t="s">
        <v>179</v>
      </c>
      <c r="F904" s="7" t="s">
        <v>85</v>
      </c>
      <c r="G904" s="7" t="s">
        <v>84</v>
      </c>
      <c r="H904" s="6">
        <v>2021</v>
      </c>
      <c r="I904" s="116">
        <v>202.6</v>
      </c>
      <c r="J904" s="29">
        <v>202.6</v>
      </c>
    </row>
    <row r="905" spans="1:10" ht="15" customHeight="1" x14ac:dyDescent="0.25">
      <c r="A905" s="8">
        <f t="shared" si="24"/>
        <v>905</v>
      </c>
      <c r="B905" s="7" t="s">
        <v>960</v>
      </c>
      <c r="D905" s="7" t="s">
        <v>959</v>
      </c>
      <c r="E905" s="7" t="s">
        <v>296</v>
      </c>
      <c r="F905" s="7" t="s">
        <v>85</v>
      </c>
      <c r="G905" s="7" t="s">
        <v>57</v>
      </c>
      <c r="H905" s="6">
        <v>2024</v>
      </c>
      <c r="I905" s="116">
        <v>101.3</v>
      </c>
      <c r="J905" s="29">
        <v>100.1</v>
      </c>
    </row>
    <row r="906" spans="1:10" ht="15" customHeight="1" x14ac:dyDescent="0.25">
      <c r="A906" s="8">
        <f t="shared" si="24"/>
        <v>906</v>
      </c>
      <c r="B906" s="7" t="s">
        <v>1179</v>
      </c>
      <c r="D906" s="7" t="s">
        <v>1178</v>
      </c>
      <c r="E906" s="7" t="s">
        <v>164</v>
      </c>
      <c r="F906" s="7" t="s">
        <v>85</v>
      </c>
      <c r="G906" s="7" t="s">
        <v>125</v>
      </c>
      <c r="H906" s="6">
        <v>2023</v>
      </c>
      <c r="I906" s="116">
        <v>101.4</v>
      </c>
      <c r="J906" s="29">
        <v>100</v>
      </c>
    </row>
    <row r="907" spans="1:10" ht="15" customHeight="1" x14ac:dyDescent="0.25">
      <c r="A907" s="8">
        <f t="shared" si="24"/>
        <v>907</v>
      </c>
      <c r="B907" s="7" t="s">
        <v>1177</v>
      </c>
      <c r="D907" s="7" t="s">
        <v>1176</v>
      </c>
      <c r="E907" s="7" t="s">
        <v>164</v>
      </c>
      <c r="F907" s="7" t="s">
        <v>85</v>
      </c>
      <c r="G907" s="7" t="s">
        <v>125</v>
      </c>
      <c r="H907" s="6">
        <v>2023</v>
      </c>
      <c r="I907" s="116">
        <v>101.4</v>
      </c>
      <c r="J907" s="29">
        <v>100</v>
      </c>
    </row>
    <row r="908" spans="1:10" ht="15" customHeight="1" x14ac:dyDescent="0.25">
      <c r="A908" s="8">
        <f t="shared" si="24"/>
        <v>908</v>
      </c>
      <c r="B908" s="7" t="s">
        <v>952</v>
      </c>
      <c r="D908" s="7" t="s">
        <v>951</v>
      </c>
      <c r="E908" s="7" t="s">
        <v>94</v>
      </c>
      <c r="F908" s="7" t="s">
        <v>85</v>
      </c>
      <c r="G908" s="7" t="s">
        <v>57</v>
      </c>
      <c r="H908" s="6">
        <v>2023</v>
      </c>
      <c r="I908" s="116">
        <v>71.400000000000006</v>
      </c>
      <c r="J908" s="29">
        <v>71.400000000000006</v>
      </c>
    </row>
    <row r="909" spans="1:10" ht="15" customHeight="1" x14ac:dyDescent="0.25">
      <c r="A909" s="8">
        <f t="shared" si="24"/>
        <v>909</v>
      </c>
      <c r="B909" s="7" t="s">
        <v>1175</v>
      </c>
      <c r="D909" s="7" t="s">
        <v>1174</v>
      </c>
      <c r="E909" s="7" t="s">
        <v>260</v>
      </c>
      <c r="F909" s="7" t="s">
        <v>85</v>
      </c>
      <c r="G909" s="7" t="s">
        <v>84</v>
      </c>
      <c r="H909" s="6">
        <v>2021</v>
      </c>
      <c r="I909" s="116">
        <v>144</v>
      </c>
      <c r="J909" s="29">
        <v>144</v>
      </c>
    </row>
    <row r="910" spans="1:10" ht="15" customHeight="1" x14ac:dyDescent="0.25">
      <c r="A910" s="8">
        <f t="shared" si="24"/>
        <v>910</v>
      </c>
      <c r="B910" s="7" t="s">
        <v>1173</v>
      </c>
      <c r="D910" s="7" t="s">
        <v>1172</v>
      </c>
      <c r="E910" s="7" t="s">
        <v>156</v>
      </c>
      <c r="F910" s="7" t="s">
        <v>85</v>
      </c>
      <c r="G910" s="7" t="s">
        <v>57</v>
      </c>
      <c r="H910" s="6">
        <v>2018</v>
      </c>
      <c r="I910" s="116">
        <v>10</v>
      </c>
      <c r="J910" s="29">
        <v>10</v>
      </c>
    </row>
    <row r="911" spans="1:10" ht="15" customHeight="1" x14ac:dyDescent="0.25">
      <c r="A911" s="8">
        <f t="shared" si="24"/>
        <v>911</v>
      </c>
      <c r="B911" s="7" t="s">
        <v>950</v>
      </c>
      <c r="D911" s="7" t="s">
        <v>949</v>
      </c>
      <c r="E911" s="7" t="s">
        <v>366</v>
      </c>
      <c r="F911" s="7" t="s">
        <v>85</v>
      </c>
      <c r="G911" s="7" t="s">
        <v>57</v>
      </c>
      <c r="H911" s="6">
        <v>2023</v>
      </c>
      <c r="I911" s="116">
        <v>241</v>
      </c>
      <c r="J911" s="29">
        <v>240</v>
      </c>
    </row>
    <row r="912" spans="1:10" ht="15" customHeight="1" x14ac:dyDescent="0.25">
      <c r="A912" s="8">
        <f t="shared" si="24"/>
        <v>912</v>
      </c>
      <c r="B912" s="7" t="s">
        <v>1171</v>
      </c>
      <c r="D912" s="7" t="s">
        <v>1170</v>
      </c>
      <c r="E912" s="7" t="s">
        <v>458</v>
      </c>
      <c r="F912" s="7" t="s">
        <v>85</v>
      </c>
      <c r="G912" s="7" t="s">
        <v>84</v>
      </c>
      <c r="H912" s="6">
        <v>2022</v>
      </c>
      <c r="I912" s="116">
        <v>132.4</v>
      </c>
      <c r="J912" s="29">
        <v>132.4</v>
      </c>
    </row>
    <row r="913" spans="1:10" ht="15" customHeight="1" x14ac:dyDescent="0.25">
      <c r="A913" s="8">
        <f t="shared" si="24"/>
        <v>913</v>
      </c>
      <c r="B913" s="7" t="s">
        <v>948</v>
      </c>
      <c r="D913" s="7" t="s">
        <v>947</v>
      </c>
      <c r="E913" s="7" t="s">
        <v>117</v>
      </c>
      <c r="F913" s="7" t="s">
        <v>85</v>
      </c>
      <c r="G913" s="7" t="s">
        <v>57</v>
      </c>
      <c r="H913" s="6">
        <v>2023</v>
      </c>
      <c r="I913" s="116">
        <v>81.3</v>
      </c>
      <c r="J913" s="29">
        <v>80</v>
      </c>
    </row>
    <row r="914" spans="1:10" ht="15" customHeight="1" x14ac:dyDescent="0.25">
      <c r="A914" s="8">
        <f t="shared" si="24"/>
        <v>914</v>
      </c>
      <c r="B914" s="7" t="s">
        <v>1169</v>
      </c>
      <c r="D914" s="7" t="s">
        <v>1168</v>
      </c>
      <c r="E914" s="7" t="s">
        <v>89</v>
      </c>
      <c r="F914" s="7" t="s">
        <v>85</v>
      </c>
      <c r="G914" s="7" t="s">
        <v>53</v>
      </c>
      <c r="H914" s="6">
        <v>2023</v>
      </c>
      <c r="I914" s="116">
        <v>109.5</v>
      </c>
      <c r="J914" s="29">
        <v>108</v>
      </c>
    </row>
    <row r="915" spans="1:10" ht="15" customHeight="1" x14ac:dyDescent="0.25">
      <c r="A915" s="8">
        <f t="shared" si="24"/>
        <v>915</v>
      </c>
      <c r="B915" s="7" t="s">
        <v>1167</v>
      </c>
      <c r="D915" s="7" t="s">
        <v>1166</v>
      </c>
      <c r="E915" s="7" t="s">
        <v>417</v>
      </c>
      <c r="F915" s="7" t="s">
        <v>85</v>
      </c>
      <c r="G915" s="7" t="s">
        <v>53</v>
      </c>
      <c r="H915" s="6">
        <v>2021</v>
      </c>
      <c r="I915" s="116">
        <v>189.6</v>
      </c>
      <c r="J915" s="29">
        <v>189.6</v>
      </c>
    </row>
    <row r="916" spans="1:10" ht="15" customHeight="1" x14ac:dyDescent="0.25">
      <c r="A916" s="8">
        <f t="shared" si="24"/>
        <v>916</v>
      </c>
      <c r="B916" s="7" t="s">
        <v>1165</v>
      </c>
      <c r="D916" s="7" t="s">
        <v>1164</v>
      </c>
      <c r="E916" s="7" t="s">
        <v>417</v>
      </c>
      <c r="F916" s="7" t="s">
        <v>85</v>
      </c>
      <c r="G916" s="7" t="s">
        <v>53</v>
      </c>
      <c r="H916" s="6">
        <v>2021</v>
      </c>
      <c r="I916" s="116">
        <v>237.1</v>
      </c>
      <c r="J916" s="29">
        <v>237.1</v>
      </c>
    </row>
    <row r="917" spans="1:10" ht="15" customHeight="1" x14ac:dyDescent="0.25">
      <c r="A917" s="8">
        <f t="shared" si="24"/>
        <v>917</v>
      </c>
      <c r="B917" s="7" t="s">
        <v>1163</v>
      </c>
      <c r="D917" s="7" t="s">
        <v>1162</v>
      </c>
      <c r="E917" s="7" t="s">
        <v>260</v>
      </c>
      <c r="F917" s="7" t="s">
        <v>85</v>
      </c>
      <c r="G917" s="7" t="s">
        <v>84</v>
      </c>
      <c r="H917" s="6">
        <v>2016</v>
      </c>
      <c r="I917" s="116">
        <v>6.8</v>
      </c>
      <c r="J917" s="29">
        <v>6.8</v>
      </c>
    </row>
    <row r="918" spans="1:10" ht="15" customHeight="1" x14ac:dyDescent="0.25">
      <c r="A918" s="8">
        <f t="shared" si="24"/>
        <v>918</v>
      </c>
      <c r="B918" s="7" t="s">
        <v>1161</v>
      </c>
      <c r="D918" s="7" t="s">
        <v>1160</v>
      </c>
      <c r="E918" s="7" t="s">
        <v>89</v>
      </c>
      <c r="F918" s="7" t="s">
        <v>85</v>
      </c>
      <c r="G918" s="7" t="s">
        <v>53</v>
      </c>
      <c r="H918" s="6">
        <v>2020</v>
      </c>
      <c r="I918" s="116">
        <v>152.5</v>
      </c>
      <c r="J918" s="29">
        <v>150</v>
      </c>
    </row>
    <row r="919" spans="1:10" ht="15" customHeight="1" x14ac:dyDescent="0.25">
      <c r="A919" s="8">
        <f t="shared" si="24"/>
        <v>919</v>
      </c>
      <c r="B919" s="7" t="s">
        <v>3700</v>
      </c>
      <c r="D919" s="7" t="s">
        <v>3700</v>
      </c>
      <c r="E919" s="7" t="s">
        <v>2641</v>
      </c>
      <c r="F919" s="7" t="s">
        <v>85</v>
      </c>
      <c r="G919" s="7" t="s">
        <v>57</v>
      </c>
      <c r="H919" s="6">
        <v>2024</v>
      </c>
      <c r="I919" s="116">
        <v>9.9</v>
      </c>
      <c r="J919" s="29">
        <v>9.9</v>
      </c>
    </row>
    <row r="920" spans="1:10" ht="15" customHeight="1" x14ac:dyDescent="0.25">
      <c r="A920" s="8">
        <f t="shared" si="24"/>
        <v>920</v>
      </c>
      <c r="B920" s="7" t="s">
        <v>942</v>
      </c>
      <c r="D920" s="7" t="s">
        <v>941</v>
      </c>
      <c r="E920" s="7" t="s">
        <v>488</v>
      </c>
      <c r="F920" s="7" t="s">
        <v>85</v>
      </c>
      <c r="G920" s="7" t="s">
        <v>46</v>
      </c>
      <c r="H920" s="6">
        <v>2024</v>
      </c>
      <c r="I920" s="116">
        <v>250.9</v>
      </c>
      <c r="J920" s="29">
        <v>250</v>
      </c>
    </row>
    <row r="921" spans="1:10" ht="15" customHeight="1" x14ac:dyDescent="0.25">
      <c r="A921" s="8">
        <f t="shared" si="24"/>
        <v>921</v>
      </c>
      <c r="B921" s="7" t="s">
        <v>940</v>
      </c>
      <c r="D921" s="7" t="s">
        <v>939</v>
      </c>
      <c r="E921" s="7" t="s">
        <v>488</v>
      </c>
      <c r="F921" s="7" t="s">
        <v>85</v>
      </c>
      <c r="G921" s="7" t="s">
        <v>46</v>
      </c>
      <c r="H921" s="6">
        <v>2024</v>
      </c>
      <c r="I921" s="116">
        <v>251.1</v>
      </c>
      <c r="J921" s="29">
        <v>250</v>
      </c>
    </row>
    <row r="922" spans="1:10" ht="15" customHeight="1" x14ac:dyDescent="0.25">
      <c r="A922" s="8">
        <f t="shared" si="24"/>
        <v>922</v>
      </c>
      <c r="B922" s="7" t="s">
        <v>1159</v>
      </c>
      <c r="D922" s="7" t="s">
        <v>1158</v>
      </c>
      <c r="E922" s="7" t="s">
        <v>154</v>
      </c>
      <c r="F922" s="7" t="s">
        <v>85</v>
      </c>
      <c r="G922" s="7" t="s">
        <v>53</v>
      </c>
      <c r="H922" s="6">
        <v>2015</v>
      </c>
      <c r="I922" s="116">
        <v>22</v>
      </c>
      <c r="J922" s="29">
        <v>22</v>
      </c>
    </row>
    <row r="923" spans="1:10" ht="15" customHeight="1" x14ac:dyDescent="0.25">
      <c r="A923" s="8">
        <f t="shared" si="24"/>
        <v>923</v>
      </c>
      <c r="B923" s="7" t="s">
        <v>1157</v>
      </c>
      <c r="D923" s="7" t="s">
        <v>1156</v>
      </c>
      <c r="E923" s="7" t="s">
        <v>154</v>
      </c>
      <c r="F923" s="7" t="s">
        <v>85</v>
      </c>
      <c r="G923" s="7" t="s">
        <v>53</v>
      </c>
      <c r="H923" s="6">
        <v>2017</v>
      </c>
      <c r="I923" s="116">
        <v>126</v>
      </c>
      <c r="J923" s="29">
        <v>121.1</v>
      </c>
    </row>
    <row r="924" spans="1:10" ht="15" customHeight="1" x14ac:dyDescent="0.25">
      <c r="A924" s="8">
        <f t="shared" si="24"/>
        <v>924</v>
      </c>
      <c r="B924" s="7" t="s">
        <v>1155</v>
      </c>
      <c r="D924" s="7" t="s">
        <v>1154</v>
      </c>
      <c r="E924" s="7" t="s">
        <v>936</v>
      </c>
      <c r="F924" s="7" t="s">
        <v>85</v>
      </c>
      <c r="G924" s="7" t="s">
        <v>53</v>
      </c>
      <c r="H924" s="6">
        <v>2021</v>
      </c>
      <c r="I924" s="116">
        <v>250</v>
      </c>
      <c r="J924" s="29">
        <v>250</v>
      </c>
    </row>
    <row r="925" spans="1:10" ht="15" customHeight="1" x14ac:dyDescent="0.25">
      <c r="A925" s="8">
        <f t="shared" si="24"/>
        <v>925</v>
      </c>
      <c r="B925" s="7" t="s">
        <v>938</v>
      </c>
      <c r="D925" s="7" t="s">
        <v>937</v>
      </c>
      <c r="E925" s="7" t="s">
        <v>936</v>
      </c>
      <c r="F925" s="7" t="s">
        <v>85</v>
      </c>
      <c r="G925" s="7" t="s">
        <v>53</v>
      </c>
      <c r="H925" s="6">
        <v>2024</v>
      </c>
      <c r="I925" s="116">
        <v>111.1</v>
      </c>
      <c r="J925" s="29">
        <v>110</v>
      </c>
    </row>
    <row r="926" spans="1:10" ht="15" customHeight="1" x14ac:dyDescent="0.25">
      <c r="A926" s="8">
        <f t="shared" si="24"/>
        <v>926</v>
      </c>
      <c r="B926" s="7" t="s">
        <v>935</v>
      </c>
      <c r="D926" s="7" t="s">
        <v>934</v>
      </c>
      <c r="E926" s="7" t="s">
        <v>296</v>
      </c>
      <c r="F926" s="7" t="s">
        <v>85</v>
      </c>
      <c r="G926" s="7" t="s">
        <v>57</v>
      </c>
      <c r="H926" s="6">
        <v>2024</v>
      </c>
      <c r="I926" s="116">
        <v>101.1</v>
      </c>
      <c r="J926" s="29">
        <v>100.1</v>
      </c>
    </row>
    <row r="927" spans="1:10" ht="15" customHeight="1" x14ac:dyDescent="0.25">
      <c r="A927" s="8">
        <f t="shared" si="24"/>
        <v>927</v>
      </c>
      <c r="B927" s="7" t="s">
        <v>1153</v>
      </c>
      <c r="D927" s="7" t="s">
        <v>1152</v>
      </c>
      <c r="E927" s="7" t="s">
        <v>154</v>
      </c>
      <c r="F927" s="7" t="s">
        <v>85</v>
      </c>
      <c r="G927" s="7" t="s">
        <v>53</v>
      </c>
      <c r="H927" s="6">
        <v>2021</v>
      </c>
      <c r="I927" s="116">
        <v>126.3</v>
      </c>
      <c r="J927" s="29">
        <v>124.6</v>
      </c>
    </row>
    <row r="928" spans="1:10" ht="15" customHeight="1" x14ac:dyDescent="0.25">
      <c r="A928" s="8">
        <f t="shared" si="24"/>
        <v>928</v>
      </c>
      <c r="B928" s="7" t="s">
        <v>1151</v>
      </c>
      <c r="D928" s="7" t="s">
        <v>1150</v>
      </c>
      <c r="E928" s="7" t="s">
        <v>154</v>
      </c>
      <c r="F928" s="7" t="s">
        <v>85</v>
      </c>
      <c r="G928" s="7" t="s">
        <v>53</v>
      </c>
      <c r="H928" s="6">
        <v>2021</v>
      </c>
      <c r="I928" s="116">
        <v>132.19999999999999</v>
      </c>
      <c r="J928" s="29">
        <v>130.4</v>
      </c>
    </row>
    <row r="929" spans="1:10" ht="15" customHeight="1" x14ac:dyDescent="0.25">
      <c r="A929" s="8">
        <f t="shared" si="24"/>
        <v>929</v>
      </c>
      <c r="B929" s="7" t="s">
        <v>1149</v>
      </c>
      <c r="D929" s="7" t="s">
        <v>1148</v>
      </c>
      <c r="E929" s="7" t="s">
        <v>156</v>
      </c>
      <c r="F929" s="7" t="s">
        <v>85</v>
      </c>
      <c r="G929" s="7" t="s">
        <v>57</v>
      </c>
      <c r="H929" s="6">
        <v>2019</v>
      </c>
      <c r="I929" s="116">
        <v>5</v>
      </c>
      <c r="J929" s="29">
        <v>5</v>
      </c>
    </row>
    <row r="930" spans="1:10" ht="15" customHeight="1" x14ac:dyDescent="0.25">
      <c r="A930" s="8">
        <f t="shared" si="24"/>
        <v>930</v>
      </c>
      <c r="B930" s="7" t="s">
        <v>933</v>
      </c>
      <c r="D930" s="7" t="s">
        <v>932</v>
      </c>
      <c r="E930" s="7" t="s">
        <v>253</v>
      </c>
      <c r="F930" s="7" t="s">
        <v>85</v>
      </c>
      <c r="G930" s="7" t="s">
        <v>57</v>
      </c>
      <c r="H930" s="6">
        <v>2023</v>
      </c>
      <c r="I930" s="116">
        <v>101.7</v>
      </c>
      <c r="J930" s="29">
        <v>100</v>
      </c>
    </row>
    <row r="931" spans="1:10" ht="15" customHeight="1" x14ac:dyDescent="0.25">
      <c r="A931" s="8">
        <f t="shared" si="24"/>
        <v>931</v>
      </c>
      <c r="B931" s="7" t="s">
        <v>1147</v>
      </c>
      <c r="D931" s="7" t="s">
        <v>1146</v>
      </c>
      <c r="E931" s="7" t="s">
        <v>516</v>
      </c>
      <c r="F931" s="7" t="s">
        <v>85</v>
      </c>
      <c r="G931" s="7" t="s">
        <v>57</v>
      </c>
      <c r="H931" s="6">
        <v>2017</v>
      </c>
      <c r="I931" s="116">
        <v>5.3</v>
      </c>
      <c r="J931" s="29">
        <v>5.3</v>
      </c>
    </row>
    <row r="932" spans="1:10" ht="15" customHeight="1" x14ac:dyDescent="0.25">
      <c r="A932" s="8">
        <f t="shared" si="24"/>
        <v>932</v>
      </c>
      <c r="B932" s="7" t="s">
        <v>1145</v>
      </c>
      <c r="D932" s="7" t="s">
        <v>1144</v>
      </c>
      <c r="E932" s="7" t="s">
        <v>130</v>
      </c>
      <c r="F932" s="7" t="s">
        <v>85</v>
      </c>
      <c r="G932" s="7" t="s">
        <v>84</v>
      </c>
      <c r="H932" s="6">
        <v>2015</v>
      </c>
      <c r="I932" s="116">
        <v>1.6</v>
      </c>
      <c r="J932" s="29">
        <v>1.6</v>
      </c>
    </row>
    <row r="933" spans="1:10" ht="15" customHeight="1" x14ac:dyDescent="0.25">
      <c r="A933" s="8">
        <f t="shared" si="24"/>
        <v>933</v>
      </c>
      <c r="B933" s="7" t="s">
        <v>1143</v>
      </c>
      <c r="D933" s="7" t="s">
        <v>1142</v>
      </c>
      <c r="E933" s="7" t="s">
        <v>720</v>
      </c>
      <c r="F933" s="7" t="s">
        <v>85</v>
      </c>
      <c r="G933" s="7" t="s">
        <v>53</v>
      </c>
      <c r="H933" s="6">
        <v>2020</v>
      </c>
      <c r="I933" s="116">
        <v>102.2</v>
      </c>
      <c r="J933" s="29">
        <v>102.2</v>
      </c>
    </row>
    <row r="934" spans="1:10" ht="15" customHeight="1" x14ac:dyDescent="0.25">
      <c r="A934" s="8">
        <f t="shared" si="24"/>
        <v>934</v>
      </c>
      <c r="B934" s="7" t="s">
        <v>1141</v>
      </c>
      <c r="D934" s="7" t="s">
        <v>1140</v>
      </c>
      <c r="E934" s="7" t="s">
        <v>720</v>
      </c>
      <c r="F934" s="7" t="s">
        <v>85</v>
      </c>
      <c r="G934" s="7" t="s">
        <v>53</v>
      </c>
      <c r="H934" s="6">
        <v>2020</v>
      </c>
      <c r="I934" s="116">
        <v>102.3</v>
      </c>
      <c r="J934" s="29">
        <v>102.3</v>
      </c>
    </row>
    <row r="935" spans="1:10" ht="15" customHeight="1" x14ac:dyDescent="0.25">
      <c r="A935" s="8">
        <f t="shared" si="24"/>
        <v>935</v>
      </c>
      <c r="B935" s="7" t="s">
        <v>3236</v>
      </c>
      <c r="D935" s="7" t="s">
        <v>3036</v>
      </c>
      <c r="E935" s="7" t="s">
        <v>153</v>
      </c>
      <c r="F935" s="7" t="s">
        <v>85</v>
      </c>
      <c r="G935" s="7" t="s">
        <v>57</v>
      </c>
      <c r="H935" s="6">
        <v>2024</v>
      </c>
      <c r="I935" s="116">
        <v>175.35</v>
      </c>
      <c r="J935" s="29">
        <v>174.8</v>
      </c>
    </row>
    <row r="936" spans="1:10" ht="15" customHeight="1" x14ac:dyDescent="0.25">
      <c r="A936" s="8">
        <f t="shared" si="24"/>
        <v>936</v>
      </c>
      <c r="B936" s="7" t="s">
        <v>3037</v>
      </c>
      <c r="D936" s="7" t="s">
        <v>3038</v>
      </c>
      <c r="E936" s="7" t="s">
        <v>153</v>
      </c>
      <c r="F936" s="7" t="s">
        <v>85</v>
      </c>
      <c r="G936" s="7" t="s">
        <v>57</v>
      </c>
      <c r="H936" s="6">
        <v>2024</v>
      </c>
      <c r="I936" s="116">
        <v>76.17</v>
      </c>
      <c r="J936" s="29">
        <v>75.8</v>
      </c>
    </row>
    <row r="937" spans="1:10" ht="15" customHeight="1" x14ac:dyDescent="0.25">
      <c r="A937" s="8">
        <f t="shared" si="24"/>
        <v>937</v>
      </c>
      <c r="B937" s="7" t="s">
        <v>931</v>
      </c>
      <c r="D937" s="7" t="s">
        <v>930</v>
      </c>
      <c r="E937" s="7" t="s">
        <v>458</v>
      </c>
      <c r="F937" s="7" t="s">
        <v>85</v>
      </c>
      <c r="G937" s="7" t="s">
        <v>84</v>
      </c>
      <c r="H937" s="6">
        <v>2024</v>
      </c>
      <c r="I937" s="116">
        <v>203.5</v>
      </c>
      <c r="J937" s="29">
        <v>200</v>
      </c>
    </row>
    <row r="938" spans="1:10" ht="15" customHeight="1" x14ac:dyDescent="0.25">
      <c r="A938" s="8">
        <f t="shared" si="24"/>
        <v>938</v>
      </c>
      <c r="B938" s="7" t="s">
        <v>3701</v>
      </c>
      <c r="D938" s="7" t="s">
        <v>3701</v>
      </c>
      <c r="E938" s="7" t="s">
        <v>67</v>
      </c>
      <c r="F938" s="7" t="s">
        <v>85</v>
      </c>
      <c r="G938" s="7" t="s">
        <v>53</v>
      </c>
      <c r="H938" s="6">
        <v>2024</v>
      </c>
      <c r="I938" s="116">
        <v>10</v>
      </c>
      <c r="J938" s="29">
        <v>10</v>
      </c>
    </row>
    <row r="939" spans="1:10" ht="15" customHeight="1" x14ac:dyDescent="0.25">
      <c r="A939" s="8">
        <f t="shared" si="24"/>
        <v>939</v>
      </c>
      <c r="B939" s="7" t="s">
        <v>1139</v>
      </c>
      <c r="D939" s="7" t="s">
        <v>1138</v>
      </c>
      <c r="E939" s="7" t="s">
        <v>366</v>
      </c>
      <c r="F939" s="7" t="s">
        <v>85</v>
      </c>
      <c r="G939" s="7" t="s">
        <v>57</v>
      </c>
      <c r="H939" s="6">
        <v>2021</v>
      </c>
      <c r="I939" s="116">
        <v>198.5</v>
      </c>
      <c r="J939" s="29">
        <v>198.5</v>
      </c>
    </row>
    <row r="940" spans="1:10" ht="15" customHeight="1" x14ac:dyDescent="0.25">
      <c r="A940" s="8">
        <f t="shared" si="24"/>
        <v>940</v>
      </c>
      <c r="B940" s="7" t="s">
        <v>927</v>
      </c>
      <c r="D940" s="7" t="s">
        <v>926</v>
      </c>
      <c r="E940" s="7" t="s">
        <v>647</v>
      </c>
      <c r="F940" s="7" t="s">
        <v>85</v>
      </c>
      <c r="G940" s="7" t="s">
        <v>53</v>
      </c>
      <c r="H940" s="6">
        <v>2024</v>
      </c>
      <c r="I940" s="116">
        <v>158.80000000000001</v>
      </c>
      <c r="J940" s="29">
        <v>158</v>
      </c>
    </row>
    <row r="941" spans="1:10" ht="15" customHeight="1" x14ac:dyDescent="0.25">
      <c r="A941" s="8">
        <f t="shared" si="24"/>
        <v>941</v>
      </c>
      <c r="B941" s="7" t="s">
        <v>925</v>
      </c>
      <c r="D941" s="7" t="s">
        <v>924</v>
      </c>
      <c r="E941" s="7" t="s">
        <v>647</v>
      </c>
      <c r="F941" s="7" t="s">
        <v>85</v>
      </c>
      <c r="G941" s="7" t="s">
        <v>53</v>
      </c>
      <c r="H941" s="6">
        <v>2024</v>
      </c>
      <c r="I941" s="116">
        <v>162.4</v>
      </c>
      <c r="J941" s="29">
        <v>162</v>
      </c>
    </row>
    <row r="942" spans="1:10" ht="15" customHeight="1" x14ac:dyDescent="0.25">
      <c r="A942" s="8">
        <f t="shared" si="24"/>
        <v>942</v>
      </c>
      <c r="B942" s="7" t="s">
        <v>1137</v>
      </c>
      <c r="D942" s="7" t="s">
        <v>1136</v>
      </c>
      <c r="E942" s="7" t="s">
        <v>233</v>
      </c>
      <c r="F942" s="7" t="s">
        <v>85</v>
      </c>
      <c r="G942" s="7" t="s">
        <v>53</v>
      </c>
      <c r="H942" s="6">
        <v>2021</v>
      </c>
      <c r="I942" s="116">
        <v>162.1</v>
      </c>
      <c r="J942" s="29">
        <v>162.1</v>
      </c>
    </row>
    <row r="943" spans="1:10" ht="15" customHeight="1" x14ac:dyDescent="0.25">
      <c r="A943" s="8">
        <f t="shared" si="24"/>
        <v>943</v>
      </c>
      <c r="B943" s="7" t="s">
        <v>1135</v>
      </c>
      <c r="D943" s="7" t="s">
        <v>1134</v>
      </c>
      <c r="E943" s="7" t="s">
        <v>233</v>
      </c>
      <c r="F943" s="7" t="s">
        <v>85</v>
      </c>
      <c r="G943" s="7" t="s">
        <v>53</v>
      </c>
      <c r="H943" s="6">
        <v>2021</v>
      </c>
      <c r="I943" s="116">
        <v>143.5</v>
      </c>
      <c r="J943" s="29">
        <v>143.5</v>
      </c>
    </row>
    <row r="944" spans="1:10" ht="15" customHeight="1" x14ac:dyDescent="0.25">
      <c r="A944" s="8">
        <f t="shared" si="24"/>
        <v>944</v>
      </c>
      <c r="B944" s="7" t="s">
        <v>1133</v>
      </c>
      <c r="D944" s="7" t="s">
        <v>1132</v>
      </c>
      <c r="E944" s="7" t="s">
        <v>511</v>
      </c>
      <c r="F944" s="7" t="s">
        <v>85</v>
      </c>
      <c r="G944" s="7" t="s">
        <v>57</v>
      </c>
      <c r="H944" s="6">
        <v>2020</v>
      </c>
      <c r="I944" s="116">
        <v>59.8</v>
      </c>
      <c r="J944" s="29">
        <v>59.8</v>
      </c>
    </row>
    <row r="945" spans="1:10" ht="15" customHeight="1" x14ac:dyDescent="0.25">
      <c r="A945" s="8">
        <f t="shared" si="24"/>
        <v>945</v>
      </c>
      <c r="B945" s="7" t="s">
        <v>1131</v>
      </c>
      <c r="D945" s="7" t="s">
        <v>1130</v>
      </c>
      <c r="E945" s="7" t="s">
        <v>1129</v>
      </c>
      <c r="F945" s="7" t="s">
        <v>85</v>
      </c>
      <c r="G945" s="7" t="s">
        <v>53</v>
      </c>
      <c r="H945" s="6">
        <v>2019</v>
      </c>
      <c r="I945" s="116">
        <v>7.5</v>
      </c>
      <c r="J945" s="29">
        <v>7.5</v>
      </c>
    </row>
    <row r="946" spans="1:10" ht="15" customHeight="1" x14ac:dyDescent="0.25">
      <c r="A946" s="8">
        <f t="shared" si="24"/>
        <v>946</v>
      </c>
      <c r="B946" s="7" t="s">
        <v>1128</v>
      </c>
      <c r="D946" s="7" t="s">
        <v>1127</v>
      </c>
      <c r="E946" s="7" t="s">
        <v>417</v>
      </c>
      <c r="F946" s="7" t="s">
        <v>85</v>
      </c>
      <c r="G946" s="7" t="s">
        <v>53</v>
      </c>
      <c r="H946" s="6">
        <v>2020</v>
      </c>
      <c r="I946" s="116">
        <v>100.7</v>
      </c>
      <c r="J946" s="29">
        <v>100.7</v>
      </c>
    </row>
    <row r="947" spans="1:10" ht="15" customHeight="1" x14ac:dyDescent="0.25">
      <c r="A947" s="8">
        <f t="shared" si="24"/>
        <v>947</v>
      </c>
      <c r="B947" s="7" t="s">
        <v>455</v>
      </c>
      <c r="D947" s="7" t="s">
        <v>1126</v>
      </c>
      <c r="E947" s="7" t="s">
        <v>78</v>
      </c>
      <c r="F947" s="7" t="s">
        <v>85</v>
      </c>
      <c r="G947" s="7" t="s">
        <v>57</v>
      </c>
      <c r="H947" s="6">
        <v>2017</v>
      </c>
      <c r="I947" s="116">
        <v>10</v>
      </c>
      <c r="J947" s="29">
        <v>10</v>
      </c>
    </row>
    <row r="948" spans="1:10" ht="15" customHeight="1" x14ac:dyDescent="0.25">
      <c r="A948" s="8">
        <f t="shared" si="24"/>
        <v>948</v>
      </c>
      <c r="B948" s="7" t="s">
        <v>1125</v>
      </c>
      <c r="D948" s="7" t="s">
        <v>1124</v>
      </c>
      <c r="E948" s="7" t="s">
        <v>159</v>
      </c>
      <c r="F948" s="7" t="s">
        <v>85</v>
      </c>
      <c r="G948" s="7" t="s">
        <v>57</v>
      </c>
      <c r="H948" s="6">
        <v>2021</v>
      </c>
      <c r="I948" s="116">
        <v>147.6</v>
      </c>
      <c r="J948" s="29">
        <v>147.6</v>
      </c>
    </row>
    <row r="949" spans="1:10" ht="15" customHeight="1" x14ac:dyDescent="0.25">
      <c r="A949" s="8">
        <f t="shared" si="24"/>
        <v>949</v>
      </c>
      <c r="B949" s="7" t="s">
        <v>1121</v>
      </c>
      <c r="D949" s="7" t="s">
        <v>1120</v>
      </c>
      <c r="E949" s="7" t="s">
        <v>233</v>
      </c>
      <c r="F949" s="7" t="s">
        <v>85</v>
      </c>
      <c r="G949" s="7" t="s">
        <v>53</v>
      </c>
      <c r="H949" s="6">
        <v>2021</v>
      </c>
      <c r="I949" s="116">
        <v>98.5</v>
      </c>
      <c r="J949" s="29">
        <v>98.5</v>
      </c>
    </row>
    <row r="950" spans="1:10" ht="15" customHeight="1" x14ac:dyDescent="0.25">
      <c r="A950" s="8">
        <f t="shared" si="24"/>
        <v>950</v>
      </c>
      <c r="B950" s="7" t="s">
        <v>1119</v>
      </c>
      <c r="D950" s="7" t="s">
        <v>1118</v>
      </c>
      <c r="E950" s="7" t="s">
        <v>233</v>
      </c>
      <c r="F950" s="7" t="s">
        <v>85</v>
      </c>
      <c r="G950" s="7" t="s">
        <v>53</v>
      </c>
      <c r="H950" s="6">
        <v>2021</v>
      </c>
      <c r="I950" s="116">
        <v>128.30000000000001</v>
      </c>
      <c r="J950" s="29">
        <v>128.30000000000001</v>
      </c>
    </row>
    <row r="951" spans="1:10" ht="15" customHeight="1" x14ac:dyDescent="0.25">
      <c r="A951" s="8">
        <f t="shared" si="24"/>
        <v>951</v>
      </c>
      <c r="B951" s="7" t="s">
        <v>1123</v>
      </c>
      <c r="D951" s="7" t="s">
        <v>1122</v>
      </c>
      <c r="E951" s="7" t="s">
        <v>164</v>
      </c>
      <c r="F951" s="7" t="s">
        <v>85</v>
      </c>
      <c r="G951" s="7" t="s">
        <v>125</v>
      </c>
      <c r="H951" s="6">
        <v>2024</v>
      </c>
      <c r="I951" s="116">
        <v>78.2</v>
      </c>
      <c r="J951" s="29">
        <v>77</v>
      </c>
    </row>
    <row r="952" spans="1:10" ht="15" customHeight="1" x14ac:dyDescent="0.25">
      <c r="A952" s="8">
        <f t="shared" si="24"/>
        <v>952</v>
      </c>
      <c r="B952" s="7" t="s">
        <v>3702</v>
      </c>
      <c r="D952" s="7" t="s">
        <v>3702</v>
      </c>
      <c r="E952" s="7" t="s">
        <v>130</v>
      </c>
      <c r="F952" s="7" t="s">
        <v>85</v>
      </c>
      <c r="G952" s="7" t="s">
        <v>84</v>
      </c>
      <c r="H952" s="6">
        <v>2023</v>
      </c>
      <c r="I952" s="116">
        <v>1.6</v>
      </c>
      <c r="J952" s="29">
        <v>1.6</v>
      </c>
    </row>
    <row r="953" spans="1:10" ht="15" customHeight="1" x14ac:dyDescent="0.25">
      <c r="A953" s="8">
        <f t="shared" si="24"/>
        <v>953</v>
      </c>
      <c r="B953" s="7" t="s">
        <v>3703</v>
      </c>
      <c r="D953" s="7" t="s">
        <v>3703</v>
      </c>
      <c r="E953" s="7" t="s">
        <v>145</v>
      </c>
      <c r="F953" s="7" t="s">
        <v>85</v>
      </c>
      <c r="G953" s="7" t="s">
        <v>57</v>
      </c>
      <c r="H953" s="6">
        <v>2024</v>
      </c>
      <c r="I953" s="116">
        <v>5</v>
      </c>
      <c r="J953" s="29">
        <v>5</v>
      </c>
    </row>
    <row r="954" spans="1:10" ht="15" customHeight="1" x14ac:dyDescent="0.25">
      <c r="A954" s="8">
        <f t="shared" si="24"/>
        <v>954</v>
      </c>
      <c r="B954" s="7" t="s">
        <v>1117</v>
      </c>
      <c r="D954" s="7" t="s">
        <v>1116</v>
      </c>
      <c r="E954" s="7" t="s">
        <v>296</v>
      </c>
      <c r="F954" s="7" t="s">
        <v>85</v>
      </c>
      <c r="G954" s="7" t="s">
        <v>57</v>
      </c>
      <c r="H954" s="6">
        <v>2017</v>
      </c>
      <c r="I954" s="116">
        <v>5.3</v>
      </c>
      <c r="J954" s="29">
        <v>5.3</v>
      </c>
    </row>
    <row r="955" spans="1:10" ht="15" customHeight="1" x14ac:dyDescent="0.25">
      <c r="A955" s="8">
        <f t="shared" si="24"/>
        <v>955</v>
      </c>
      <c r="B955" s="7" t="s">
        <v>1115</v>
      </c>
      <c r="D955" s="7" t="s">
        <v>1114</v>
      </c>
      <c r="E955" s="7" t="s">
        <v>179</v>
      </c>
      <c r="F955" s="7" t="s">
        <v>85</v>
      </c>
      <c r="G955" s="7" t="s">
        <v>84</v>
      </c>
      <c r="H955" s="6">
        <v>2019</v>
      </c>
      <c r="I955" s="116">
        <v>10</v>
      </c>
      <c r="J955" s="29">
        <v>10</v>
      </c>
    </row>
    <row r="956" spans="1:10" ht="15" customHeight="1" x14ac:dyDescent="0.25">
      <c r="A956" s="8">
        <f t="shared" si="24"/>
        <v>956</v>
      </c>
      <c r="B956" s="7" t="s">
        <v>1113</v>
      </c>
      <c r="D956" s="7" t="s">
        <v>1112</v>
      </c>
      <c r="E956" s="7" t="s">
        <v>830</v>
      </c>
      <c r="F956" s="7" t="s">
        <v>85</v>
      </c>
      <c r="G956" s="7" t="s">
        <v>84</v>
      </c>
      <c r="H956" s="6">
        <v>2023</v>
      </c>
      <c r="I956" s="116">
        <v>207.4</v>
      </c>
      <c r="J956" s="29">
        <v>200</v>
      </c>
    </row>
    <row r="957" spans="1:10" ht="15" customHeight="1" x14ac:dyDescent="0.25">
      <c r="A957" s="8">
        <f t="shared" si="24"/>
        <v>957</v>
      </c>
      <c r="B957" s="7" t="s">
        <v>3704</v>
      </c>
      <c r="D957" s="7" t="s">
        <v>3704</v>
      </c>
      <c r="E957" s="7" t="s">
        <v>519</v>
      </c>
      <c r="F957" s="7" t="s">
        <v>85</v>
      </c>
      <c r="G957" s="7" t="s">
        <v>57</v>
      </c>
      <c r="H957" s="6">
        <v>2024</v>
      </c>
      <c r="I957" s="116">
        <v>4</v>
      </c>
      <c r="J957" s="29">
        <v>4</v>
      </c>
    </row>
    <row r="958" spans="1:10" ht="15" customHeight="1" x14ac:dyDescent="0.25">
      <c r="A958" s="8">
        <f t="shared" si="24"/>
        <v>958</v>
      </c>
      <c r="B958" s="7" t="s">
        <v>1111</v>
      </c>
      <c r="D958" s="7" t="s">
        <v>1110</v>
      </c>
      <c r="E958" s="7" t="s">
        <v>522</v>
      </c>
      <c r="F958" s="7" t="s">
        <v>85</v>
      </c>
      <c r="G958" s="7" t="s">
        <v>46</v>
      </c>
      <c r="H958" s="6">
        <v>2021</v>
      </c>
      <c r="I958" s="116">
        <v>121.4</v>
      </c>
      <c r="J958" s="29">
        <v>121.4</v>
      </c>
    </row>
    <row r="959" spans="1:10" ht="15" customHeight="1" x14ac:dyDescent="0.25">
      <c r="A959" s="8">
        <f t="shared" si="24"/>
        <v>959</v>
      </c>
      <c r="B959" s="7" t="s">
        <v>1109</v>
      </c>
      <c r="D959" s="7" t="s">
        <v>1108</v>
      </c>
      <c r="E959" s="7" t="s">
        <v>522</v>
      </c>
      <c r="F959" s="7" t="s">
        <v>85</v>
      </c>
      <c r="G959" s="7" t="s">
        <v>46</v>
      </c>
      <c r="H959" s="6">
        <v>2021</v>
      </c>
      <c r="I959" s="116">
        <v>118.6</v>
      </c>
      <c r="J959" s="29">
        <v>118.6</v>
      </c>
    </row>
    <row r="960" spans="1:10" ht="15" customHeight="1" x14ac:dyDescent="0.25">
      <c r="A960" s="8">
        <f t="shared" si="24"/>
        <v>960</v>
      </c>
      <c r="B960" s="7" t="s">
        <v>923</v>
      </c>
      <c r="D960" s="7" t="s">
        <v>922</v>
      </c>
      <c r="E960" s="7" t="s">
        <v>142</v>
      </c>
      <c r="F960" s="7" t="s">
        <v>85</v>
      </c>
      <c r="G960" s="7" t="s">
        <v>84</v>
      </c>
      <c r="H960" s="6">
        <v>2023</v>
      </c>
      <c r="I960" s="116">
        <v>61</v>
      </c>
      <c r="J960" s="29">
        <v>60</v>
      </c>
    </row>
    <row r="961" spans="1:10" ht="15" customHeight="1" x14ac:dyDescent="0.25">
      <c r="A961" s="8">
        <f t="shared" si="24"/>
        <v>961</v>
      </c>
      <c r="B961" s="7" t="s">
        <v>921</v>
      </c>
      <c r="D961" s="7" t="s">
        <v>920</v>
      </c>
      <c r="E961" s="7" t="s">
        <v>142</v>
      </c>
      <c r="F961" s="7" t="s">
        <v>85</v>
      </c>
      <c r="G961" s="7" t="s">
        <v>84</v>
      </c>
      <c r="H961" s="6">
        <v>2023</v>
      </c>
      <c r="I961" s="116">
        <v>91.25</v>
      </c>
      <c r="J961" s="29">
        <v>90</v>
      </c>
    </row>
    <row r="962" spans="1:10" ht="15" customHeight="1" x14ac:dyDescent="0.25">
      <c r="A962" s="8">
        <f t="shared" si="24"/>
        <v>962</v>
      </c>
      <c r="B962" s="7" t="s">
        <v>1107</v>
      </c>
      <c r="D962" s="7" t="s">
        <v>1106</v>
      </c>
      <c r="E962" s="7" t="s">
        <v>126</v>
      </c>
      <c r="F962" s="7" t="s">
        <v>85</v>
      </c>
      <c r="G962" s="7" t="s">
        <v>125</v>
      </c>
      <c r="H962" s="6">
        <v>2022</v>
      </c>
      <c r="I962" s="116">
        <v>137.5</v>
      </c>
      <c r="J962" s="29">
        <v>137.5</v>
      </c>
    </row>
    <row r="963" spans="1:10" ht="15" customHeight="1" x14ac:dyDescent="0.25">
      <c r="A963" s="8">
        <f t="shared" si="24"/>
        <v>963</v>
      </c>
      <c r="B963" s="7" t="s">
        <v>1105</v>
      </c>
      <c r="D963" s="7" t="s">
        <v>1104</v>
      </c>
      <c r="E963" s="7" t="s">
        <v>73</v>
      </c>
      <c r="F963" s="7" t="s">
        <v>85</v>
      </c>
      <c r="G963" s="7" t="s">
        <v>57</v>
      </c>
      <c r="H963" s="6">
        <v>2022</v>
      </c>
      <c r="I963" s="116">
        <v>148.80000000000001</v>
      </c>
      <c r="J963" s="29">
        <v>146.69999999999999</v>
      </c>
    </row>
    <row r="964" spans="1:10" ht="15" customHeight="1" x14ac:dyDescent="0.25">
      <c r="A964" s="8">
        <f t="shared" si="24"/>
        <v>964</v>
      </c>
      <c r="B964" s="7" t="s">
        <v>1103</v>
      </c>
      <c r="D964" s="7" t="s">
        <v>1102</v>
      </c>
      <c r="E964" s="7" t="s">
        <v>73</v>
      </c>
      <c r="F964" s="7" t="s">
        <v>85</v>
      </c>
      <c r="G964" s="7" t="s">
        <v>57</v>
      </c>
      <c r="H964" s="6">
        <v>2022</v>
      </c>
      <c r="I964" s="116">
        <v>130.19999999999999</v>
      </c>
      <c r="J964" s="29">
        <v>128.30000000000001</v>
      </c>
    </row>
    <row r="965" spans="1:10" ht="15" customHeight="1" x14ac:dyDescent="0.25">
      <c r="A965" s="8">
        <f t="shared" si="24"/>
        <v>965</v>
      </c>
      <c r="B965" s="7" t="s">
        <v>1101</v>
      </c>
      <c r="D965" s="7" t="s">
        <v>1100</v>
      </c>
      <c r="E965" s="7" t="s">
        <v>373</v>
      </c>
      <c r="F965" s="7" t="s">
        <v>85</v>
      </c>
      <c r="G965" s="7" t="s">
        <v>57</v>
      </c>
      <c r="H965" s="6">
        <v>2017</v>
      </c>
      <c r="I965" s="116">
        <v>5.2</v>
      </c>
      <c r="J965" s="29">
        <v>5.2</v>
      </c>
    </row>
    <row r="966" spans="1:10" ht="15" customHeight="1" x14ac:dyDescent="0.25">
      <c r="A966" s="8">
        <f t="shared" ref="A966:A1029" si="25">A965+1</f>
        <v>966</v>
      </c>
      <c r="B966" s="7" t="s">
        <v>1099</v>
      </c>
      <c r="D966" s="7" t="s">
        <v>1098</v>
      </c>
      <c r="E966" s="7" t="s">
        <v>217</v>
      </c>
      <c r="F966" s="7" t="s">
        <v>85</v>
      </c>
      <c r="G966" s="7" t="s">
        <v>53</v>
      </c>
      <c r="H966" s="6">
        <v>2020</v>
      </c>
      <c r="I966" s="116">
        <v>180</v>
      </c>
      <c r="J966" s="29">
        <v>180</v>
      </c>
    </row>
    <row r="967" spans="1:10" ht="15" customHeight="1" x14ac:dyDescent="0.25">
      <c r="A967" s="8">
        <f t="shared" si="25"/>
        <v>967</v>
      </c>
      <c r="B967" s="7" t="s">
        <v>1097</v>
      </c>
      <c r="D967" s="7" t="s">
        <v>1096</v>
      </c>
      <c r="E967" s="7" t="s">
        <v>162</v>
      </c>
      <c r="F967" s="7" t="s">
        <v>85</v>
      </c>
      <c r="G967" s="7" t="s">
        <v>84</v>
      </c>
      <c r="H967" s="6">
        <v>2013</v>
      </c>
      <c r="I967" s="116">
        <v>39.18</v>
      </c>
      <c r="J967" s="29">
        <v>39.200000000000003</v>
      </c>
    </row>
    <row r="968" spans="1:10" ht="15" customHeight="1" x14ac:dyDescent="0.25">
      <c r="A968" s="8">
        <f t="shared" si="25"/>
        <v>968</v>
      </c>
      <c r="B968" s="7" t="s">
        <v>1095</v>
      </c>
      <c r="D968" s="7" t="s">
        <v>1094</v>
      </c>
      <c r="E968" s="7" t="s">
        <v>162</v>
      </c>
      <c r="F968" s="7" t="s">
        <v>85</v>
      </c>
      <c r="G968" s="7" t="s">
        <v>84</v>
      </c>
      <c r="H968" s="6">
        <v>2014</v>
      </c>
      <c r="I968" s="116">
        <v>4.4000000000000004</v>
      </c>
      <c r="J968" s="29">
        <v>4.4000000000000004</v>
      </c>
    </row>
    <row r="969" spans="1:10" ht="15" customHeight="1" x14ac:dyDescent="0.25">
      <c r="A969" s="8">
        <f t="shared" si="25"/>
        <v>969</v>
      </c>
      <c r="B969" s="7" t="s">
        <v>1093</v>
      </c>
      <c r="D969" s="7" t="s">
        <v>1092</v>
      </c>
      <c r="E969" s="7" t="s">
        <v>162</v>
      </c>
      <c r="F969" s="7" t="s">
        <v>85</v>
      </c>
      <c r="G969" s="7" t="s">
        <v>84</v>
      </c>
      <c r="H969" s="6">
        <v>2014</v>
      </c>
      <c r="I969" s="116">
        <v>5.5</v>
      </c>
      <c r="J969" s="29">
        <v>5.5</v>
      </c>
    </row>
    <row r="970" spans="1:10" ht="15" customHeight="1" x14ac:dyDescent="0.25">
      <c r="A970" s="8">
        <f t="shared" si="25"/>
        <v>970</v>
      </c>
      <c r="B970" s="7" t="s">
        <v>1091</v>
      </c>
      <c r="C970" s="7" t="s">
        <v>3756</v>
      </c>
      <c r="D970" s="7" t="s">
        <v>1090</v>
      </c>
      <c r="E970" s="7" t="s">
        <v>124</v>
      </c>
      <c r="F970" s="7" t="s">
        <v>85</v>
      </c>
      <c r="G970" s="7" t="s">
        <v>84</v>
      </c>
      <c r="H970" s="6">
        <v>2014</v>
      </c>
      <c r="I970" s="116">
        <v>37.619999999999997</v>
      </c>
      <c r="J970" s="29">
        <v>37.6</v>
      </c>
    </row>
    <row r="971" spans="1:10" ht="15" customHeight="1" x14ac:dyDescent="0.25">
      <c r="A971" s="8">
        <f t="shared" si="25"/>
        <v>971</v>
      </c>
      <c r="B971" s="7" t="s">
        <v>1089</v>
      </c>
      <c r="D971" s="7" t="s">
        <v>1088</v>
      </c>
      <c r="E971" s="7" t="s">
        <v>386</v>
      </c>
      <c r="F971" s="7" t="s">
        <v>85</v>
      </c>
      <c r="G971" s="7" t="s">
        <v>84</v>
      </c>
      <c r="H971" s="6">
        <v>2015</v>
      </c>
      <c r="I971" s="116">
        <v>100</v>
      </c>
      <c r="J971" s="29">
        <v>100</v>
      </c>
    </row>
    <row r="972" spans="1:10" ht="15" customHeight="1" x14ac:dyDescent="0.25">
      <c r="A972" s="8">
        <f t="shared" si="25"/>
        <v>972</v>
      </c>
      <c r="B972" s="7" t="s">
        <v>1087</v>
      </c>
      <c r="D972" s="7" t="s">
        <v>1086</v>
      </c>
      <c r="E972" s="7" t="s">
        <v>154</v>
      </c>
      <c r="F972" s="7" t="s">
        <v>85</v>
      </c>
      <c r="G972" s="7" t="s">
        <v>53</v>
      </c>
      <c r="H972" s="6">
        <v>2016</v>
      </c>
      <c r="I972" s="116">
        <v>110.2</v>
      </c>
      <c r="J972" s="29">
        <v>110.2</v>
      </c>
    </row>
    <row r="973" spans="1:10" ht="15" customHeight="1" x14ac:dyDescent="0.25">
      <c r="A973" s="8">
        <f t="shared" si="25"/>
        <v>973</v>
      </c>
      <c r="B973" s="7" t="s">
        <v>1085</v>
      </c>
      <c r="D973" s="7" t="s">
        <v>1084</v>
      </c>
      <c r="E973" s="7" t="s">
        <v>236</v>
      </c>
      <c r="F973" s="7" t="s">
        <v>85</v>
      </c>
      <c r="G973" s="7" t="s">
        <v>53</v>
      </c>
      <c r="H973" s="6">
        <v>2016</v>
      </c>
      <c r="I973" s="116">
        <v>112</v>
      </c>
      <c r="J973" s="29">
        <v>112</v>
      </c>
    </row>
    <row r="974" spans="1:10" ht="15" customHeight="1" x14ac:dyDescent="0.25">
      <c r="A974" s="8">
        <f t="shared" si="25"/>
        <v>974</v>
      </c>
      <c r="B974" s="7" t="s">
        <v>3705</v>
      </c>
      <c r="D974" s="7" t="s">
        <v>3705</v>
      </c>
      <c r="E974" s="7" t="s">
        <v>229</v>
      </c>
      <c r="F974" s="7" t="s">
        <v>85</v>
      </c>
      <c r="G974" s="7" t="s">
        <v>53</v>
      </c>
      <c r="H974" s="6">
        <v>2024</v>
      </c>
      <c r="I974" s="116">
        <v>10</v>
      </c>
      <c r="J974" s="29">
        <v>10</v>
      </c>
    </row>
    <row r="975" spans="1:10" ht="15" customHeight="1" x14ac:dyDescent="0.25">
      <c r="A975" s="8">
        <f t="shared" si="25"/>
        <v>975</v>
      </c>
      <c r="B975" s="7" t="s">
        <v>1083</v>
      </c>
      <c r="D975" s="7" t="s">
        <v>1082</v>
      </c>
      <c r="E975" s="7" t="s">
        <v>765</v>
      </c>
      <c r="F975" s="7" t="s">
        <v>85</v>
      </c>
      <c r="G975" s="7" t="s">
        <v>53</v>
      </c>
      <c r="H975" s="6">
        <v>2019</v>
      </c>
      <c r="I975" s="116">
        <v>125.04</v>
      </c>
      <c r="J975" s="29">
        <v>125.1</v>
      </c>
    </row>
    <row r="976" spans="1:10" ht="15" customHeight="1" x14ac:dyDescent="0.25">
      <c r="A976" s="8">
        <f t="shared" si="25"/>
        <v>976</v>
      </c>
      <c r="B976" s="7" t="s">
        <v>1081</v>
      </c>
      <c r="D976" s="7" t="s">
        <v>1080</v>
      </c>
      <c r="E976" s="7" t="s">
        <v>765</v>
      </c>
      <c r="F976" s="7" t="s">
        <v>85</v>
      </c>
      <c r="G976" s="7" t="s">
        <v>53</v>
      </c>
      <c r="H976" s="6">
        <v>2019</v>
      </c>
      <c r="I976" s="116">
        <v>127.95</v>
      </c>
      <c r="J976" s="29">
        <v>128.1</v>
      </c>
    </row>
    <row r="977" spans="1:10" ht="15" customHeight="1" x14ac:dyDescent="0.25">
      <c r="A977" s="8">
        <f t="shared" si="25"/>
        <v>977</v>
      </c>
      <c r="B977" s="7" t="s">
        <v>1079</v>
      </c>
      <c r="D977" s="7" t="s">
        <v>1078</v>
      </c>
      <c r="E977" s="7" t="s">
        <v>201</v>
      </c>
      <c r="F977" s="7" t="s">
        <v>85</v>
      </c>
      <c r="G977" s="7" t="s">
        <v>57</v>
      </c>
      <c r="H977" s="6">
        <v>2021</v>
      </c>
      <c r="I977" s="116">
        <v>83.9</v>
      </c>
      <c r="J977" s="29">
        <v>83.9</v>
      </c>
    </row>
    <row r="978" spans="1:10" ht="15" customHeight="1" x14ac:dyDescent="0.25">
      <c r="A978" s="8">
        <f t="shared" si="25"/>
        <v>978</v>
      </c>
      <c r="B978" s="7" t="s">
        <v>911</v>
      </c>
      <c r="D978" s="7" t="s">
        <v>910</v>
      </c>
      <c r="E978" s="7" t="s">
        <v>377</v>
      </c>
      <c r="F978" s="7" t="s">
        <v>85</v>
      </c>
      <c r="G978" s="7" t="s">
        <v>57</v>
      </c>
      <c r="H978" s="6">
        <v>2023</v>
      </c>
      <c r="I978" s="116">
        <v>49.6</v>
      </c>
      <c r="J978" s="29">
        <v>49.6</v>
      </c>
    </row>
    <row r="979" spans="1:10" ht="15" customHeight="1" x14ac:dyDescent="0.25">
      <c r="A979" s="8">
        <f t="shared" si="25"/>
        <v>979</v>
      </c>
      <c r="B979" s="7" t="s">
        <v>1077</v>
      </c>
      <c r="D979" s="7" t="s">
        <v>1076</v>
      </c>
      <c r="E979" s="7" t="s">
        <v>260</v>
      </c>
      <c r="F979" s="7" t="s">
        <v>85</v>
      </c>
      <c r="G979" s="7" t="s">
        <v>84</v>
      </c>
      <c r="H979" s="6">
        <v>2017</v>
      </c>
      <c r="I979" s="116">
        <v>2.6</v>
      </c>
      <c r="J979" s="29">
        <v>2.6</v>
      </c>
    </row>
    <row r="980" spans="1:10" ht="15" customHeight="1" x14ac:dyDescent="0.25">
      <c r="A980" s="8">
        <f t="shared" si="25"/>
        <v>980</v>
      </c>
      <c r="B980" s="7" t="s">
        <v>1075</v>
      </c>
      <c r="D980" s="7" t="s">
        <v>1074</v>
      </c>
      <c r="E980" s="7" t="s">
        <v>417</v>
      </c>
      <c r="F980" s="7" t="s">
        <v>85</v>
      </c>
      <c r="G980" s="7" t="s">
        <v>53</v>
      </c>
      <c r="H980" s="6">
        <v>2020</v>
      </c>
      <c r="I980" s="116">
        <v>153.6</v>
      </c>
      <c r="J980" s="29">
        <v>153.6</v>
      </c>
    </row>
    <row r="981" spans="1:10" ht="15" customHeight="1" x14ac:dyDescent="0.25">
      <c r="A981" s="8">
        <f t="shared" si="25"/>
        <v>981</v>
      </c>
      <c r="B981" s="7" t="s">
        <v>1073</v>
      </c>
      <c r="D981" s="7" t="s">
        <v>1072</v>
      </c>
      <c r="E981" s="7" t="s">
        <v>417</v>
      </c>
      <c r="F981" s="7" t="s">
        <v>85</v>
      </c>
      <c r="G981" s="7" t="s">
        <v>53</v>
      </c>
      <c r="H981" s="6">
        <v>2020</v>
      </c>
      <c r="I981" s="116">
        <v>150</v>
      </c>
      <c r="J981" s="29">
        <v>150</v>
      </c>
    </row>
    <row r="982" spans="1:10" ht="15" customHeight="1" x14ac:dyDescent="0.25">
      <c r="A982" s="8">
        <f t="shared" si="25"/>
        <v>982</v>
      </c>
      <c r="B982" s="7" t="s">
        <v>1071</v>
      </c>
      <c r="D982" s="7" t="s">
        <v>1070</v>
      </c>
      <c r="E982" s="7" t="s">
        <v>417</v>
      </c>
      <c r="F982" s="7" t="s">
        <v>85</v>
      </c>
      <c r="G982" s="7" t="s">
        <v>53</v>
      </c>
      <c r="H982" s="6">
        <v>2021</v>
      </c>
      <c r="I982" s="116">
        <v>126.5</v>
      </c>
      <c r="J982" s="29">
        <v>126.5</v>
      </c>
    </row>
    <row r="983" spans="1:10" ht="15" customHeight="1" x14ac:dyDescent="0.25">
      <c r="A983" s="8">
        <f t="shared" si="25"/>
        <v>983</v>
      </c>
      <c r="B983" s="7" t="s">
        <v>1069</v>
      </c>
      <c r="D983" s="7" t="s">
        <v>1068</v>
      </c>
      <c r="E983" s="7" t="s">
        <v>417</v>
      </c>
      <c r="F983" s="7" t="s">
        <v>85</v>
      </c>
      <c r="G983" s="7" t="s">
        <v>53</v>
      </c>
      <c r="H983" s="6">
        <v>2021</v>
      </c>
      <c r="I983" s="116">
        <v>126.4</v>
      </c>
      <c r="J983" s="29">
        <v>126.4</v>
      </c>
    </row>
    <row r="984" spans="1:10" ht="15" customHeight="1" x14ac:dyDescent="0.25">
      <c r="A984" s="8">
        <f t="shared" si="25"/>
        <v>984</v>
      </c>
      <c r="B984" s="7" t="s">
        <v>915</v>
      </c>
      <c r="D984" s="7" t="s">
        <v>914</v>
      </c>
      <c r="E984" s="7" t="s">
        <v>271</v>
      </c>
      <c r="F984" s="7" t="s">
        <v>85</v>
      </c>
      <c r="G984" s="7" t="s">
        <v>57</v>
      </c>
      <c r="H984" s="6">
        <v>2024</v>
      </c>
      <c r="I984" s="116">
        <v>189.4</v>
      </c>
      <c r="J984" s="29">
        <v>186.5</v>
      </c>
    </row>
    <row r="985" spans="1:10" ht="15" customHeight="1" x14ac:dyDescent="0.25">
      <c r="A985" s="8">
        <f t="shared" si="25"/>
        <v>985</v>
      </c>
      <c r="B985" s="7" t="s">
        <v>913</v>
      </c>
      <c r="D985" s="7" t="s">
        <v>912</v>
      </c>
      <c r="E985" s="7" t="s">
        <v>271</v>
      </c>
      <c r="F985" s="7" t="s">
        <v>85</v>
      </c>
      <c r="G985" s="7" t="s">
        <v>57</v>
      </c>
      <c r="H985" s="6">
        <v>2024</v>
      </c>
      <c r="I985" s="116">
        <v>64.400000000000006</v>
      </c>
      <c r="J985" s="29">
        <v>63.5</v>
      </c>
    </row>
    <row r="986" spans="1:10" ht="15" customHeight="1" x14ac:dyDescent="0.25">
      <c r="A986" s="8">
        <f t="shared" si="25"/>
        <v>986</v>
      </c>
      <c r="B986" s="7" t="s">
        <v>3429</v>
      </c>
      <c r="D986" s="7" t="s">
        <v>1067</v>
      </c>
      <c r="E986" s="7" t="s">
        <v>229</v>
      </c>
      <c r="F986" s="7" t="s">
        <v>85</v>
      </c>
      <c r="G986" s="7" t="s">
        <v>53</v>
      </c>
      <c r="H986" s="6">
        <v>2020</v>
      </c>
      <c r="I986" s="116">
        <v>102.5</v>
      </c>
      <c r="J986" s="29">
        <v>102.5</v>
      </c>
    </row>
    <row r="987" spans="1:10" ht="15" customHeight="1" x14ac:dyDescent="0.25">
      <c r="A987" s="8">
        <f t="shared" si="25"/>
        <v>987</v>
      </c>
      <c r="B987" s="7" t="s">
        <v>3430</v>
      </c>
      <c r="D987" s="7" t="s">
        <v>1066</v>
      </c>
      <c r="E987" s="7" t="s">
        <v>229</v>
      </c>
      <c r="F987" s="7" t="s">
        <v>85</v>
      </c>
      <c r="G987" s="7" t="s">
        <v>53</v>
      </c>
      <c r="H987" s="6">
        <v>2020</v>
      </c>
      <c r="I987" s="116">
        <v>102.5</v>
      </c>
      <c r="J987" s="29">
        <v>102.5</v>
      </c>
    </row>
    <row r="988" spans="1:10" ht="15" customHeight="1" x14ac:dyDescent="0.25">
      <c r="A988" s="8">
        <f t="shared" si="25"/>
        <v>988</v>
      </c>
      <c r="B988" s="7" t="s">
        <v>3431</v>
      </c>
      <c r="D988" s="7" t="s">
        <v>1065</v>
      </c>
      <c r="E988" s="7" t="s">
        <v>229</v>
      </c>
      <c r="F988" s="7" t="s">
        <v>85</v>
      </c>
      <c r="G988" s="7" t="s">
        <v>53</v>
      </c>
      <c r="H988" s="6">
        <v>2020</v>
      </c>
      <c r="I988" s="116">
        <v>97.5</v>
      </c>
      <c r="J988" s="29">
        <v>97.5</v>
      </c>
    </row>
    <row r="989" spans="1:10" ht="15" customHeight="1" x14ac:dyDescent="0.25">
      <c r="A989" s="8">
        <f t="shared" si="25"/>
        <v>989</v>
      </c>
      <c r="B989" s="7" t="s">
        <v>3432</v>
      </c>
      <c r="D989" s="7" t="s">
        <v>1064</v>
      </c>
      <c r="E989" s="7" t="s">
        <v>229</v>
      </c>
      <c r="F989" s="7" t="s">
        <v>85</v>
      </c>
      <c r="G989" s="7" t="s">
        <v>53</v>
      </c>
      <c r="H989" s="6">
        <v>2020</v>
      </c>
      <c r="I989" s="116">
        <v>107.5</v>
      </c>
      <c r="J989" s="29">
        <v>107.5</v>
      </c>
    </row>
    <row r="990" spans="1:10" ht="15" customHeight="1" x14ac:dyDescent="0.25">
      <c r="A990" s="8">
        <f t="shared" si="25"/>
        <v>990</v>
      </c>
      <c r="B990" s="7" t="s">
        <v>1063</v>
      </c>
      <c r="D990" s="7" t="s">
        <v>1062</v>
      </c>
      <c r="E990" s="7" t="s">
        <v>1059</v>
      </c>
      <c r="F990" s="7" t="s">
        <v>85</v>
      </c>
      <c r="G990" s="7" t="s">
        <v>57</v>
      </c>
      <c r="H990" s="6">
        <v>2023</v>
      </c>
      <c r="I990" s="116">
        <v>161.41</v>
      </c>
      <c r="J990" s="29">
        <v>158.9</v>
      </c>
    </row>
    <row r="991" spans="1:10" ht="15" customHeight="1" x14ac:dyDescent="0.25">
      <c r="A991" s="8">
        <f t="shared" si="25"/>
        <v>991</v>
      </c>
      <c r="B991" s="7" t="s">
        <v>1061</v>
      </c>
      <c r="D991" s="7" t="s">
        <v>1060</v>
      </c>
      <c r="E991" s="7" t="s">
        <v>1059</v>
      </c>
      <c r="F991" s="7" t="s">
        <v>85</v>
      </c>
      <c r="G991" s="7" t="s">
        <v>57</v>
      </c>
      <c r="H991" s="6">
        <v>2023</v>
      </c>
      <c r="I991" s="116">
        <v>166.02</v>
      </c>
      <c r="J991" s="29">
        <v>162.9</v>
      </c>
    </row>
    <row r="992" spans="1:10" ht="15" customHeight="1" x14ac:dyDescent="0.25">
      <c r="A992" s="8">
        <f t="shared" si="25"/>
        <v>992</v>
      </c>
      <c r="B992" s="7" t="s">
        <v>1058</v>
      </c>
      <c r="D992" s="7" t="s">
        <v>1057</v>
      </c>
      <c r="E992" s="7" t="s">
        <v>347</v>
      </c>
      <c r="F992" s="7" t="s">
        <v>85</v>
      </c>
      <c r="G992" s="7" t="s">
        <v>53</v>
      </c>
      <c r="H992" s="6">
        <v>2020</v>
      </c>
      <c r="I992" s="116">
        <v>211.19</v>
      </c>
      <c r="J992" s="29">
        <v>200</v>
      </c>
    </row>
    <row r="993" spans="1:10" ht="15" customHeight="1" x14ac:dyDescent="0.25">
      <c r="A993" s="8">
        <f t="shared" si="25"/>
        <v>993</v>
      </c>
      <c r="B993" s="7" t="s">
        <v>1056</v>
      </c>
      <c r="D993" s="7" t="s">
        <v>1055</v>
      </c>
      <c r="E993" s="7" t="s">
        <v>347</v>
      </c>
      <c r="F993" s="7" t="s">
        <v>85</v>
      </c>
      <c r="G993" s="7" t="s">
        <v>53</v>
      </c>
      <c r="H993" s="6">
        <v>2023</v>
      </c>
      <c r="I993" s="116">
        <v>162.43</v>
      </c>
      <c r="J993" s="29">
        <v>159.80000000000001</v>
      </c>
    </row>
    <row r="994" spans="1:10" ht="15" customHeight="1" x14ac:dyDescent="0.25">
      <c r="A994" s="8">
        <f t="shared" si="25"/>
        <v>994</v>
      </c>
      <c r="B994" s="7" t="s">
        <v>1054</v>
      </c>
      <c r="D994" s="7" t="s">
        <v>1053</v>
      </c>
      <c r="E994" s="7" t="s">
        <v>154</v>
      </c>
      <c r="F994" s="7" t="s">
        <v>85</v>
      </c>
      <c r="G994" s="7" t="s">
        <v>53</v>
      </c>
      <c r="H994" s="6">
        <v>2016</v>
      </c>
      <c r="I994" s="116">
        <v>78.75</v>
      </c>
      <c r="J994" s="29">
        <v>78.8</v>
      </c>
    </row>
    <row r="995" spans="1:10" ht="15" customHeight="1" x14ac:dyDescent="0.25">
      <c r="A995" s="8">
        <f t="shared" si="25"/>
        <v>995</v>
      </c>
      <c r="B995" s="7" t="s">
        <v>1052</v>
      </c>
      <c r="D995" s="7" t="s">
        <v>1051</v>
      </c>
      <c r="E995" s="7" t="s">
        <v>154</v>
      </c>
      <c r="F995" s="7" t="s">
        <v>85</v>
      </c>
      <c r="G995" s="7" t="s">
        <v>53</v>
      </c>
      <c r="H995" s="6">
        <v>2016</v>
      </c>
      <c r="I995" s="116">
        <v>78.75</v>
      </c>
      <c r="J995" s="29">
        <v>78.8</v>
      </c>
    </row>
    <row r="996" spans="1:10" ht="15" customHeight="1" x14ac:dyDescent="0.25">
      <c r="A996" s="8">
        <f t="shared" si="25"/>
        <v>996</v>
      </c>
      <c r="B996" s="7" t="s">
        <v>1050</v>
      </c>
      <c r="D996" s="7" t="s">
        <v>1049</v>
      </c>
      <c r="E996" s="7" t="s">
        <v>154</v>
      </c>
      <c r="F996" s="7" t="s">
        <v>85</v>
      </c>
      <c r="G996" s="7" t="s">
        <v>53</v>
      </c>
      <c r="H996" s="6">
        <v>2021</v>
      </c>
      <c r="I996" s="116">
        <v>222</v>
      </c>
      <c r="J996" s="29">
        <v>222</v>
      </c>
    </row>
    <row r="997" spans="1:10" ht="15" customHeight="1" x14ac:dyDescent="0.25">
      <c r="A997" s="8">
        <f t="shared" si="25"/>
        <v>997</v>
      </c>
      <c r="B997" s="7" t="s">
        <v>1048</v>
      </c>
      <c r="D997" s="7" t="s">
        <v>1047</v>
      </c>
      <c r="E997" s="7" t="s">
        <v>154</v>
      </c>
      <c r="F997" s="7" t="s">
        <v>85</v>
      </c>
      <c r="G997" s="7" t="s">
        <v>53</v>
      </c>
      <c r="H997" s="6">
        <v>2021</v>
      </c>
      <c r="I997" s="116">
        <v>28</v>
      </c>
      <c r="J997" s="29">
        <v>28</v>
      </c>
    </row>
    <row r="998" spans="1:10" ht="15" customHeight="1" x14ac:dyDescent="0.25">
      <c r="A998" s="8">
        <f t="shared" si="25"/>
        <v>998</v>
      </c>
      <c r="B998" s="7" t="s">
        <v>1046</v>
      </c>
      <c r="D998" s="7" t="s">
        <v>1045</v>
      </c>
      <c r="E998" s="7" t="s">
        <v>73</v>
      </c>
      <c r="F998" s="7" t="s">
        <v>85</v>
      </c>
      <c r="G998" s="7" t="s">
        <v>57</v>
      </c>
      <c r="H998" s="6">
        <v>2015</v>
      </c>
      <c r="I998" s="116">
        <v>2</v>
      </c>
      <c r="J998" s="29">
        <v>2</v>
      </c>
    </row>
    <row r="999" spans="1:10" ht="15" customHeight="1" x14ac:dyDescent="0.25">
      <c r="A999" s="8">
        <f t="shared" si="25"/>
        <v>999</v>
      </c>
      <c r="B999" s="7" t="s">
        <v>1044</v>
      </c>
      <c r="D999" s="7" t="s">
        <v>1043</v>
      </c>
      <c r="E999" s="7" t="s">
        <v>154</v>
      </c>
      <c r="F999" s="7" t="s">
        <v>85</v>
      </c>
      <c r="G999" s="7" t="s">
        <v>53</v>
      </c>
      <c r="H999" s="6">
        <v>2018</v>
      </c>
      <c r="I999" s="116">
        <v>155.44</v>
      </c>
      <c r="J999" s="29">
        <v>150</v>
      </c>
    </row>
    <row r="1000" spans="1:10" ht="15" customHeight="1" x14ac:dyDescent="0.25">
      <c r="A1000" s="8">
        <f t="shared" si="25"/>
        <v>1000</v>
      </c>
      <c r="B1000" s="7" t="s">
        <v>1042</v>
      </c>
      <c r="D1000" s="7" t="s">
        <v>1041</v>
      </c>
      <c r="E1000" s="7" t="s">
        <v>373</v>
      </c>
      <c r="F1000" s="7" t="s">
        <v>85</v>
      </c>
      <c r="G1000" s="7" t="s">
        <v>57</v>
      </c>
      <c r="H1000" s="6">
        <v>2020</v>
      </c>
      <c r="I1000" s="116">
        <v>59.8</v>
      </c>
      <c r="J1000" s="29">
        <v>59.8</v>
      </c>
    </row>
    <row r="1001" spans="1:10" ht="15" customHeight="1" x14ac:dyDescent="0.25">
      <c r="A1001" s="8">
        <f t="shared" si="25"/>
        <v>1001</v>
      </c>
      <c r="B1001" s="7" t="s">
        <v>1040</v>
      </c>
      <c r="D1001" s="7" t="s">
        <v>1039</v>
      </c>
      <c r="E1001" s="7" t="s">
        <v>241</v>
      </c>
      <c r="F1001" s="7" t="s">
        <v>85</v>
      </c>
      <c r="G1001" s="7" t="s">
        <v>101</v>
      </c>
      <c r="H1001" s="6">
        <v>2023</v>
      </c>
      <c r="I1001" s="116">
        <v>101.7</v>
      </c>
      <c r="J1001" s="29">
        <v>100</v>
      </c>
    </row>
    <row r="1002" spans="1:10" ht="15" customHeight="1" x14ac:dyDescent="0.25">
      <c r="A1002" s="8">
        <f t="shared" si="25"/>
        <v>1002</v>
      </c>
      <c r="B1002" s="7" t="s">
        <v>416</v>
      </c>
      <c r="D1002" s="7" t="s">
        <v>3376</v>
      </c>
      <c r="E1002" s="7" t="s">
        <v>241</v>
      </c>
      <c r="F1002" s="7" t="s">
        <v>85</v>
      </c>
      <c r="G1002" s="7" t="s">
        <v>101</v>
      </c>
      <c r="H1002" s="6">
        <v>2024</v>
      </c>
      <c r="I1002" s="116">
        <v>200.7</v>
      </c>
      <c r="J1002" s="29">
        <v>200</v>
      </c>
    </row>
    <row r="1003" spans="1:10" ht="15" customHeight="1" x14ac:dyDescent="0.25">
      <c r="A1003" s="8">
        <f t="shared" si="25"/>
        <v>1003</v>
      </c>
      <c r="B1003" s="7" t="s">
        <v>1038</v>
      </c>
      <c r="D1003" s="7" t="s">
        <v>1037</v>
      </c>
      <c r="E1003" s="7" t="s">
        <v>246</v>
      </c>
      <c r="F1003" s="7" t="s">
        <v>85</v>
      </c>
      <c r="G1003" s="7" t="s">
        <v>53</v>
      </c>
      <c r="H1003" s="6">
        <v>2018</v>
      </c>
      <c r="I1003" s="116">
        <v>50</v>
      </c>
      <c r="J1003" s="29">
        <v>50</v>
      </c>
    </row>
    <row r="1004" spans="1:10" ht="15" customHeight="1" x14ac:dyDescent="0.25">
      <c r="A1004" s="8">
        <f t="shared" si="25"/>
        <v>1004</v>
      </c>
      <c r="B1004" s="7" t="s">
        <v>1036</v>
      </c>
      <c r="D1004" s="7" t="s">
        <v>1035</v>
      </c>
      <c r="E1004" s="7" t="s">
        <v>229</v>
      </c>
      <c r="F1004" s="7" t="s">
        <v>85</v>
      </c>
      <c r="G1004" s="7" t="s">
        <v>53</v>
      </c>
      <c r="H1004" s="6">
        <v>2017</v>
      </c>
      <c r="I1004" s="116">
        <v>157.5</v>
      </c>
      <c r="J1004" s="29">
        <v>157.5</v>
      </c>
    </row>
    <row r="1005" spans="1:10" ht="15" customHeight="1" x14ac:dyDescent="0.25">
      <c r="A1005" s="8">
        <f t="shared" si="25"/>
        <v>1005</v>
      </c>
      <c r="B1005" s="7" t="s">
        <v>3041</v>
      </c>
      <c r="D1005" s="7" t="s">
        <v>3042</v>
      </c>
      <c r="E1005" s="7" t="s">
        <v>247</v>
      </c>
      <c r="F1005" s="7" t="s">
        <v>85</v>
      </c>
      <c r="G1005" s="7" t="s">
        <v>84</v>
      </c>
      <c r="H1005" s="6">
        <v>2023</v>
      </c>
      <c r="I1005" s="116">
        <v>147.5</v>
      </c>
      <c r="J1005" s="29">
        <v>146</v>
      </c>
    </row>
    <row r="1006" spans="1:10" ht="15" customHeight="1" x14ac:dyDescent="0.25">
      <c r="A1006" s="8">
        <f t="shared" si="25"/>
        <v>1006</v>
      </c>
      <c r="B1006" s="7" t="s">
        <v>3043</v>
      </c>
      <c r="D1006" s="7" t="s">
        <v>3044</v>
      </c>
      <c r="E1006" s="7" t="s">
        <v>247</v>
      </c>
      <c r="F1006" s="7" t="s">
        <v>85</v>
      </c>
      <c r="G1006" s="7" t="s">
        <v>84</v>
      </c>
      <c r="H1006" s="6">
        <v>2023</v>
      </c>
      <c r="I1006" s="116">
        <v>104.9</v>
      </c>
      <c r="J1006" s="29">
        <v>104</v>
      </c>
    </row>
    <row r="1007" spans="1:10" ht="15" customHeight="1" x14ac:dyDescent="0.25">
      <c r="A1007" s="8">
        <f t="shared" si="25"/>
        <v>1007</v>
      </c>
      <c r="B1007" s="7" t="s">
        <v>1034</v>
      </c>
      <c r="D1007" s="7" t="s">
        <v>1033</v>
      </c>
      <c r="E1007" s="7" t="s">
        <v>78</v>
      </c>
      <c r="F1007" s="7" t="s">
        <v>85</v>
      </c>
      <c r="G1007" s="7" t="s">
        <v>57</v>
      </c>
      <c r="H1007" s="6">
        <v>2018</v>
      </c>
      <c r="I1007" s="116">
        <v>10</v>
      </c>
      <c r="J1007" s="29">
        <v>10</v>
      </c>
    </row>
    <row r="1008" spans="1:10" ht="15" customHeight="1" x14ac:dyDescent="0.25">
      <c r="A1008" s="8">
        <f t="shared" si="25"/>
        <v>1008</v>
      </c>
      <c r="B1008" s="7" t="s">
        <v>1032</v>
      </c>
      <c r="D1008" s="7" t="s">
        <v>1031</v>
      </c>
      <c r="E1008" s="7" t="s">
        <v>117</v>
      </c>
      <c r="F1008" s="7" t="s">
        <v>85</v>
      </c>
      <c r="G1008" s="7" t="s">
        <v>57</v>
      </c>
      <c r="H1008" s="6">
        <v>2022</v>
      </c>
      <c r="I1008" s="116">
        <v>135</v>
      </c>
      <c r="J1008" s="29">
        <v>127.1</v>
      </c>
    </row>
    <row r="1009" spans="1:10" ht="15" customHeight="1" x14ac:dyDescent="0.25">
      <c r="A1009" s="8">
        <f t="shared" si="25"/>
        <v>1009</v>
      </c>
      <c r="B1009" s="7" t="s">
        <v>1030</v>
      </c>
      <c r="D1009" s="7" t="s">
        <v>1029</v>
      </c>
      <c r="E1009" s="7" t="s">
        <v>162</v>
      </c>
      <c r="F1009" s="7" t="s">
        <v>85</v>
      </c>
      <c r="G1009" s="7" t="s">
        <v>84</v>
      </c>
      <c r="H1009" s="6">
        <v>2012</v>
      </c>
      <c r="I1009" s="116">
        <v>9.9</v>
      </c>
      <c r="J1009" s="29">
        <v>9.9</v>
      </c>
    </row>
    <row r="1010" spans="1:10" ht="15" customHeight="1" x14ac:dyDescent="0.25">
      <c r="A1010" s="8">
        <f t="shared" si="25"/>
        <v>1010</v>
      </c>
      <c r="B1010" s="7" t="s">
        <v>1028</v>
      </c>
      <c r="D1010" s="7" t="s">
        <v>1027</v>
      </c>
      <c r="E1010" s="7" t="s">
        <v>162</v>
      </c>
      <c r="F1010" s="7" t="s">
        <v>85</v>
      </c>
      <c r="G1010" s="7" t="s">
        <v>84</v>
      </c>
      <c r="H1010" s="6">
        <v>2012</v>
      </c>
      <c r="I1010" s="116">
        <v>9.9</v>
      </c>
      <c r="J1010" s="29">
        <v>9.9</v>
      </c>
    </row>
    <row r="1011" spans="1:10" ht="15" customHeight="1" x14ac:dyDescent="0.25">
      <c r="A1011" s="8">
        <f t="shared" si="25"/>
        <v>1011</v>
      </c>
      <c r="B1011" s="7" t="s">
        <v>1026</v>
      </c>
      <c r="D1011" s="7" t="s">
        <v>1025</v>
      </c>
      <c r="E1011" s="7" t="s">
        <v>162</v>
      </c>
      <c r="F1011" s="7" t="s">
        <v>85</v>
      </c>
      <c r="G1011" s="7" t="s">
        <v>84</v>
      </c>
      <c r="H1011" s="6">
        <v>2012</v>
      </c>
      <c r="I1011" s="116">
        <v>5.6</v>
      </c>
      <c r="J1011" s="29">
        <v>5.6</v>
      </c>
    </row>
    <row r="1012" spans="1:10" ht="15" customHeight="1" x14ac:dyDescent="0.25">
      <c r="A1012" s="8">
        <f t="shared" si="25"/>
        <v>1012</v>
      </c>
      <c r="B1012" s="7" t="s">
        <v>1024</v>
      </c>
      <c r="D1012" s="7" t="s">
        <v>1023</v>
      </c>
      <c r="E1012" s="7" t="s">
        <v>162</v>
      </c>
      <c r="F1012" s="7" t="s">
        <v>85</v>
      </c>
      <c r="G1012" s="7" t="s">
        <v>84</v>
      </c>
      <c r="H1012" s="6">
        <v>2012</v>
      </c>
      <c r="I1012" s="116">
        <v>5</v>
      </c>
      <c r="J1012" s="29">
        <v>5</v>
      </c>
    </row>
    <row r="1013" spans="1:10" ht="15" customHeight="1" x14ac:dyDescent="0.25">
      <c r="A1013" s="8">
        <f t="shared" si="25"/>
        <v>1013</v>
      </c>
      <c r="B1013" s="7" t="s">
        <v>881</v>
      </c>
      <c r="D1013" s="7" t="s">
        <v>880</v>
      </c>
      <c r="E1013" s="7" t="s">
        <v>377</v>
      </c>
      <c r="F1013" s="7" t="s">
        <v>85</v>
      </c>
      <c r="G1013" s="7" t="s">
        <v>57</v>
      </c>
      <c r="H1013" s="6">
        <v>2024</v>
      </c>
      <c r="I1013" s="116">
        <v>165.75</v>
      </c>
      <c r="J1013" s="29">
        <v>165.8</v>
      </c>
    </row>
    <row r="1014" spans="1:10" ht="15" customHeight="1" x14ac:dyDescent="0.25">
      <c r="A1014" s="8">
        <f t="shared" si="25"/>
        <v>1014</v>
      </c>
      <c r="B1014" s="7" t="s">
        <v>879</v>
      </c>
      <c r="D1014" s="7" t="s">
        <v>878</v>
      </c>
      <c r="E1014" s="7" t="s">
        <v>377</v>
      </c>
      <c r="F1014" s="7" t="s">
        <v>85</v>
      </c>
      <c r="G1014" s="7" t="s">
        <v>57</v>
      </c>
      <c r="H1014" s="6">
        <v>2024</v>
      </c>
      <c r="I1014" s="116">
        <v>86.19</v>
      </c>
      <c r="J1014" s="29">
        <v>86.2</v>
      </c>
    </row>
    <row r="1015" spans="1:10" ht="15" customHeight="1" x14ac:dyDescent="0.25">
      <c r="A1015" s="8">
        <f t="shared" si="25"/>
        <v>1015</v>
      </c>
      <c r="B1015" s="7" t="s">
        <v>3706</v>
      </c>
      <c r="D1015" s="7" t="s">
        <v>3706</v>
      </c>
      <c r="E1015" s="7" t="s">
        <v>3707</v>
      </c>
      <c r="F1015" s="7" t="s">
        <v>85</v>
      </c>
      <c r="G1015" s="7" t="s">
        <v>57</v>
      </c>
      <c r="H1015" s="6">
        <v>2024</v>
      </c>
      <c r="I1015" s="116">
        <v>7.5</v>
      </c>
      <c r="J1015" s="29">
        <v>7.5</v>
      </c>
    </row>
    <row r="1016" spans="1:10" ht="15" customHeight="1" x14ac:dyDescent="0.25">
      <c r="A1016" s="8">
        <f t="shared" si="25"/>
        <v>1016</v>
      </c>
      <c r="B1016" s="7" t="s">
        <v>899</v>
      </c>
      <c r="D1016" s="7" t="s">
        <v>898</v>
      </c>
      <c r="E1016" s="7" t="s">
        <v>241</v>
      </c>
      <c r="F1016" s="7" t="s">
        <v>85</v>
      </c>
      <c r="G1016" s="7" t="s">
        <v>101</v>
      </c>
      <c r="H1016" s="6">
        <v>2023</v>
      </c>
      <c r="I1016" s="116">
        <v>149.5</v>
      </c>
      <c r="J1016" s="29">
        <v>143.6</v>
      </c>
    </row>
    <row r="1017" spans="1:10" ht="15" customHeight="1" x14ac:dyDescent="0.25">
      <c r="A1017" s="8">
        <f t="shared" si="25"/>
        <v>1017</v>
      </c>
      <c r="B1017" s="7" t="s">
        <v>897</v>
      </c>
      <c r="D1017" s="7" t="s">
        <v>896</v>
      </c>
      <c r="E1017" s="7" t="s">
        <v>241</v>
      </c>
      <c r="F1017" s="7" t="s">
        <v>85</v>
      </c>
      <c r="G1017" s="7" t="s">
        <v>101</v>
      </c>
      <c r="H1017" s="6">
        <v>2023</v>
      </c>
      <c r="I1017" s="116">
        <v>100.4</v>
      </c>
      <c r="J1017" s="29">
        <v>96.4</v>
      </c>
    </row>
    <row r="1018" spans="1:10" ht="15" customHeight="1" x14ac:dyDescent="0.25">
      <c r="A1018" s="8">
        <f t="shared" si="25"/>
        <v>1018</v>
      </c>
      <c r="B1018" s="7" t="s">
        <v>1022</v>
      </c>
      <c r="D1018" s="7" t="s">
        <v>1021</v>
      </c>
      <c r="E1018" s="7" t="s">
        <v>154</v>
      </c>
      <c r="F1018" s="7" t="s">
        <v>85</v>
      </c>
      <c r="G1018" s="7" t="s">
        <v>53</v>
      </c>
      <c r="H1018" s="6">
        <v>2021</v>
      </c>
      <c r="I1018" s="116">
        <v>125.9</v>
      </c>
      <c r="J1018" s="29">
        <v>125.9</v>
      </c>
    </row>
    <row r="1019" spans="1:10" ht="15" customHeight="1" x14ac:dyDescent="0.25">
      <c r="A1019" s="8">
        <f t="shared" si="25"/>
        <v>1019</v>
      </c>
      <c r="B1019" s="7" t="s">
        <v>1020</v>
      </c>
      <c r="D1019" s="7" t="s">
        <v>1019</v>
      </c>
      <c r="E1019" s="7" t="s">
        <v>154</v>
      </c>
      <c r="F1019" s="7" t="s">
        <v>85</v>
      </c>
      <c r="G1019" s="7" t="s">
        <v>53</v>
      </c>
      <c r="H1019" s="6">
        <v>2021</v>
      </c>
      <c r="I1019" s="116">
        <v>128.9</v>
      </c>
      <c r="J1019" s="29">
        <v>128.9</v>
      </c>
    </row>
    <row r="1020" spans="1:10" ht="15" customHeight="1" x14ac:dyDescent="0.25">
      <c r="A1020" s="8">
        <f t="shared" si="25"/>
        <v>1020</v>
      </c>
      <c r="B1020" s="7" t="s">
        <v>1018</v>
      </c>
      <c r="D1020" s="7" t="s">
        <v>1017</v>
      </c>
      <c r="E1020" s="7" t="s">
        <v>154</v>
      </c>
      <c r="F1020" s="7" t="s">
        <v>85</v>
      </c>
      <c r="G1020" s="7" t="s">
        <v>53</v>
      </c>
      <c r="H1020" s="6">
        <v>2023</v>
      </c>
      <c r="I1020" s="116">
        <v>101.9</v>
      </c>
      <c r="J1020" s="29">
        <v>101.9</v>
      </c>
    </row>
    <row r="1021" spans="1:10" ht="15" customHeight="1" x14ac:dyDescent="0.25">
      <c r="A1021" s="8">
        <f t="shared" si="25"/>
        <v>1021</v>
      </c>
      <c r="B1021" s="7" t="s">
        <v>1016</v>
      </c>
      <c r="D1021" s="7" t="s">
        <v>1015</v>
      </c>
      <c r="E1021" s="7" t="s">
        <v>154</v>
      </c>
      <c r="F1021" s="7" t="s">
        <v>85</v>
      </c>
      <c r="G1021" s="7" t="s">
        <v>53</v>
      </c>
      <c r="H1021" s="6">
        <v>2023</v>
      </c>
      <c r="I1021" s="116">
        <v>101.9</v>
      </c>
      <c r="J1021" s="29">
        <v>101.9</v>
      </c>
    </row>
    <row r="1022" spans="1:10" ht="15" customHeight="1" x14ac:dyDescent="0.25">
      <c r="A1022" s="8">
        <f t="shared" si="25"/>
        <v>1022</v>
      </c>
      <c r="B1022" s="7" t="s">
        <v>895</v>
      </c>
      <c r="D1022" s="7" t="s">
        <v>894</v>
      </c>
      <c r="E1022" s="7" t="s">
        <v>380</v>
      </c>
      <c r="F1022" s="7" t="s">
        <v>85</v>
      </c>
      <c r="G1022" s="7" t="s">
        <v>53</v>
      </c>
      <c r="H1022" s="6">
        <v>2024</v>
      </c>
      <c r="I1022" s="116">
        <v>126.81</v>
      </c>
      <c r="J1022" s="29">
        <v>126</v>
      </c>
    </row>
    <row r="1023" spans="1:10" ht="15" customHeight="1" x14ac:dyDescent="0.25">
      <c r="A1023" s="8">
        <f t="shared" si="25"/>
        <v>1023</v>
      </c>
      <c r="B1023" s="7" t="s">
        <v>893</v>
      </c>
      <c r="D1023" s="7" t="s">
        <v>892</v>
      </c>
      <c r="E1023" s="7" t="s">
        <v>380</v>
      </c>
      <c r="F1023" s="7" t="s">
        <v>85</v>
      </c>
      <c r="G1023" s="7" t="s">
        <v>53</v>
      </c>
      <c r="H1023" s="6">
        <v>2024</v>
      </c>
      <c r="I1023" s="116">
        <v>126.7</v>
      </c>
      <c r="J1023" s="29">
        <v>126</v>
      </c>
    </row>
    <row r="1024" spans="1:10" ht="15" customHeight="1" x14ac:dyDescent="0.25">
      <c r="A1024" s="8">
        <f t="shared" si="25"/>
        <v>1024</v>
      </c>
      <c r="B1024" s="7" t="s">
        <v>1014</v>
      </c>
      <c r="D1024" s="7" t="s">
        <v>1013</v>
      </c>
      <c r="E1024" s="7" t="s">
        <v>493</v>
      </c>
      <c r="F1024" s="7" t="s">
        <v>85</v>
      </c>
      <c r="G1024" s="7" t="s">
        <v>53</v>
      </c>
      <c r="H1024" s="6">
        <v>2021</v>
      </c>
      <c r="I1024" s="116">
        <v>136.80000000000001</v>
      </c>
      <c r="J1024" s="29">
        <v>136.80000000000001</v>
      </c>
    </row>
    <row r="1025" spans="1:10" ht="15" customHeight="1" x14ac:dyDescent="0.25">
      <c r="A1025" s="8">
        <f t="shared" si="25"/>
        <v>1025</v>
      </c>
      <c r="B1025" s="7" t="s">
        <v>1012</v>
      </c>
      <c r="D1025" s="7" t="s">
        <v>1011</v>
      </c>
      <c r="E1025" s="7" t="s">
        <v>493</v>
      </c>
      <c r="F1025" s="7" t="s">
        <v>85</v>
      </c>
      <c r="G1025" s="7" t="s">
        <v>53</v>
      </c>
      <c r="H1025" s="6">
        <v>2021</v>
      </c>
      <c r="I1025" s="116">
        <v>131.1</v>
      </c>
      <c r="J1025" s="29">
        <v>131.1</v>
      </c>
    </row>
    <row r="1026" spans="1:10" ht="15" customHeight="1" x14ac:dyDescent="0.25">
      <c r="A1026" s="8">
        <f t="shared" si="25"/>
        <v>1026</v>
      </c>
      <c r="B1026" s="7" t="s">
        <v>1010</v>
      </c>
      <c r="D1026" s="7" t="s">
        <v>1009</v>
      </c>
      <c r="E1026" s="7" t="s">
        <v>528</v>
      </c>
      <c r="F1026" s="7" t="s">
        <v>85</v>
      </c>
      <c r="G1026" s="7" t="s">
        <v>57</v>
      </c>
      <c r="H1026" s="6">
        <v>2021</v>
      </c>
      <c r="I1026" s="116">
        <v>10</v>
      </c>
      <c r="J1026" s="29">
        <v>10</v>
      </c>
    </row>
    <row r="1027" spans="1:10" ht="15" customHeight="1" x14ac:dyDescent="0.25">
      <c r="A1027" s="8">
        <f t="shared" si="25"/>
        <v>1027</v>
      </c>
      <c r="B1027" s="7" t="s">
        <v>3708</v>
      </c>
      <c r="D1027" s="7" t="s">
        <v>3708</v>
      </c>
      <c r="E1027" s="7" t="s">
        <v>2766</v>
      </c>
      <c r="F1027" s="7" t="s">
        <v>85</v>
      </c>
      <c r="G1027" s="7" t="s">
        <v>101</v>
      </c>
      <c r="H1027" s="6">
        <v>2024</v>
      </c>
      <c r="I1027" s="116">
        <v>1.5</v>
      </c>
      <c r="J1027" s="29">
        <v>1.5</v>
      </c>
    </row>
    <row r="1028" spans="1:10" ht="15" customHeight="1" x14ac:dyDescent="0.25">
      <c r="A1028" s="8">
        <f t="shared" si="25"/>
        <v>1028</v>
      </c>
      <c r="B1028" s="7" t="s">
        <v>1008</v>
      </c>
      <c r="D1028" s="7" t="s">
        <v>1007</v>
      </c>
      <c r="E1028" s="7" t="s">
        <v>126</v>
      </c>
      <c r="F1028" s="7" t="s">
        <v>85</v>
      </c>
      <c r="G1028" s="7" t="s">
        <v>125</v>
      </c>
      <c r="H1028" s="6">
        <v>2023</v>
      </c>
      <c r="I1028" s="116">
        <v>45.7</v>
      </c>
      <c r="J1028" s="29">
        <v>45.7</v>
      </c>
    </row>
    <row r="1029" spans="1:10" ht="15" customHeight="1" x14ac:dyDescent="0.25">
      <c r="A1029" s="8">
        <f t="shared" si="25"/>
        <v>1029</v>
      </c>
      <c r="B1029" s="7" t="s">
        <v>1006</v>
      </c>
      <c r="D1029" s="7" t="s">
        <v>1005</v>
      </c>
      <c r="E1029" s="7" t="s">
        <v>271</v>
      </c>
      <c r="F1029" s="7" t="s">
        <v>85</v>
      </c>
      <c r="G1029" s="7" t="s">
        <v>57</v>
      </c>
      <c r="H1029" s="6">
        <v>2022</v>
      </c>
      <c r="I1029" s="116">
        <v>129.19999999999999</v>
      </c>
      <c r="J1029" s="29">
        <v>120.7</v>
      </c>
    </row>
    <row r="1030" spans="1:10" ht="15" customHeight="1" x14ac:dyDescent="0.25">
      <c r="A1030" s="8">
        <f t="shared" ref="A1030:A1093" si="26">A1029+1</f>
        <v>1030</v>
      </c>
      <c r="B1030" s="7" t="s">
        <v>1004</v>
      </c>
      <c r="D1030" s="7" t="s">
        <v>1003</v>
      </c>
      <c r="E1030" s="7" t="s">
        <v>164</v>
      </c>
      <c r="F1030" s="7" t="s">
        <v>85</v>
      </c>
      <c r="G1030" s="7" t="s">
        <v>125</v>
      </c>
      <c r="H1030" s="6">
        <v>2021</v>
      </c>
      <c r="I1030" s="116">
        <v>120</v>
      </c>
      <c r="J1030" s="29">
        <v>120</v>
      </c>
    </row>
    <row r="1031" spans="1:10" ht="15" customHeight="1" x14ac:dyDescent="0.25">
      <c r="A1031" s="8">
        <f t="shared" si="26"/>
        <v>1031</v>
      </c>
      <c r="B1031" s="7" t="s">
        <v>1002</v>
      </c>
      <c r="D1031" s="7" t="s">
        <v>1001</v>
      </c>
      <c r="E1031" s="7" t="s">
        <v>94</v>
      </c>
      <c r="F1031" s="7" t="s">
        <v>85</v>
      </c>
      <c r="G1031" s="7" t="s">
        <v>57</v>
      </c>
      <c r="H1031" s="6">
        <v>2016</v>
      </c>
      <c r="I1031" s="116">
        <v>10</v>
      </c>
      <c r="J1031" s="29">
        <v>10</v>
      </c>
    </row>
    <row r="1032" spans="1:10" ht="15" customHeight="1" x14ac:dyDescent="0.25">
      <c r="A1032" s="8">
        <f t="shared" si="26"/>
        <v>1032</v>
      </c>
      <c r="B1032" s="7" t="s">
        <v>1000</v>
      </c>
      <c r="D1032" s="7" t="s">
        <v>999</v>
      </c>
      <c r="E1032" s="7" t="s">
        <v>229</v>
      </c>
      <c r="F1032" s="7" t="s">
        <v>85</v>
      </c>
      <c r="G1032" s="7" t="s">
        <v>53</v>
      </c>
      <c r="H1032" s="6">
        <v>2018</v>
      </c>
      <c r="I1032" s="116">
        <v>182</v>
      </c>
      <c r="J1032" s="29">
        <v>182</v>
      </c>
    </row>
    <row r="1033" spans="1:10" ht="15" customHeight="1" x14ac:dyDescent="0.25">
      <c r="A1033" s="8">
        <f t="shared" si="26"/>
        <v>1033</v>
      </c>
      <c r="B1033" s="7" t="s">
        <v>998</v>
      </c>
      <c r="D1033" s="7" t="s">
        <v>997</v>
      </c>
      <c r="E1033" s="7" t="s">
        <v>260</v>
      </c>
      <c r="F1033" s="7" t="s">
        <v>85</v>
      </c>
      <c r="G1033" s="7" t="s">
        <v>84</v>
      </c>
      <c r="H1033" s="6">
        <v>2011</v>
      </c>
      <c r="I1033" s="116">
        <v>26.7</v>
      </c>
      <c r="J1033" s="29">
        <v>26.7</v>
      </c>
    </row>
    <row r="1034" spans="1:10" ht="15" customHeight="1" x14ac:dyDescent="0.25">
      <c r="A1034" s="8">
        <f t="shared" si="26"/>
        <v>1034</v>
      </c>
      <c r="B1034" s="7" t="s">
        <v>996</v>
      </c>
      <c r="D1034" s="7" t="s">
        <v>995</v>
      </c>
      <c r="E1034" s="7" t="s">
        <v>516</v>
      </c>
      <c r="F1034" s="7" t="s">
        <v>85</v>
      </c>
      <c r="G1034" s="7" t="s">
        <v>57</v>
      </c>
      <c r="H1034" s="6">
        <v>2018</v>
      </c>
      <c r="I1034" s="116">
        <v>5</v>
      </c>
      <c r="J1034" s="29">
        <v>5</v>
      </c>
    </row>
    <row r="1035" spans="1:10" ht="15" customHeight="1" x14ac:dyDescent="0.25">
      <c r="A1035" s="8">
        <f t="shared" si="26"/>
        <v>1035</v>
      </c>
      <c r="B1035" s="7" t="s">
        <v>994</v>
      </c>
      <c r="D1035" s="7" t="s">
        <v>993</v>
      </c>
      <c r="E1035" s="7" t="s">
        <v>680</v>
      </c>
      <c r="F1035" s="7" t="s">
        <v>85</v>
      </c>
      <c r="G1035" s="7" t="s">
        <v>53</v>
      </c>
      <c r="H1035" s="6">
        <v>2019</v>
      </c>
      <c r="I1035" s="116">
        <v>100</v>
      </c>
      <c r="J1035" s="29">
        <v>100</v>
      </c>
    </row>
    <row r="1036" spans="1:10" ht="15" customHeight="1" x14ac:dyDescent="0.25">
      <c r="A1036" s="8">
        <f t="shared" si="26"/>
        <v>1036</v>
      </c>
      <c r="B1036" s="7" t="s">
        <v>992</v>
      </c>
      <c r="D1036" s="7" t="s">
        <v>991</v>
      </c>
      <c r="E1036" s="7" t="s">
        <v>164</v>
      </c>
      <c r="F1036" s="7" t="s">
        <v>85</v>
      </c>
      <c r="G1036" s="7" t="s">
        <v>125</v>
      </c>
      <c r="H1036" s="6">
        <v>2022</v>
      </c>
      <c r="I1036" s="116">
        <v>101.6</v>
      </c>
      <c r="J1036" s="29">
        <v>101.6</v>
      </c>
    </row>
    <row r="1037" spans="1:10" ht="15" customHeight="1" x14ac:dyDescent="0.25">
      <c r="A1037" s="8">
        <f t="shared" si="26"/>
        <v>1037</v>
      </c>
      <c r="B1037" s="7" t="s">
        <v>990</v>
      </c>
      <c r="D1037" s="7" t="s">
        <v>989</v>
      </c>
      <c r="E1037" s="7" t="s">
        <v>164</v>
      </c>
      <c r="F1037" s="7" t="s">
        <v>85</v>
      </c>
      <c r="G1037" s="7" t="s">
        <v>125</v>
      </c>
      <c r="H1037" s="6">
        <v>2022</v>
      </c>
      <c r="I1037" s="116">
        <v>101.6</v>
      </c>
      <c r="J1037" s="29">
        <v>101.6</v>
      </c>
    </row>
    <row r="1038" spans="1:10" ht="15" customHeight="1" x14ac:dyDescent="0.25">
      <c r="A1038" s="8">
        <f t="shared" si="26"/>
        <v>1038</v>
      </c>
      <c r="B1038" s="7" t="s">
        <v>988</v>
      </c>
      <c r="D1038" s="7" t="s">
        <v>987</v>
      </c>
      <c r="E1038" s="7" t="s">
        <v>516</v>
      </c>
      <c r="F1038" s="7" t="s">
        <v>85</v>
      </c>
      <c r="G1038" s="7" t="s">
        <v>57</v>
      </c>
      <c r="H1038" s="6">
        <v>2017</v>
      </c>
      <c r="I1038" s="29">
        <v>5</v>
      </c>
      <c r="J1038" s="29">
        <v>5</v>
      </c>
    </row>
    <row r="1039" spans="1:10" ht="15" customHeight="1" x14ac:dyDescent="0.25">
      <c r="A1039" s="8">
        <f t="shared" si="26"/>
        <v>1039</v>
      </c>
      <c r="B1039" s="7" t="s">
        <v>986</v>
      </c>
      <c r="D1039" s="7" t="s">
        <v>985</v>
      </c>
      <c r="E1039" s="7" t="s">
        <v>516</v>
      </c>
      <c r="F1039" s="7" t="s">
        <v>85</v>
      </c>
      <c r="G1039" s="7" t="s">
        <v>57</v>
      </c>
      <c r="H1039" s="6">
        <v>2017</v>
      </c>
      <c r="I1039" s="29">
        <v>5</v>
      </c>
      <c r="J1039" s="29">
        <v>5</v>
      </c>
    </row>
    <row r="1040" spans="1:10" ht="15" customHeight="1" x14ac:dyDescent="0.25">
      <c r="A1040" s="8">
        <f t="shared" si="26"/>
        <v>1040</v>
      </c>
      <c r="B1040" s="7" t="s">
        <v>984</v>
      </c>
      <c r="D1040" s="7" t="s">
        <v>983</v>
      </c>
      <c r="E1040" s="7" t="s">
        <v>201</v>
      </c>
      <c r="F1040" s="7" t="s">
        <v>85</v>
      </c>
      <c r="G1040" s="7" t="s">
        <v>57</v>
      </c>
      <c r="H1040" s="6">
        <v>2017</v>
      </c>
      <c r="I1040" s="29">
        <v>10</v>
      </c>
      <c r="J1040" s="29">
        <v>10</v>
      </c>
    </row>
    <row r="1041" spans="1:10" ht="15" customHeight="1" x14ac:dyDescent="0.25">
      <c r="A1041" s="8">
        <f t="shared" si="26"/>
        <v>1041</v>
      </c>
      <c r="B1041" s="7" t="s">
        <v>982</v>
      </c>
      <c r="D1041" s="7" t="s">
        <v>981</v>
      </c>
      <c r="E1041" s="7" t="s">
        <v>94</v>
      </c>
      <c r="F1041" s="7" t="s">
        <v>85</v>
      </c>
      <c r="G1041" s="7" t="s">
        <v>57</v>
      </c>
      <c r="H1041" s="6">
        <v>2017</v>
      </c>
      <c r="I1041" s="29">
        <v>10</v>
      </c>
      <c r="J1041" s="29">
        <v>10</v>
      </c>
    </row>
    <row r="1042" spans="1:10" ht="15" customHeight="1" x14ac:dyDescent="0.25">
      <c r="A1042" s="8">
        <f t="shared" si="26"/>
        <v>1042</v>
      </c>
      <c r="B1042" s="7" t="s">
        <v>3709</v>
      </c>
      <c r="D1042" s="7" t="s">
        <v>3709</v>
      </c>
      <c r="E1042" s="7" t="s">
        <v>67</v>
      </c>
      <c r="F1042" s="7" t="s">
        <v>85</v>
      </c>
      <c r="G1042" s="7" t="s">
        <v>53</v>
      </c>
      <c r="H1042" s="6">
        <v>2024</v>
      </c>
      <c r="I1042" s="29">
        <v>10</v>
      </c>
      <c r="J1042" s="29">
        <v>10</v>
      </c>
    </row>
    <row r="1043" spans="1:10" ht="15" customHeight="1" x14ac:dyDescent="0.25">
      <c r="A1043" s="8">
        <f t="shared" si="26"/>
        <v>1043</v>
      </c>
      <c r="B1043" s="7" t="s">
        <v>980</v>
      </c>
      <c r="D1043" s="7" t="s">
        <v>979</v>
      </c>
      <c r="E1043" s="7" t="s">
        <v>94</v>
      </c>
      <c r="F1043" s="7" t="s">
        <v>85</v>
      </c>
      <c r="G1043" s="7" t="s">
        <v>57</v>
      </c>
      <c r="H1043" s="6">
        <v>2018</v>
      </c>
      <c r="I1043" s="29">
        <v>5</v>
      </c>
      <c r="J1043" s="29">
        <v>5</v>
      </c>
    </row>
    <row r="1044" spans="1:10" ht="15" customHeight="1" x14ac:dyDescent="0.25">
      <c r="A1044" s="8">
        <f t="shared" si="26"/>
        <v>1044</v>
      </c>
      <c r="B1044" s="7" t="s">
        <v>359</v>
      </c>
      <c r="D1044" s="7" t="s">
        <v>3140</v>
      </c>
      <c r="E1044" s="7" t="s">
        <v>124</v>
      </c>
      <c r="F1044" s="7" t="s">
        <v>85</v>
      </c>
      <c r="G1044" s="7" t="s">
        <v>84</v>
      </c>
      <c r="H1044" s="6">
        <v>2024</v>
      </c>
      <c r="I1044" s="116">
        <v>161.28</v>
      </c>
      <c r="J1044" s="29">
        <v>160</v>
      </c>
    </row>
    <row r="1045" spans="1:10" ht="15" customHeight="1" x14ac:dyDescent="0.25">
      <c r="A1045" s="8">
        <f t="shared" si="26"/>
        <v>1045</v>
      </c>
      <c r="B1045" s="10" t="s">
        <v>978</v>
      </c>
      <c r="D1045" s="10"/>
      <c r="E1045" s="10"/>
      <c r="F1045" s="10"/>
      <c r="G1045" s="10"/>
      <c r="H1045" s="9"/>
      <c r="I1045" s="28">
        <f t="shared" ref="I1045:J1045" si="27">SUM(I872:I1044)</f>
        <v>15432.97000000001</v>
      </c>
      <c r="J1045" s="28">
        <f t="shared" si="27"/>
        <v>15314.400000000003</v>
      </c>
    </row>
    <row r="1046" spans="1:10" ht="15" customHeight="1" x14ac:dyDescent="0.25">
      <c r="A1046" s="8">
        <f t="shared" si="26"/>
        <v>1046</v>
      </c>
      <c r="B1046" s="10"/>
      <c r="D1046" s="10"/>
      <c r="E1046" s="10"/>
      <c r="F1046" s="10"/>
      <c r="G1046" s="10"/>
      <c r="H1046" s="9"/>
      <c r="I1046" s="116"/>
      <c r="J1046" s="28"/>
    </row>
    <row r="1047" spans="1:10" ht="15" customHeight="1" x14ac:dyDescent="0.25">
      <c r="A1047" s="8">
        <f t="shared" si="26"/>
        <v>1047</v>
      </c>
      <c r="B1047" s="10" t="s">
        <v>977</v>
      </c>
      <c r="D1047" s="10"/>
      <c r="E1047" s="10"/>
      <c r="F1047" s="10"/>
      <c r="G1047" s="10"/>
      <c r="H1047" s="9"/>
      <c r="I1047" s="116"/>
      <c r="J1047" s="28"/>
    </row>
    <row r="1048" spans="1:10" ht="15" customHeight="1" x14ac:dyDescent="0.25">
      <c r="A1048" s="8">
        <f t="shared" si="26"/>
        <v>1048</v>
      </c>
      <c r="B1048" s="7" t="s">
        <v>3624</v>
      </c>
      <c r="C1048" s="7" t="s">
        <v>3309</v>
      </c>
      <c r="D1048" s="7" t="s">
        <v>3229</v>
      </c>
      <c r="E1048" s="7" t="s">
        <v>613</v>
      </c>
      <c r="F1048" s="7" t="s">
        <v>85</v>
      </c>
      <c r="G1048" s="7" t="s">
        <v>84</v>
      </c>
      <c r="H1048" s="6">
        <v>2024</v>
      </c>
      <c r="I1048" s="116">
        <v>139.66</v>
      </c>
      <c r="J1048" s="29">
        <v>139.19999999999999</v>
      </c>
    </row>
    <row r="1049" spans="1:10" ht="15" customHeight="1" x14ac:dyDescent="0.25">
      <c r="A1049" s="8">
        <f t="shared" si="26"/>
        <v>1049</v>
      </c>
      <c r="B1049" s="7" t="s">
        <v>3230</v>
      </c>
      <c r="C1049" s="7" t="s">
        <v>3309</v>
      </c>
      <c r="D1049" s="7" t="s">
        <v>3231</v>
      </c>
      <c r="E1049" s="7" t="s">
        <v>613</v>
      </c>
      <c r="F1049" s="7" t="s">
        <v>85</v>
      </c>
      <c r="G1049" s="7" t="s">
        <v>84</v>
      </c>
      <c r="H1049" s="6">
        <v>2024</v>
      </c>
      <c r="I1049" s="116">
        <v>95.54</v>
      </c>
      <c r="J1049" s="29">
        <v>95.2</v>
      </c>
    </row>
    <row r="1050" spans="1:10" ht="15" customHeight="1" x14ac:dyDescent="0.25">
      <c r="A1050" s="8">
        <f t="shared" si="26"/>
        <v>1050</v>
      </c>
      <c r="B1050" s="7" t="s">
        <v>3232</v>
      </c>
      <c r="C1050" s="7" t="s">
        <v>3309</v>
      </c>
      <c r="D1050" s="7" t="s">
        <v>3233</v>
      </c>
      <c r="E1050" s="7" t="s">
        <v>613</v>
      </c>
      <c r="F1050" s="7" t="s">
        <v>85</v>
      </c>
      <c r="G1050" s="7" t="s">
        <v>84</v>
      </c>
      <c r="H1050" s="6">
        <v>2024</v>
      </c>
      <c r="I1050" s="116">
        <v>5.57</v>
      </c>
      <c r="J1050" s="29">
        <v>5.6</v>
      </c>
    </row>
    <row r="1051" spans="1:10" ht="15" customHeight="1" x14ac:dyDescent="0.25">
      <c r="A1051" s="8">
        <f t="shared" si="26"/>
        <v>1051</v>
      </c>
      <c r="B1051" s="7" t="s">
        <v>606</v>
      </c>
      <c r="C1051" s="7" t="s">
        <v>605</v>
      </c>
      <c r="D1051" s="7" t="s">
        <v>3433</v>
      </c>
      <c r="E1051" s="7" t="s">
        <v>347</v>
      </c>
      <c r="F1051" s="7" t="s">
        <v>85</v>
      </c>
      <c r="G1051" s="7" t="s">
        <v>53</v>
      </c>
      <c r="H1051" s="6">
        <v>2024</v>
      </c>
      <c r="I1051" s="116">
        <v>195.41</v>
      </c>
      <c r="J1051" s="29">
        <v>195</v>
      </c>
    </row>
    <row r="1052" spans="1:10" ht="15" customHeight="1" x14ac:dyDescent="0.25">
      <c r="A1052" s="8">
        <f t="shared" si="26"/>
        <v>1052</v>
      </c>
      <c r="B1052" s="7" t="s">
        <v>3434</v>
      </c>
      <c r="C1052" s="7" t="s">
        <v>596</v>
      </c>
      <c r="D1052" s="7" t="s">
        <v>3435</v>
      </c>
      <c r="E1052" s="7" t="s">
        <v>389</v>
      </c>
      <c r="F1052" s="7" t="s">
        <v>85</v>
      </c>
      <c r="G1052" s="7" t="s">
        <v>84</v>
      </c>
      <c r="H1052" s="6">
        <v>2024</v>
      </c>
      <c r="I1052" s="116">
        <v>201.66</v>
      </c>
      <c r="J1052" s="29">
        <v>200.4</v>
      </c>
    </row>
    <row r="1053" spans="1:10" ht="15" customHeight="1" x14ac:dyDescent="0.25">
      <c r="A1053" s="8">
        <f t="shared" si="26"/>
        <v>1053</v>
      </c>
      <c r="B1053" s="7" t="s">
        <v>3436</v>
      </c>
      <c r="C1053" s="7" t="s">
        <v>595</v>
      </c>
      <c r="D1053" s="7" t="s">
        <v>3437</v>
      </c>
      <c r="E1053" s="7" t="s">
        <v>366</v>
      </c>
      <c r="F1053" s="7" t="s">
        <v>85</v>
      </c>
      <c r="G1053" s="7" t="s">
        <v>57</v>
      </c>
      <c r="H1053" s="6">
        <v>2024</v>
      </c>
      <c r="I1053" s="116">
        <v>234.84</v>
      </c>
      <c r="J1053" s="29">
        <v>233.9</v>
      </c>
    </row>
    <row r="1054" spans="1:10" ht="15" customHeight="1" x14ac:dyDescent="0.25">
      <c r="A1054" s="8">
        <f t="shared" si="26"/>
        <v>1054</v>
      </c>
      <c r="B1054" s="7" t="s">
        <v>3438</v>
      </c>
      <c r="C1054" s="7" t="s">
        <v>595</v>
      </c>
      <c r="D1054" s="7" t="s">
        <v>3439</v>
      </c>
      <c r="E1054" s="7" t="s">
        <v>366</v>
      </c>
      <c r="F1054" s="7" t="s">
        <v>85</v>
      </c>
      <c r="G1054" s="7" t="s">
        <v>57</v>
      </c>
      <c r="H1054" s="6">
        <v>2024</v>
      </c>
      <c r="I1054" s="116">
        <v>234.57</v>
      </c>
      <c r="J1054" s="29">
        <v>233.9</v>
      </c>
    </row>
    <row r="1055" spans="1:10" ht="15" customHeight="1" x14ac:dyDescent="0.25">
      <c r="A1055" s="8">
        <f t="shared" si="26"/>
        <v>1055</v>
      </c>
      <c r="B1055" s="7" t="s">
        <v>594</v>
      </c>
      <c r="C1055" s="7" t="s">
        <v>593</v>
      </c>
      <c r="D1055" s="7" t="s">
        <v>3570</v>
      </c>
      <c r="E1055" s="7" t="s">
        <v>267</v>
      </c>
      <c r="F1055" s="7" t="s">
        <v>85</v>
      </c>
      <c r="G1055" s="7" t="s">
        <v>57</v>
      </c>
      <c r="H1055" s="6">
        <v>2024</v>
      </c>
      <c r="I1055" s="116">
        <v>200.99</v>
      </c>
      <c r="J1055" s="29">
        <v>200.2</v>
      </c>
    </row>
    <row r="1056" spans="1:10" ht="15" customHeight="1" x14ac:dyDescent="0.25">
      <c r="A1056" s="8">
        <f t="shared" si="26"/>
        <v>1056</v>
      </c>
      <c r="B1056" s="7" t="s">
        <v>972</v>
      </c>
      <c r="C1056" s="7" t="s">
        <v>3310</v>
      </c>
      <c r="D1056" s="7" t="s">
        <v>971</v>
      </c>
      <c r="E1056" s="7" t="s">
        <v>342</v>
      </c>
      <c r="F1056" s="7" t="s">
        <v>85</v>
      </c>
      <c r="G1056" s="7" t="s">
        <v>84</v>
      </c>
      <c r="H1056" s="6">
        <v>2024</v>
      </c>
      <c r="I1056" s="116">
        <v>132.27000000000001</v>
      </c>
      <c r="J1056" s="29">
        <v>130</v>
      </c>
    </row>
    <row r="1057" spans="1:10" ht="15" customHeight="1" x14ac:dyDescent="0.25">
      <c r="A1057" s="8">
        <f t="shared" si="26"/>
        <v>1057</v>
      </c>
      <c r="B1057" s="7" t="s">
        <v>970</v>
      </c>
      <c r="C1057" s="7" t="s">
        <v>3310</v>
      </c>
      <c r="D1057" s="7" t="s">
        <v>969</v>
      </c>
      <c r="E1057" s="7" t="s">
        <v>342</v>
      </c>
      <c r="F1057" s="7" t="s">
        <v>85</v>
      </c>
      <c r="G1057" s="7" t="s">
        <v>84</v>
      </c>
      <c r="H1057" s="6">
        <v>2024</v>
      </c>
      <c r="I1057" s="116">
        <v>70.83</v>
      </c>
      <c r="J1057" s="29">
        <v>70</v>
      </c>
    </row>
    <row r="1058" spans="1:10" ht="15" customHeight="1" x14ac:dyDescent="0.25">
      <c r="A1058" s="8">
        <f t="shared" si="26"/>
        <v>1058</v>
      </c>
      <c r="B1058" s="7" t="s">
        <v>968</v>
      </c>
      <c r="C1058" s="7" t="s">
        <v>3311</v>
      </c>
      <c r="D1058" s="7" t="s">
        <v>967</v>
      </c>
      <c r="E1058" s="7" t="s">
        <v>226</v>
      </c>
      <c r="F1058" s="7" t="s">
        <v>85</v>
      </c>
      <c r="G1058" s="7" t="s">
        <v>57</v>
      </c>
      <c r="H1058" s="6">
        <v>2024</v>
      </c>
      <c r="I1058" s="116">
        <v>69</v>
      </c>
      <c r="J1058" s="29">
        <v>69</v>
      </c>
    </row>
    <row r="1059" spans="1:10" ht="15" customHeight="1" x14ac:dyDescent="0.25">
      <c r="A1059" s="8">
        <f t="shared" si="26"/>
        <v>1059</v>
      </c>
      <c r="B1059" s="7" t="s">
        <v>966</v>
      </c>
      <c r="C1059" s="7" t="s">
        <v>3312</v>
      </c>
      <c r="D1059" s="7" t="s">
        <v>965</v>
      </c>
      <c r="E1059" s="7" t="s">
        <v>226</v>
      </c>
      <c r="F1059" s="7" t="s">
        <v>85</v>
      </c>
      <c r="G1059" s="7" t="s">
        <v>57</v>
      </c>
      <c r="H1059" s="6">
        <v>2024</v>
      </c>
      <c r="I1059" s="116">
        <v>141</v>
      </c>
      <c r="J1059" s="29">
        <v>141</v>
      </c>
    </row>
    <row r="1060" spans="1:10" ht="15" customHeight="1" x14ac:dyDescent="0.25">
      <c r="A1060" s="8">
        <f t="shared" si="26"/>
        <v>1060</v>
      </c>
      <c r="B1060" s="7" t="s">
        <v>3121</v>
      </c>
      <c r="C1060" s="7" t="s">
        <v>3313</v>
      </c>
      <c r="D1060" s="7" t="s">
        <v>3122</v>
      </c>
      <c r="E1060" s="7" t="s">
        <v>153</v>
      </c>
      <c r="F1060" s="7" t="s">
        <v>85</v>
      </c>
      <c r="G1060" s="7" t="s">
        <v>57</v>
      </c>
      <c r="H1060" s="6">
        <v>2024</v>
      </c>
      <c r="I1060" s="116">
        <v>127.3</v>
      </c>
      <c r="J1060" s="29">
        <v>127</v>
      </c>
    </row>
    <row r="1061" spans="1:10" ht="15" customHeight="1" x14ac:dyDescent="0.25">
      <c r="A1061" s="8">
        <f t="shared" si="26"/>
        <v>1061</v>
      </c>
      <c r="B1061" s="7" t="s">
        <v>3123</v>
      </c>
      <c r="C1061" s="7" t="s">
        <v>3313</v>
      </c>
      <c r="D1061" s="7" t="s">
        <v>3124</v>
      </c>
      <c r="E1061" s="7" t="s">
        <v>153</v>
      </c>
      <c r="F1061" s="7" t="s">
        <v>85</v>
      </c>
      <c r="G1061" s="7" t="s">
        <v>57</v>
      </c>
      <c r="H1061" s="6">
        <v>2024</v>
      </c>
      <c r="I1061" s="116">
        <v>173.9</v>
      </c>
      <c r="J1061" s="29">
        <v>173</v>
      </c>
    </row>
    <row r="1062" spans="1:10" ht="15" customHeight="1" x14ac:dyDescent="0.25">
      <c r="A1062" s="8">
        <f t="shared" si="26"/>
        <v>1062</v>
      </c>
      <c r="B1062" s="7" t="s">
        <v>964</v>
      </c>
      <c r="C1062" s="7" t="s">
        <v>3314</v>
      </c>
      <c r="D1062" s="7" t="s">
        <v>963</v>
      </c>
      <c r="E1062" s="7" t="s">
        <v>241</v>
      </c>
      <c r="F1062" s="7" t="s">
        <v>85</v>
      </c>
      <c r="G1062" s="7" t="s">
        <v>101</v>
      </c>
      <c r="H1062" s="6">
        <v>2024</v>
      </c>
      <c r="I1062" s="116">
        <v>217.5</v>
      </c>
      <c r="J1062" s="29">
        <v>217.5</v>
      </c>
    </row>
    <row r="1063" spans="1:10" ht="15" customHeight="1" x14ac:dyDescent="0.25">
      <c r="A1063" s="8">
        <f t="shared" si="26"/>
        <v>1063</v>
      </c>
      <c r="B1063" s="7" t="s">
        <v>962</v>
      </c>
      <c r="C1063" s="7" t="s">
        <v>3314</v>
      </c>
      <c r="D1063" s="7" t="s">
        <v>961</v>
      </c>
      <c r="E1063" s="7" t="s">
        <v>241</v>
      </c>
      <c r="F1063" s="7" t="s">
        <v>85</v>
      </c>
      <c r="G1063" s="7" t="s">
        <v>101</v>
      </c>
      <c r="H1063" s="6">
        <v>2024</v>
      </c>
      <c r="I1063" s="116">
        <v>221.3</v>
      </c>
      <c r="J1063" s="29">
        <v>221.3</v>
      </c>
    </row>
    <row r="1064" spans="1:10" ht="15" customHeight="1" x14ac:dyDescent="0.25">
      <c r="A1064" s="8">
        <f t="shared" si="26"/>
        <v>1064</v>
      </c>
      <c r="B1064" s="7" t="s">
        <v>3234</v>
      </c>
      <c r="C1064" s="7" t="s">
        <v>3315</v>
      </c>
      <c r="D1064" s="7" t="s">
        <v>3235</v>
      </c>
      <c r="E1064" s="7" t="s">
        <v>493</v>
      </c>
      <c r="F1064" s="7" t="s">
        <v>85</v>
      </c>
      <c r="G1064" s="7" t="s">
        <v>53</v>
      </c>
      <c r="H1064" s="6">
        <v>2024</v>
      </c>
      <c r="I1064" s="116">
        <v>25.22</v>
      </c>
      <c r="J1064" s="29">
        <v>24.8</v>
      </c>
    </row>
    <row r="1065" spans="1:10" ht="15" customHeight="1" x14ac:dyDescent="0.25">
      <c r="A1065" s="8">
        <f t="shared" si="26"/>
        <v>1065</v>
      </c>
      <c r="B1065" s="7" t="s">
        <v>3125</v>
      </c>
      <c r="C1065" s="7" t="s">
        <v>3316</v>
      </c>
      <c r="D1065" s="7" t="s">
        <v>3126</v>
      </c>
      <c r="E1065" s="7" t="s">
        <v>296</v>
      </c>
      <c r="F1065" s="7" t="s">
        <v>85</v>
      </c>
      <c r="G1065" s="7" t="s">
        <v>57</v>
      </c>
      <c r="H1065" s="6">
        <v>2024</v>
      </c>
      <c r="I1065" s="116">
        <v>97.7</v>
      </c>
      <c r="J1065" s="29">
        <v>96.2</v>
      </c>
    </row>
    <row r="1066" spans="1:10" ht="15" customHeight="1" x14ac:dyDescent="0.25">
      <c r="A1066" s="8">
        <f t="shared" si="26"/>
        <v>1066</v>
      </c>
      <c r="B1066" s="7" t="s">
        <v>3127</v>
      </c>
      <c r="C1066" s="7" t="s">
        <v>3316</v>
      </c>
      <c r="D1066" s="7" t="s">
        <v>3128</v>
      </c>
      <c r="E1066" s="7" t="s">
        <v>296</v>
      </c>
      <c r="F1066" s="7" t="s">
        <v>85</v>
      </c>
      <c r="G1066" s="7" t="s">
        <v>57</v>
      </c>
      <c r="H1066" s="6">
        <v>2024</v>
      </c>
      <c r="I1066" s="116">
        <v>56.3</v>
      </c>
      <c r="J1066" s="29">
        <v>55.4</v>
      </c>
    </row>
    <row r="1067" spans="1:10" ht="15" customHeight="1" x14ac:dyDescent="0.25">
      <c r="A1067" s="8">
        <f t="shared" si="26"/>
        <v>1067</v>
      </c>
      <c r="B1067" s="7" t="s">
        <v>3571</v>
      </c>
      <c r="C1067" s="7" t="s">
        <v>563</v>
      </c>
      <c r="D1067" s="7" t="s">
        <v>3572</v>
      </c>
      <c r="E1067" s="7" t="s">
        <v>164</v>
      </c>
      <c r="F1067" s="7" t="s">
        <v>85</v>
      </c>
      <c r="G1067" s="7" t="s">
        <v>125</v>
      </c>
      <c r="H1067" s="6">
        <v>2024</v>
      </c>
      <c r="I1067" s="116">
        <v>175.69</v>
      </c>
      <c r="J1067" s="29">
        <v>175</v>
      </c>
    </row>
    <row r="1068" spans="1:10" ht="15" customHeight="1" x14ac:dyDescent="0.25">
      <c r="A1068" s="8">
        <f t="shared" si="26"/>
        <v>1068</v>
      </c>
      <c r="B1068" s="7" t="s">
        <v>3573</v>
      </c>
      <c r="C1068" s="7" t="s">
        <v>563</v>
      </c>
      <c r="D1068" s="7" t="s">
        <v>3574</v>
      </c>
      <c r="E1068" s="7" t="s">
        <v>164</v>
      </c>
      <c r="F1068" s="7" t="s">
        <v>85</v>
      </c>
      <c r="G1068" s="7" t="s">
        <v>125</v>
      </c>
      <c r="H1068" s="6">
        <v>2024</v>
      </c>
      <c r="I1068" s="116">
        <v>175.71</v>
      </c>
      <c r="J1068" s="29">
        <v>175</v>
      </c>
    </row>
    <row r="1069" spans="1:10" ht="15" customHeight="1" x14ac:dyDescent="0.25">
      <c r="A1069" s="8">
        <f t="shared" si="26"/>
        <v>1069</v>
      </c>
      <c r="B1069" s="7" t="s">
        <v>958</v>
      </c>
      <c r="C1069" s="7" t="s">
        <v>3317</v>
      </c>
      <c r="D1069" s="7" t="s">
        <v>957</v>
      </c>
      <c r="E1069" s="7" t="s">
        <v>198</v>
      </c>
      <c r="F1069" s="7" t="s">
        <v>85</v>
      </c>
      <c r="G1069" s="7" t="s">
        <v>84</v>
      </c>
      <c r="H1069" s="6">
        <v>2024</v>
      </c>
      <c r="I1069" s="116">
        <v>301.3</v>
      </c>
      <c r="J1069" s="29">
        <v>300</v>
      </c>
    </row>
    <row r="1070" spans="1:10" ht="15" customHeight="1" x14ac:dyDescent="0.25">
      <c r="A1070" s="8">
        <f t="shared" si="26"/>
        <v>1070</v>
      </c>
      <c r="B1070" s="7" t="s">
        <v>956</v>
      </c>
      <c r="C1070" s="7" t="s">
        <v>3317</v>
      </c>
      <c r="D1070" s="7" t="s">
        <v>955</v>
      </c>
      <c r="E1070" s="7" t="s">
        <v>198</v>
      </c>
      <c r="F1070" s="7" t="s">
        <v>85</v>
      </c>
      <c r="G1070" s="7" t="s">
        <v>84</v>
      </c>
      <c r="H1070" s="6">
        <v>2024</v>
      </c>
      <c r="I1070" s="116">
        <v>151</v>
      </c>
      <c r="J1070" s="29">
        <v>150.19999999999999</v>
      </c>
    </row>
    <row r="1071" spans="1:10" ht="15" customHeight="1" x14ac:dyDescent="0.25">
      <c r="A1071" s="8">
        <f t="shared" si="26"/>
        <v>1071</v>
      </c>
      <c r="B1071" s="7" t="s">
        <v>954</v>
      </c>
      <c r="C1071" s="7" t="s">
        <v>3317</v>
      </c>
      <c r="D1071" s="7" t="s">
        <v>953</v>
      </c>
      <c r="E1071" s="7" t="s">
        <v>198</v>
      </c>
      <c r="F1071" s="7" t="s">
        <v>85</v>
      </c>
      <c r="G1071" s="7" t="s">
        <v>84</v>
      </c>
      <c r="H1071" s="6">
        <v>2024</v>
      </c>
      <c r="I1071" s="116">
        <v>150.5</v>
      </c>
      <c r="J1071" s="29">
        <v>149.80000000000001</v>
      </c>
    </row>
    <row r="1072" spans="1:10" ht="15" customHeight="1" x14ac:dyDescent="0.25">
      <c r="A1072" s="8">
        <f t="shared" si="26"/>
        <v>1072</v>
      </c>
      <c r="B1072" s="7" t="s">
        <v>3440</v>
      </c>
      <c r="C1072" s="7" t="s">
        <v>551</v>
      </c>
      <c r="D1072" s="7" t="s">
        <v>3441</v>
      </c>
      <c r="E1072" s="7" t="s">
        <v>366</v>
      </c>
      <c r="F1072" s="7" t="s">
        <v>85</v>
      </c>
      <c r="G1072" s="7" t="s">
        <v>57</v>
      </c>
      <c r="H1072" s="6">
        <v>2025</v>
      </c>
      <c r="I1072" s="116">
        <v>153.54</v>
      </c>
      <c r="J1072" s="29">
        <v>150</v>
      </c>
    </row>
    <row r="1073" spans="1:10" ht="15" customHeight="1" x14ac:dyDescent="0.25">
      <c r="A1073" s="8">
        <f t="shared" si="26"/>
        <v>1073</v>
      </c>
      <c r="B1073" s="7" t="s">
        <v>3442</v>
      </c>
      <c r="C1073" s="7" t="s">
        <v>551</v>
      </c>
      <c r="D1073" s="7" t="s">
        <v>3443</v>
      </c>
      <c r="E1073" s="7" t="s">
        <v>366</v>
      </c>
      <c r="F1073" s="7" t="s">
        <v>85</v>
      </c>
      <c r="G1073" s="7" t="s">
        <v>57</v>
      </c>
      <c r="H1073" s="6">
        <v>2025</v>
      </c>
      <c r="I1073" s="116">
        <v>153.54</v>
      </c>
      <c r="J1073" s="29">
        <v>150</v>
      </c>
    </row>
    <row r="1074" spans="1:10" ht="15" customHeight="1" x14ac:dyDescent="0.25">
      <c r="A1074" s="8">
        <f t="shared" si="26"/>
        <v>1074</v>
      </c>
      <c r="B1074" s="7" t="s">
        <v>535</v>
      </c>
      <c r="C1074" s="7" t="s">
        <v>3318</v>
      </c>
      <c r="D1074" s="7" t="s">
        <v>3031</v>
      </c>
      <c r="E1074" s="7" t="s">
        <v>389</v>
      </c>
      <c r="F1074" s="7" t="s">
        <v>85</v>
      </c>
      <c r="G1074" s="7" t="s">
        <v>84</v>
      </c>
      <c r="H1074" s="6">
        <v>2024</v>
      </c>
      <c r="I1074" s="116">
        <v>244.86</v>
      </c>
      <c r="J1074" s="29">
        <v>240</v>
      </c>
    </row>
    <row r="1075" spans="1:10" ht="15" customHeight="1" x14ac:dyDescent="0.25">
      <c r="A1075" s="8">
        <f t="shared" si="26"/>
        <v>1075</v>
      </c>
      <c r="B1075" s="7" t="s">
        <v>3444</v>
      </c>
      <c r="C1075" s="7" t="s">
        <v>525</v>
      </c>
      <c r="D1075" s="7" t="s">
        <v>3445</v>
      </c>
      <c r="E1075" s="7" t="s">
        <v>278</v>
      </c>
      <c r="F1075" s="7" t="s">
        <v>85</v>
      </c>
      <c r="G1075" s="7" t="s">
        <v>57</v>
      </c>
      <c r="H1075" s="6">
        <v>2024</v>
      </c>
      <c r="I1075" s="116">
        <v>88.4</v>
      </c>
      <c r="J1075" s="29">
        <v>88.3</v>
      </c>
    </row>
    <row r="1076" spans="1:10" ht="15" customHeight="1" x14ac:dyDescent="0.25">
      <c r="A1076" s="8">
        <f t="shared" si="26"/>
        <v>1076</v>
      </c>
      <c r="B1076" s="7" t="s">
        <v>3446</v>
      </c>
      <c r="C1076" s="7" t="s">
        <v>525</v>
      </c>
      <c r="D1076" s="7" t="s">
        <v>3447</v>
      </c>
      <c r="E1076" s="7" t="s">
        <v>278</v>
      </c>
      <c r="F1076" s="7" t="s">
        <v>85</v>
      </c>
      <c r="G1076" s="7" t="s">
        <v>57</v>
      </c>
      <c r="H1076" s="6">
        <v>2024</v>
      </c>
      <c r="I1076" s="116">
        <v>114.4</v>
      </c>
      <c r="J1076" s="29">
        <v>114.1</v>
      </c>
    </row>
    <row r="1077" spans="1:10" ht="15" customHeight="1" x14ac:dyDescent="0.25">
      <c r="A1077" s="8">
        <f t="shared" si="26"/>
        <v>1077</v>
      </c>
      <c r="B1077" s="7" t="s">
        <v>3129</v>
      </c>
      <c r="C1077" s="7" t="s">
        <v>3319</v>
      </c>
      <c r="D1077" s="7" t="s">
        <v>3130</v>
      </c>
      <c r="E1077" s="7" t="s">
        <v>271</v>
      </c>
      <c r="F1077" s="7" t="s">
        <v>85</v>
      </c>
      <c r="G1077" s="7" t="s">
        <v>57</v>
      </c>
      <c r="H1077" s="6">
        <v>2024</v>
      </c>
      <c r="I1077" s="116">
        <v>138.88</v>
      </c>
      <c r="J1077" s="29">
        <v>138</v>
      </c>
    </row>
    <row r="1078" spans="1:10" ht="15" customHeight="1" x14ac:dyDescent="0.25">
      <c r="A1078" s="8">
        <f t="shared" si="26"/>
        <v>1078</v>
      </c>
      <c r="B1078" s="7" t="s">
        <v>3131</v>
      </c>
      <c r="C1078" s="7" t="s">
        <v>3319</v>
      </c>
      <c r="D1078" s="7" t="s">
        <v>3132</v>
      </c>
      <c r="E1078" s="7" t="s">
        <v>271</v>
      </c>
      <c r="F1078" s="7" t="s">
        <v>85</v>
      </c>
      <c r="G1078" s="7" t="s">
        <v>57</v>
      </c>
      <c r="H1078" s="6">
        <v>2024</v>
      </c>
      <c r="I1078" s="116">
        <v>97.98</v>
      </c>
      <c r="J1078" s="29">
        <v>98</v>
      </c>
    </row>
    <row r="1079" spans="1:10" ht="15" customHeight="1" x14ac:dyDescent="0.25">
      <c r="A1079" s="8">
        <f t="shared" si="26"/>
        <v>1079</v>
      </c>
      <c r="B1079" s="7" t="s">
        <v>946</v>
      </c>
      <c r="C1079" s="7" t="s">
        <v>3320</v>
      </c>
      <c r="D1079" s="7" t="s">
        <v>945</v>
      </c>
      <c r="E1079" s="7" t="s">
        <v>241</v>
      </c>
      <c r="F1079" s="7" t="s">
        <v>85</v>
      </c>
      <c r="G1079" s="7" t="s">
        <v>101</v>
      </c>
      <c r="H1079" s="6">
        <v>2025</v>
      </c>
      <c r="I1079" s="116">
        <v>179.5</v>
      </c>
      <c r="J1079" s="29">
        <v>179.6</v>
      </c>
    </row>
    <row r="1080" spans="1:10" ht="15" customHeight="1" x14ac:dyDescent="0.25">
      <c r="A1080" s="8">
        <f t="shared" si="26"/>
        <v>1080</v>
      </c>
      <c r="B1080" s="7" t="s">
        <v>944</v>
      </c>
      <c r="C1080" s="7" t="s">
        <v>3320</v>
      </c>
      <c r="D1080" s="7" t="s">
        <v>943</v>
      </c>
      <c r="E1080" s="7" t="s">
        <v>241</v>
      </c>
      <c r="F1080" s="7" t="s">
        <v>85</v>
      </c>
      <c r="G1080" s="7" t="s">
        <v>101</v>
      </c>
      <c r="H1080" s="6">
        <v>2025</v>
      </c>
      <c r="I1080" s="116">
        <v>171.8</v>
      </c>
      <c r="J1080" s="29">
        <v>171.9</v>
      </c>
    </row>
    <row r="1081" spans="1:10" ht="15" customHeight="1" x14ac:dyDescent="0.25">
      <c r="A1081" s="8">
        <f t="shared" si="26"/>
        <v>1081</v>
      </c>
      <c r="B1081" s="7" t="s">
        <v>3032</v>
      </c>
      <c r="C1081" s="7" t="s">
        <v>3321</v>
      </c>
      <c r="D1081" s="7" t="s">
        <v>3033</v>
      </c>
      <c r="E1081" s="7" t="s">
        <v>267</v>
      </c>
      <c r="F1081" s="7" t="s">
        <v>85</v>
      </c>
      <c r="G1081" s="7" t="s">
        <v>57</v>
      </c>
      <c r="H1081" s="6">
        <v>2024</v>
      </c>
      <c r="I1081" s="116">
        <v>194.42</v>
      </c>
      <c r="J1081" s="29">
        <v>194.4</v>
      </c>
    </row>
    <row r="1082" spans="1:10" ht="15" customHeight="1" x14ac:dyDescent="0.25">
      <c r="A1082" s="8">
        <f t="shared" si="26"/>
        <v>1082</v>
      </c>
      <c r="B1082" s="7" t="s">
        <v>3034</v>
      </c>
      <c r="C1082" s="7" t="s">
        <v>3321</v>
      </c>
      <c r="D1082" s="7" t="s">
        <v>3035</v>
      </c>
      <c r="E1082" s="7" t="s">
        <v>267</v>
      </c>
      <c r="F1082" s="7" t="s">
        <v>85</v>
      </c>
      <c r="G1082" s="7" t="s">
        <v>57</v>
      </c>
      <c r="H1082" s="6">
        <v>2024</v>
      </c>
      <c r="I1082" s="116">
        <v>126.97</v>
      </c>
      <c r="J1082" s="29">
        <v>127</v>
      </c>
    </row>
    <row r="1083" spans="1:10" ht="15" customHeight="1" x14ac:dyDescent="0.25">
      <c r="A1083" s="8">
        <f t="shared" si="26"/>
        <v>1083</v>
      </c>
      <c r="B1083" s="7" t="s">
        <v>495</v>
      </c>
      <c r="C1083" s="7" t="s">
        <v>494</v>
      </c>
      <c r="D1083" s="7" t="s">
        <v>3375</v>
      </c>
      <c r="E1083" s="7" t="s">
        <v>267</v>
      </c>
      <c r="F1083" s="7" t="s">
        <v>85</v>
      </c>
      <c r="G1083" s="7" t="s">
        <v>57</v>
      </c>
      <c r="H1083" s="6">
        <v>2024</v>
      </c>
      <c r="I1083" s="116">
        <v>251.15</v>
      </c>
      <c r="J1083" s="29">
        <v>250.4</v>
      </c>
    </row>
    <row r="1084" spans="1:10" ht="15" customHeight="1" x14ac:dyDescent="0.25">
      <c r="A1084" s="8">
        <f t="shared" si="26"/>
        <v>1084</v>
      </c>
      <c r="B1084" s="7" t="s">
        <v>3133</v>
      </c>
      <c r="C1084" s="7" t="s">
        <v>3322</v>
      </c>
      <c r="D1084" s="7" t="s">
        <v>3134</v>
      </c>
      <c r="E1084" s="7" t="s">
        <v>198</v>
      </c>
      <c r="F1084" s="7" t="s">
        <v>85</v>
      </c>
      <c r="G1084" s="7" t="s">
        <v>84</v>
      </c>
      <c r="H1084" s="6">
        <v>2024</v>
      </c>
      <c r="I1084" s="116">
        <v>176.14</v>
      </c>
      <c r="J1084" s="29">
        <v>175.3</v>
      </c>
    </row>
    <row r="1085" spans="1:10" ht="15" customHeight="1" x14ac:dyDescent="0.25">
      <c r="A1085" s="8">
        <f t="shared" si="26"/>
        <v>1085</v>
      </c>
      <c r="B1085" s="7" t="s">
        <v>3135</v>
      </c>
      <c r="C1085" s="7" t="s">
        <v>3322</v>
      </c>
      <c r="D1085" s="7" t="s">
        <v>3136</v>
      </c>
      <c r="E1085" s="7" t="s">
        <v>198</v>
      </c>
      <c r="F1085" s="7" t="s">
        <v>85</v>
      </c>
      <c r="G1085" s="7" t="s">
        <v>84</v>
      </c>
      <c r="H1085" s="6">
        <v>2024</v>
      </c>
      <c r="I1085" s="116">
        <v>178.95</v>
      </c>
      <c r="J1085" s="29">
        <v>178.1</v>
      </c>
    </row>
    <row r="1086" spans="1:10" ht="15" customHeight="1" x14ac:dyDescent="0.25">
      <c r="A1086" s="8">
        <f t="shared" si="26"/>
        <v>1086</v>
      </c>
      <c r="B1086" s="7" t="s">
        <v>929</v>
      </c>
      <c r="C1086" s="7" t="s">
        <v>3323</v>
      </c>
      <c r="D1086" s="7" t="s">
        <v>928</v>
      </c>
      <c r="E1086" s="7" t="s">
        <v>154</v>
      </c>
      <c r="F1086" s="7" t="s">
        <v>85</v>
      </c>
      <c r="G1086" s="7" t="s">
        <v>53</v>
      </c>
      <c r="H1086" s="6">
        <v>2024</v>
      </c>
      <c r="I1086" s="116">
        <v>7.41</v>
      </c>
      <c r="J1086" s="29">
        <v>7.4</v>
      </c>
    </row>
    <row r="1087" spans="1:10" ht="15" customHeight="1" x14ac:dyDescent="0.25">
      <c r="A1087" s="8">
        <f t="shared" si="26"/>
        <v>1087</v>
      </c>
      <c r="B1087" s="7" t="s">
        <v>467</v>
      </c>
      <c r="C1087" s="7" t="s">
        <v>466</v>
      </c>
      <c r="D1087" s="7" t="s">
        <v>3448</v>
      </c>
      <c r="E1087" s="7" t="s">
        <v>389</v>
      </c>
      <c r="F1087" s="7" t="s">
        <v>85</v>
      </c>
      <c r="G1087" s="7" t="s">
        <v>84</v>
      </c>
      <c r="H1087" s="6">
        <v>2024</v>
      </c>
      <c r="I1087" s="116">
        <v>251.45</v>
      </c>
      <c r="J1087" s="29">
        <v>250.5</v>
      </c>
    </row>
    <row r="1088" spans="1:10" ht="15" customHeight="1" x14ac:dyDescent="0.25">
      <c r="A1088" s="8">
        <f t="shared" si="26"/>
        <v>1088</v>
      </c>
      <c r="B1088" s="7" t="s">
        <v>3237</v>
      </c>
      <c r="C1088" s="7" t="s">
        <v>3324</v>
      </c>
      <c r="D1088" s="7" t="s">
        <v>3039</v>
      </c>
      <c r="E1088" s="7" t="s">
        <v>377</v>
      </c>
      <c r="F1088" s="7" t="s">
        <v>85</v>
      </c>
      <c r="G1088" s="7" t="s">
        <v>57</v>
      </c>
      <c r="H1088" s="6">
        <v>2024</v>
      </c>
      <c r="I1088" s="116">
        <v>203.5</v>
      </c>
      <c r="J1088" s="29">
        <v>203.5</v>
      </c>
    </row>
    <row r="1089" spans="1:10" ht="15" customHeight="1" x14ac:dyDescent="0.25">
      <c r="A1089" s="8">
        <f t="shared" si="26"/>
        <v>1089</v>
      </c>
      <c r="B1089" s="7" t="s">
        <v>3238</v>
      </c>
      <c r="C1089" s="7" t="s">
        <v>3325</v>
      </c>
      <c r="D1089" s="7" t="s">
        <v>3040</v>
      </c>
      <c r="E1089" s="7" t="s">
        <v>377</v>
      </c>
      <c r="F1089" s="7" t="s">
        <v>85</v>
      </c>
      <c r="G1089" s="7" t="s">
        <v>57</v>
      </c>
      <c r="H1089" s="6">
        <v>2024</v>
      </c>
      <c r="I1089" s="116">
        <v>203.5</v>
      </c>
      <c r="J1089" s="29">
        <v>203.5</v>
      </c>
    </row>
    <row r="1090" spans="1:10" ht="15" customHeight="1" x14ac:dyDescent="0.25">
      <c r="A1090" s="8">
        <f t="shared" si="26"/>
        <v>1090</v>
      </c>
      <c r="B1090" s="7" t="s">
        <v>460</v>
      </c>
      <c r="C1090" s="7" t="s">
        <v>459</v>
      </c>
      <c r="D1090" s="7" t="s">
        <v>3710</v>
      </c>
      <c r="E1090" s="7" t="s">
        <v>458</v>
      </c>
      <c r="F1090" s="7" t="s">
        <v>85</v>
      </c>
      <c r="G1090" s="7" t="s">
        <v>84</v>
      </c>
      <c r="H1090" s="6">
        <v>2024</v>
      </c>
      <c r="I1090" s="116">
        <v>202.2</v>
      </c>
      <c r="J1090" s="29">
        <v>200</v>
      </c>
    </row>
    <row r="1091" spans="1:10" ht="15" customHeight="1" x14ac:dyDescent="0.25">
      <c r="A1091" s="8">
        <f t="shared" si="26"/>
        <v>1091</v>
      </c>
      <c r="B1091" s="7" t="s">
        <v>919</v>
      </c>
      <c r="C1091" s="7" t="s">
        <v>3326</v>
      </c>
      <c r="D1091" s="7" t="s">
        <v>918</v>
      </c>
      <c r="E1091" s="7" t="s">
        <v>164</v>
      </c>
      <c r="F1091" s="7" t="s">
        <v>85</v>
      </c>
      <c r="G1091" s="7" t="s">
        <v>125</v>
      </c>
      <c r="H1091" s="6">
        <v>2024</v>
      </c>
      <c r="I1091" s="116">
        <v>171.6</v>
      </c>
      <c r="J1091" s="29">
        <v>167.2</v>
      </c>
    </row>
    <row r="1092" spans="1:10" ht="15" customHeight="1" x14ac:dyDescent="0.25">
      <c r="A1092" s="8">
        <f t="shared" si="26"/>
        <v>1092</v>
      </c>
      <c r="B1092" s="7" t="s">
        <v>917</v>
      </c>
      <c r="C1092" s="7" t="s">
        <v>3326</v>
      </c>
      <c r="D1092" s="7" t="s">
        <v>916</v>
      </c>
      <c r="E1092" s="7" t="s">
        <v>164</v>
      </c>
      <c r="F1092" s="7" t="s">
        <v>85</v>
      </c>
      <c r="G1092" s="7" t="s">
        <v>125</v>
      </c>
      <c r="H1092" s="6">
        <v>2024</v>
      </c>
      <c r="I1092" s="116">
        <v>149.6</v>
      </c>
      <c r="J1092" s="29">
        <v>145.80000000000001</v>
      </c>
    </row>
    <row r="1093" spans="1:10" ht="15" customHeight="1" x14ac:dyDescent="0.25">
      <c r="A1093" s="8">
        <f t="shared" si="26"/>
        <v>1093</v>
      </c>
      <c r="B1093" s="7" t="s">
        <v>909</v>
      </c>
      <c r="C1093" s="7" t="s">
        <v>3327</v>
      </c>
      <c r="D1093" s="7" t="s">
        <v>908</v>
      </c>
      <c r="E1093" s="7" t="s">
        <v>198</v>
      </c>
      <c r="F1093" s="7" t="s">
        <v>85</v>
      </c>
      <c r="G1093" s="7" t="s">
        <v>84</v>
      </c>
      <c r="H1093" s="6">
        <v>2024</v>
      </c>
      <c r="I1093" s="116">
        <v>270</v>
      </c>
      <c r="J1093" s="29">
        <v>257</v>
      </c>
    </row>
    <row r="1094" spans="1:10" ht="15" customHeight="1" x14ac:dyDescent="0.25">
      <c r="A1094" s="8">
        <f t="shared" ref="A1094:A1157" si="28">A1093+1</f>
        <v>1094</v>
      </c>
      <c r="B1094" s="7" t="s">
        <v>907</v>
      </c>
      <c r="C1094" s="7" t="s">
        <v>3327</v>
      </c>
      <c r="D1094" s="7" t="s">
        <v>906</v>
      </c>
      <c r="E1094" s="7" t="s">
        <v>198</v>
      </c>
      <c r="F1094" s="7" t="s">
        <v>85</v>
      </c>
      <c r="G1094" s="7" t="s">
        <v>84</v>
      </c>
      <c r="H1094" s="6">
        <v>2024</v>
      </c>
      <c r="I1094" s="116">
        <v>270</v>
      </c>
      <c r="J1094" s="29">
        <v>257</v>
      </c>
    </row>
    <row r="1095" spans="1:10" ht="15" customHeight="1" x14ac:dyDescent="0.25">
      <c r="A1095" s="8">
        <f t="shared" si="28"/>
        <v>1095</v>
      </c>
      <c r="B1095" s="7" t="s">
        <v>3239</v>
      </c>
      <c r="C1095" s="7" t="s">
        <v>3328</v>
      </c>
      <c r="D1095" s="7" t="s">
        <v>3240</v>
      </c>
      <c r="E1095" s="7" t="s">
        <v>73</v>
      </c>
      <c r="F1095" s="7" t="s">
        <v>85</v>
      </c>
      <c r="G1095" s="7" t="s">
        <v>57</v>
      </c>
      <c r="H1095" s="6">
        <v>2024</v>
      </c>
      <c r="I1095" s="116">
        <v>245.83</v>
      </c>
      <c r="J1095" s="29">
        <v>245</v>
      </c>
    </row>
    <row r="1096" spans="1:10" ht="15" customHeight="1" x14ac:dyDescent="0.25">
      <c r="A1096" s="8">
        <f t="shared" si="28"/>
        <v>1096</v>
      </c>
      <c r="B1096" s="7" t="s">
        <v>905</v>
      </c>
      <c r="C1096" s="7" t="s">
        <v>3329</v>
      </c>
      <c r="D1096" s="7" t="s">
        <v>904</v>
      </c>
      <c r="E1096" s="7" t="s">
        <v>296</v>
      </c>
      <c r="F1096" s="7" t="s">
        <v>85</v>
      </c>
      <c r="G1096" s="7" t="s">
        <v>57</v>
      </c>
      <c r="H1096" s="6">
        <v>2024</v>
      </c>
      <c r="I1096" s="116">
        <v>254</v>
      </c>
      <c r="J1096" s="29">
        <v>250</v>
      </c>
    </row>
    <row r="1097" spans="1:10" ht="15" customHeight="1" x14ac:dyDescent="0.25">
      <c r="A1097" s="8">
        <f t="shared" si="28"/>
        <v>1097</v>
      </c>
      <c r="B1097" s="7" t="s">
        <v>903</v>
      </c>
      <c r="C1097" s="7" t="s">
        <v>3329</v>
      </c>
      <c r="D1097" s="7" t="s">
        <v>902</v>
      </c>
      <c r="E1097" s="7" t="s">
        <v>296</v>
      </c>
      <c r="F1097" s="7" t="s">
        <v>85</v>
      </c>
      <c r="G1097" s="7" t="s">
        <v>57</v>
      </c>
      <c r="H1097" s="6">
        <v>2024</v>
      </c>
      <c r="I1097" s="116">
        <v>137.80000000000001</v>
      </c>
      <c r="J1097" s="29">
        <v>135.6</v>
      </c>
    </row>
    <row r="1098" spans="1:10" ht="15" customHeight="1" x14ac:dyDescent="0.25">
      <c r="A1098" s="8">
        <f t="shared" si="28"/>
        <v>1098</v>
      </c>
      <c r="B1098" s="7" t="s">
        <v>901</v>
      </c>
      <c r="C1098" s="7" t="s">
        <v>3330</v>
      </c>
      <c r="D1098" s="7" t="s">
        <v>900</v>
      </c>
      <c r="E1098" s="7" t="s">
        <v>296</v>
      </c>
      <c r="F1098" s="7" t="s">
        <v>85</v>
      </c>
      <c r="G1098" s="7" t="s">
        <v>57</v>
      </c>
      <c r="H1098" s="6">
        <v>2024</v>
      </c>
      <c r="I1098" s="116">
        <v>116.2</v>
      </c>
      <c r="J1098" s="29">
        <v>114.4</v>
      </c>
    </row>
    <row r="1099" spans="1:10" ht="15" customHeight="1" x14ac:dyDescent="0.25">
      <c r="A1099" s="8">
        <f t="shared" si="28"/>
        <v>1099</v>
      </c>
      <c r="B1099" s="7" t="s">
        <v>889</v>
      </c>
      <c r="C1099" s="7" t="s">
        <v>3331</v>
      </c>
      <c r="D1099" s="7" t="s">
        <v>888</v>
      </c>
      <c r="E1099" s="7" t="s">
        <v>366</v>
      </c>
      <c r="F1099" s="7" t="s">
        <v>85</v>
      </c>
      <c r="G1099" s="7" t="s">
        <v>57</v>
      </c>
      <c r="H1099" s="6">
        <v>2025</v>
      </c>
      <c r="I1099" s="116">
        <v>128.41999999999999</v>
      </c>
      <c r="J1099" s="29">
        <v>125</v>
      </c>
    </row>
    <row r="1100" spans="1:10" ht="15" customHeight="1" x14ac:dyDescent="0.25">
      <c r="A1100" s="8">
        <f t="shared" si="28"/>
        <v>1100</v>
      </c>
      <c r="B1100" s="7" t="s">
        <v>887</v>
      </c>
      <c r="C1100" s="7" t="s">
        <v>3331</v>
      </c>
      <c r="D1100" s="7" t="s">
        <v>886</v>
      </c>
      <c r="E1100" s="7" t="s">
        <v>366</v>
      </c>
      <c r="F1100" s="7" t="s">
        <v>85</v>
      </c>
      <c r="G1100" s="7" t="s">
        <v>57</v>
      </c>
      <c r="H1100" s="6">
        <v>2025</v>
      </c>
      <c r="I1100" s="116">
        <v>128.41999999999999</v>
      </c>
      <c r="J1100" s="29">
        <v>125</v>
      </c>
    </row>
    <row r="1101" spans="1:10" ht="15" customHeight="1" x14ac:dyDescent="0.25">
      <c r="A1101" s="8">
        <f t="shared" si="28"/>
        <v>1101</v>
      </c>
      <c r="B1101" s="7" t="s">
        <v>885</v>
      </c>
      <c r="C1101" s="7" t="s">
        <v>3332</v>
      </c>
      <c r="D1101" s="7" t="s">
        <v>884</v>
      </c>
      <c r="E1101" s="7" t="s">
        <v>366</v>
      </c>
      <c r="F1101" s="7" t="s">
        <v>85</v>
      </c>
      <c r="G1101" s="7" t="s">
        <v>57</v>
      </c>
      <c r="H1101" s="6">
        <v>2025</v>
      </c>
      <c r="I1101" s="116">
        <v>128.41999999999999</v>
      </c>
      <c r="J1101" s="29">
        <v>125</v>
      </c>
    </row>
    <row r="1102" spans="1:10" ht="15" customHeight="1" x14ac:dyDescent="0.25">
      <c r="A1102" s="8">
        <f t="shared" si="28"/>
        <v>1102</v>
      </c>
      <c r="B1102" s="7" t="s">
        <v>883</v>
      </c>
      <c r="C1102" s="7" t="s">
        <v>3332</v>
      </c>
      <c r="D1102" s="7" t="s">
        <v>882</v>
      </c>
      <c r="E1102" s="7" t="s">
        <v>366</v>
      </c>
      <c r="F1102" s="7" t="s">
        <v>85</v>
      </c>
      <c r="G1102" s="7" t="s">
        <v>57</v>
      </c>
      <c r="H1102" s="6">
        <v>2025</v>
      </c>
      <c r="I1102" s="116">
        <v>128.41999999999999</v>
      </c>
      <c r="J1102" s="29">
        <v>125</v>
      </c>
    </row>
    <row r="1103" spans="1:10" ht="15" customHeight="1" x14ac:dyDescent="0.25">
      <c r="A1103" s="8">
        <f t="shared" si="28"/>
        <v>1103</v>
      </c>
      <c r="B1103" s="7" t="s">
        <v>413</v>
      </c>
      <c r="C1103" s="7" t="s">
        <v>3333</v>
      </c>
      <c r="D1103" s="7" t="s">
        <v>3137</v>
      </c>
      <c r="E1103" s="7" t="s">
        <v>198</v>
      </c>
      <c r="F1103" s="7" t="s">
        <v>85</v>
      </c>
      <c r="G1103" s="7" t="s">
        <v>84</v>
      </c>
      <c r="H1103" s="6">
        <v>2024</v>
      </c>
      <c r="I1103" s="116">
        <v>233.5</v>
      </c>
      <c r="J1103" s="29">
        <v>233.5</v>
      </c>
    </row>
    <row r="1104" spans="1:10" ht="15" customHeight="1" x14ac:dyDescent="0.25">
      <c r="A1104" s="8">
        <f t="shared" si="28"/>
        <v>1104</v>
      </c>
      <c r="B1104" s="7" t="s">
        <v>3241</v>
      </c>
      <c r="C1104" s="7" t="s">
        <v>3334</v>
      </c>
      <c r="D1104" s="7" t="s">
        <v>3242</v>
      </c>
      <c r="E1104" s="7" t="s">
        <v>153</v>
      </c>
      <c r="F1104" s="7" t="s">
        <v>85</v>
      </c>
      <c r="G1104" s="7" t="s">
        <v>57</v>
      </c>
      <c r="H1104" s="6">
        <v>2024</v>
      </c>
      <c r="I1104" s="116">
        <v>77.75</v>
      </c>
      <c r="J1104" s="29">
        <v>77</v>
      </c>
    </row>
    <row r="1105" spans="1:10" ht="15" customHeight="1" x14ac:dyDescent="0.25">
      <c r="A1105" s="8">
        <f t="shared" si="28"/>
        <v>1105</v>
      </c>
      <c r="B1105" s="7" t="s">
        <v>3243</v>
      </c>
      <c r="C1105" s="7" t="s">
        <v>3334</v>
      </c>
      <c r="D1105" s="7" t="s">
        <v>3244</v>
      </c>
      <c r="E1105" s="7" t="s">
        <v>153</v>
      </c>
      <c r="F1105" s="7" t="s">
        <v>85</v>
      </c>
      <c r="G1105" s="7" t="s">
        <v>57</v>
      </c>
      <c r="H1105" s="6">
        <v>2024</v>
      </c>
      <c r="I1105" s="116">
        <v>178.55</v>
      </c>
      <c r="J1105" s="29">
        <v>178</v>
      </c>
    </row>
    <row r="1106" spans="1:10" ht="15" customHeight="1" x14ac:dyDescent="0.25">
      <c r="A1106" s="8">
        <f t="shared" si="28"/>
        <v>1106</v>
      </c>
      <c r="B1106" s="7" t="s">
        <v>388</v>
      </c>
      <c r="C1106" s="7" t="s">
        <v>387</v>
      </c>
      <c r="D1106" s="7" t="s">
        <v>3449</v>
      </c>
      <c r="E1106" s="7" t="s">
        <v>386</v>
      </c>
      <c r="F1106" s="7" t="s">
        <v>85</v>
      </c>
      <c r="G1106" s="7" t="s">
        <v>84</v>
      </c>
      <c r="H1106" s="6">
        <v>2024</v>
      </c>
      <c r="I1106" s="116">
        <v>203.5</v>
      </c>
      <c r="J1106" s="29">
        <v>200</v>
      </c>
    </row>
    <row r="1107" spans="1:10" ht="15" customHeight="1" x14ac:dyDescent="0.25">
      <c r="A1107" s="8">
        <f t="shared" si="28"/>
        <v>1107</v>
      </c>
      <c r="B1107" s="7" t="s">
        <v>3138</v>
      </c>
      <c r="C1107" s="7" t="s">
        <v>3335</v>
      </c>
      <c r="D1107" s="7" t="s">
        <v>3139</v>
      </c>
      <c r="E1107" s="7" t="s">
        <v>380</v>
      </c>
      <c r="F1107" s="7" t="s">
        <v>85</v>
      </c>
      <c r="G1107" s="7" t="s">
        <v>53</v>
      </c>
      <c r="H1107" s="6">
        <v>2024</v>
      </c>
      <c r="I1107" s="116">
        <v>202.37</v>
      </c>
      <c r="J1107" s="29">
        <v>200</v>
      </c>
    </row>
    <row r="1108" spans="1:10" ht="15" customHeight="1" x14ac:dyDescent="0.25">
      <c r="A1108" s="8">
        <f t="shared" si="28"/>
        <v>1108</v>
      </c>
      <c r="B1108" s="7" t="s">
        <v>3625</v>
      </c>
      <c r="C1108" s="7" t="s">
        <v>376</v>
      </c>
      <c r="D1108" s="7" t="s">
        <v>3626</v>
      </c>
      <c r="E1108" s="7" t="s">
        <v>154</v>
      </c>
      <c r="F1108" s="7" t="s">
        <v>85</v>
      </c>
      <c r="G1108" s="7" t="s">
        <v>53</v>
      </c>
      <c r="H1108" s="6">
        <v>2024</v>
      </c>
      <c r="I1108" s="116">
        <v>150</v>
      </c>
      <c r="J1108" s="29">
        <v>149.6</v>
      </c>
    </row>
    <row r="1109" spans="1:10" ht="15" customHeight="1" x14ac:dyDescent="0.25">
      <c r="A1109" s="8">
        <f t="shared" si="28"/>
        <v>1109</v>
      </c>
      <c r="B1109" s="7" t="s">
        <v>3627</v>
      </c>
      <c r="C1109" s="7" t="s">
        <v>376</v>
      </c>
      <c r="D1109" s="7" t="s">
        <v>3628</v>
      </c>
      <c r="E1109" s="7" t="s">
        <v>154</v>
      </c>
      <c r="F1109" s="7" t="s">
        <v>85</v>
      </c>
      <c r="G1109" s="7" t="s">
        <v>53</v>
      </c>
      <c r="H1109" s="6">
        <v>2024</v>
      </c>
      <c r="I1109" s="116">
        <v>156.9</v>
      </c>
      <c r="J1109" s="29">
        <v>156.30000000000001</v>
      </c>
    </row>
    <row r="1110" spans="1:10" ht="15" customHeight="1" x14ac:dyDescent="0.25">
      <c r="A1110" s="8">
        <f t="shared" si="28"/>
        <v>1110</v>
      </c>
      <c r="B1110" s="7" t="s">
        <v>891</v>
      </c>
      <c r="C1110" s="7" t="s">
        <v>3336</v>
      </c>
      <c r="D1110" s="7" t="s">
        <v>890</v>
      </c>
      <c r="E1110" s="7" t="s">
        <v>755</v>
      </c>
      <c r="F1110" s="7" t="s">
        <v>85</v>
      </c>
      <c r="G1110" s="7" t="s">
        <v>125</v>
      </c>
      <c r="H1110" s="6">
        <v>2024</v>
      </c>
      <c r="I1110" s="116">
        <v>196.29</v>
      </c>
      <c r="J1110" s="29">
        <v>195</v>
      </c>
    </row>
    <row r="1111" spans="1:10" ht="15" customHeight="1" x14ac:dyDescent="0.25">
      <c r="A1111" s="8">
        <f t="shared" si="28"/>
        <v>1111</v>
      </c>
      <c r="B1111" s="7" t="s">
        <v>3629</v>
      </c>
      <c r="C1111" s="7" t="s">
        <v>372</v>
      </c>
      <c r="D1111" s="7" t="s">
        <v>3630</v>
      </c>
      <c r="E1111" s="7" t="s">
        <v>296</v>
      </c>
      <c r="F1111" s="7" t="s">
        <v>85</v>
      </c>
      <c r="G1111" s="7" t="s">
        <v>57</v>
      </c>
      <c r="H1111" s="6">
        <v>2024</v>
      </c>
      <c r="I1111" s="116">
        <v>119.35</v>
      </c>
      <c r="J1111" s="29">
        <v>118.8</v>
      </c>
    </row>
    <row r="1112" spans="1:10" ht="15" customHeight="1" x14ac:dyDescent="0.25">
      <c r="A1112" s="8">
        <f t="shared" si="28"/>
        <v>1112</v>
      </c>
      <c r="B1112" s="7" t="s">
        <v>3631</v>
      </c>
      <c r="C1112" s="7" t="s">
        <v>372</v>
      </c>
      <c r="D1112" s="7" t="s">
        <v>3632</v>
      </c>
      <c r="E1112" s="7" t="s">
        <v>296</v>
      </c>
      <c r="F1112" s="7" t="s">
        <v>85</v>
      </c>
      <c r="G1112" s="7" t="s">
        <v>57</v>
      </c>
      <c r="H1112" s="6">
        <v>2024</v>
      </c>
      <c r="I1112" s="116">
        <v>119.45</v>
      </c>
      <c r="J1112" s="29">
        <v>118.9</v>
      </c>
    </row>
    <row r="1113" spans="1:10" ht="15" customHeight="1" x14ac:dyDescent="0.25">
      <c r="A1113" s="8">
        <f t="shared" si="28"/>
        <v>1113</v>
      </c>
      <c r="B1113" s="10" t="s">
        <v>877</v>
      </c>
      <c r="C1113" s="10"/>
      <c r="D1113" s="10"/>
      <c r="E1113" s="10"/>
      <c r="F1113" s="10"/>
      <c r="G1113" s="10"/>
      <c r="H1113" s="9"/>
      <c r="I1113" s="28">
        <f t="shared" ref="I1113:J1113" si="29">SUM(I1048:I1112)</f>
        <v>10499.720000000001</v>
      </c>
      <c r="J1113" s="28">
        <f t="shared" si="29"/>
        <v>10397.699999999999</v>
      </c>
    </row>
    <row r="1114" spans="1:10" ht="15" customHeight="1" x14ac:dyDescent="0.25">
      <c r="A1114" s="8">
        <f t="shared" si="28"/>
        <v>1114</v>
      </c>
      <c r="B1114" s="10"/>
      <c r="C1114" s="10"/>
      <c r="D1114" s="10"/>
      <c r="E1114" s="10"/>
      <c r="F1114" s="10"/>
      <c r="G1114" s="10"/>
      <c r="H1114" s="9"/>
      <c r="I1114" s="28"/>
      <c r="J1114" s="28"/>
    </row>
    <row r="1115" spans="1:10" ht="15" customHeight="1" x14ac:dyDescent="0.25">
      <c r="A1115" s="8">
        <f t="shared" si="28"/>
        <v>1115</v>
      </c>
      <c r="B1115" s="10" t="s">
        <v>876</v>
      </c>
      <c r="C1115" s="10"/>
      <c r="D1115" s="10"/>
      <c r="E1115" s="10"/>
      <c r="F1115" s="10"/>
      <c r="G1115" s="10"/>
      <c r="H1115" s="9"/>
      <c r="I1115" s="28"/>
      <c r="J1115" s="28"/>
    </row>
    <row r="1116" spans="1:10" ht="15" customHeight="1" x14ac:dyDescent="0.25">
      <c r="A1116" s="8">
        <f t="shared" si="28"/>
        <v>1116</v>
      </c>
      <c r="B1116" s="7" t="s">
        <v>697</v>
      </c>
      <c r="D1116" s="7" t="s">
        <v>696</v>
      </c>
      <c r="E1116" s="7" t="s">
        <v>542</v>
      </c>
      <c r="F1116" s="7" t="s">
        <v>123</v>
      </c>
      <c r="G1116" s="7" t="s">
        <v>53</v>
      </c>
      <c r="H1116" s="6">
        <v>2023</v>
      </c>
      <c r="I1116" s="116">
        <v>35.200000000000003</v>
      </c>
      <c r="J1116" s="29">
        <v>35.200000000000003</v>
      </c>
    </row>
    <row r="1117" spans="1:10" ht="15" customHeight="1" x14ac:dyDescent="0.25">
      <c r="A1117" s="8">
        <f t="shared" si="28"/>
        <v>1117</v>
      </c>
      <c r="B1117" s="7" t="s">
        <v>695</v>
      </c>
      <c r="D1117" s="7" t="s">
        <v>694</v>
      </c>
      <c r="E1117" s="7" t="s">
        <v>542</v>
      </c>
      <c r="F1117" s="7" t="s">
        <v>123</v>
      </c>
      <c r="G1117" s="7" t="s">
        <v>53</v>
      </c>
      <c r="H1117" s="6">
        <v>2023</v>
      </c>
      <c r="I1117" s="116">
        <v>36.299999999999997</v>
      </c>
      <c r="J1117" s="29">
        <v>36.299999999999997</v>
      </c>
    </row>
    <row r="1118" spans="1:10" ht="15" customHeight="1" x14ac:dyDescent="0.25">
      <c r="A1118" s="8">
        <f t="shared" si="28"/>
        <v>1118</v>
      </c>
      <c r="B1118" s="7" t="s">
        <v>350</v>
      </c>
      <c r="D1118" s="7" t="s">
        <v>3450</v>
      </c>
      <c r="E1118" s="7" t="s">
        <v>172</v>
      </c>
      <c r="F1118" s="7" t="s">
        <v>123</v>
      </c>
      <c r="G1118" s="7" t="s">
        <v>84</v>
      </c>
      <c r="H1118" s="6">
        <v>2024</v>
      </c>
      <c r="I1118" s="116">
        <v>200.9</v>
      </c>
      <c r="J1118" s="29">
        <v>200</v>
      </c>
    </row>
    <row r="1119" spans="1:10" ht="15" customHeight="1" x14ac:dyDescent="0.25">
      <c r="A1119" s="8">
        <f t="shared" si="28"/>
        <v>1119</v>
      </c>
      <c r="B1119" s="7" t="s">
        <v>875</v>
      </c>
      <c r="D1119" s="7" t="s">
        <v>874</v>
      </c>
      <c r="E1119" s="7" t="s">
        <v>236</v>
      </c>
      <c r="F1119" s="7" t="s">
        <v>123</v>
      </c>
      <c r="G1119" s="7" t="s">
        <v>53</v>
      </c>
      <c r="H1119" s="6">
        <v>2022</v>
      </c>
      <c r="I1119" s="116">
        <v>77.599999999999994</v>
      </c>
      <c r="J1119" s="29">
        <v>77.599999999999994</v>
      </c>
    </row>
    <row r="1120" spans="1:10" ht="15" customHeight="1" x14ac:dyDescent="0.25">
      <c r="A1120" s="8">
        <f t="shared" si="28"/>
        <v>1120</v>
      </c>
      <c r="B1120" s="7" t="s">
        <v>873</v>
      </c>
      <c r="D1120" s="7" t="s">
        <v>872</v>
      </c>
      <c r="E1120" s="7" t="s">
        <v>871</v>
      </c>
      <c r="F1120" s="7" t="s">
        <v>123</v>
      </c>
      <c r="G1120" s="7" t="s">
        <v>84</v>
      </c>
      <c r="H1120" s="6">
        <v>2021</v>
      </c>
      <c r="I1120" s="116">
        <v>100.5</v>
      </c>
      <c r="J1120" s="29">
        <v>100.5</v>
      </c>
    </row>
    <row r="1121" spans="1:10" ht="15" customHeight="1" x14ac:dyDescent="0.25">
      <c r="A1121" s="8">
        <f t="shared" si="28"/>
        <v>1121</v>
      </c>
      <c r="B1121" s="7" t="s">
        <v>693</v>
      </c>
      <c r="D1121" s="7" t="s">
        <v>692</v>
      </c>
      <c r="E1121" s="7" t="s">
        <v>461</v>
      </c>
      <c r="F1121" s="7" t="s">
        <v>123</v>
      </c>
      <c r="G1121" s="7" t="s">
        <v>125</v>
      </c>
      <c r="H1121" s="6">
        <v>2023</v>
      </c>
      <c r="I1121" s="116">
        <v>9.99</v>
      </c>
      <c r="J1121" s="29">
        <v>9.9</v>
      </c>
    </row>
    <row r="1122" spans="1:10" ht="15" customHeight="1" x14ac:dyDescent="0.25">
      <c r="A1122" s="8">
        <f t="shared" si="28"/>
        <v>1122</v>
      </c>
      <c r="B1122" s="7" t="s">
        <v>868</v>
      </c>
      <c r="D1122" s="7" t="s">
        <v>867</v>
      </c>
      <c r="E1122" s="7" t="s">
        <v>154</v>
      </c>
      <c r="F1122" s="7" t="s">
        <v>123</v>
      </c>
      <c r="G1122" s="7" t="s">
        <v>53</v>
      </c>
      <c r="H1122" s="6">
        <v>2021</v>
      </c>
      <c r="I1122" s="116">
        <v>9.18</v>
      </c>
      <c r="J1122" s="29">
        <v>7.5</v>
      </c>
    </row>
    <row r="1123" spans="1:10" ht="15" customHeight="1" x14ac:dyDescent="0.25">
      <c r="A1123" s="8">
        <f t="shared" si="28"/>
        <v>1123</v>
      </c>
      <c r="B1123" s="7" t="s">
        <v>866</v>
      </c>
      <c r="D1123" s="7" t="s">
        <v>865</v>
      </c>
      <c r="E1123" s="7" t="s">
        <v>226</v>
      </c>
      <c r="F1123" s="7" t="s">
        <v>123</v>
      </c>
      <c r="G1123" s="7" t="s">
        <v>57</v>
      </c>
      <c r="H1123" s="6">
        <v>2023</v>
      </c>
      <c r="I1123" s="116">
        <v>51.6</v>
      </c>
      <c r="J1123" s="29">
        <v>50</v>
      </c>
    </row>
    <row r="1124" spans="1:10" ht="15" customHeight="1" x14ac:dyDescent="0.25">
      <c r="A1124" s="8">
        <f t="shared" si="28"/>
        <v>1124</v>
      </c>
      <c r="B1124" s="7" t="s">
        <v>870</v>
      </c>
      <c r="D1124" s="7" t="s">
        <v>869</v>
      </c>
      <c r="E1124" s="7" t="s">
        <v>661</v>
      </c>
      <c r="F1124" s="7" t="s">
        <v>123</v>
      </c>
      <c r="G1124" s="7" t="s">
        <v>53</v>
      </c>
      <c r="H1124" s="6">
        <v>2017</v>
      </c>
      <c r="I1124" s="116">
        <v>30</v>
      </c>
      <c r="J1124" s="29">
        <v>30</v>
      </c>
    </row>
    <row r="1125" spans="1:10" ht="15" customHeight="1" x14ac:dyDescent="0.25">
      <c r="A1125" s="8">
        <f t="shared" si="28"/>
        <v>1125</v>
      </c>
      <c r="B1125" s="7" t="s">
        <v>864</v>
      </c>
      <c r="D1125" s="7" t="s">
        <v>863</v>
      </c>
      <c r="E1125" s="7" t="s">
        <v>164</v>
      </c>
      <c r="F1125" s="7" t="s">
        <v>123</v>
      </c>
      <c r="G1125" s="7" t="s">
        <v>125</v>
      </c>
      <c r="H1125" s="6">
        <v>2022</v>
      </c>
      <c r="I1125" s="116">
        <v>9.9499999999999993</v>
      </c>
      <c r="J1125" s="29">
        <v>10</v>
      </c>
    </row>
    <row r="1126" spans="1:10" ht="15" customHeight="1" x14ac:dyDescent="0.25">
      <c r="A1126" s="8">
        <f t="shared" si="28"/>
        <v>1126</v>
      </c>
      <c r="B1126" s="7" t="s">
        <v>862</v>
      </c>
      <c r="D1126" s="7" t="s">
        <v>861</v>
      </c>
      <c r="E1126" s="7" t="s">
        <v>164</v>
      </c>
      <c r="F1126" s="7" t="s">
        <v>123</v>
      </c>
      <c r="G1126" s="7" t="s">
        <v>125</v>
      </c>
      <c r="H1126" s="6">
        <v>2022</v>
      </c>
      <c r="I1126" s="116">
        <v>9.9499999999999993</v>
      </c>
      <c r="J1126" s="29">
        <v>10</v>
      </c>
    </row>
    <row r="1127" spans="1:10" ht="15" customHeight="1" x14ac:dyDescent="0.25">
      <c r="A1127" s="8">
        <f t="shared" si="28"/>
        <v>1127</v>
      </c>
      <c r="B1127" s="7" t="s">
        <v>860</v>
      </c>
      <c r="D1127" s="7" t="s">
        <v>859</v>
      </c>
      <c r="E1127" s="7" t="s">
        <v>164</v>
      </c>
      <c r="F1127" s="7" t="s">
        <v>123</v>
      </c>
      <c r="G1127" s="7" t="s">
        <v>125</v>
      </c>
      <c r="H1127" s="6">
        <v>2020</v>
      </c>
      <c r="I1127" s="116">
        <v>9.9499999999999993</v>
      </c>
      <c r="J1127" s="29">
        <v>10</v>
      </c>
    </row>
    <row r="1128" spans="1:10" ht="15" customHeight="1" x14ac:dyDescent="0.25">
      <c r="A1128" s="8">
        <f t="shared" si="28"/>
        <v>1128</v>
      </c>
      <c r="B1128" s="7" t="s">
        <v>858</v>
      </c>
      <c r="D1128" s="7" t="s">
        <v>857</v>
      </c>
      <c r="E1128" s="7" t="s">
        <v>195</v>
      </c>
      <c r="F1128" s="7" t="s">
        <v>123</v>
      </c>
      <c r="G1128" s="7" t="s">
        <v>101</v>
      </c>
      <c r="H1128" s="6">
        <v>2022</v>
      </c>
      <c r="I1128" s="116">
        <v>9.9499999999999993</v>
      </c>
      <c r="J1128" s="29">
        <v>10</v>
      </c>
    </row>
    <row r="1129" spans="1:10" ht="15" customHeight="1" x14ac:dyDescent="0.25">
      <c r="A1129" s="8">
        <f t="shared" si="28"/>
        <v>1129</v>
      </c>
      <c r="B1129" s="7" t="s">
        <v>856</v>
      </c>
      <c r="D1129" s="7" t="s">
        <v>855</v>
      </c>
      <c r="E1129" s="7" t="s">
        <v>195</v>
      </c>
      <c r="F1129" s="7" t="s">
        <v>123</v>
      </c>
      <c r="G1129" s="7" t="s">
        <v>101</v>
      </c>
      <c r="H1129" s="6">
        <v>2020</v>
      </c>
      <c r="I1129" s="116">
        <v>9.9499999999999993</v>
      </c>
      <c r="J1129" s="29">
        <v>10</v>
      </c>
    </row>
    <row r="1130" spans="1:10" ht="15" customHeight="1" x14ac:dyDescent="0.25">
      <c r="A1130" s="8">
        <f t="shared" si="28"/>
        <v>1130</v>
      </c>
      <c r="B1130" s="7" t="s">
        <v>323</v>
      </c>
      <c r="D1130" s="7" t="s">
        <v>3146</v>
      </c>
      <c r="E1130" s="7" t="s">
        <v>322</v>
      </c>
      <c r="F1130" s="7" t="s">
        <v>123</v>
      </c>
      <c r="G1130" s="7" t="s">
        <v>84</v>
      </c>
      <c r="H1130" s="6">
        <v>2024</v>
      </c>
      <c r="I1130" s="116">
        <v>201.02</v>
      </c>
      <c r="J1130" s="29">
        <v>200</v>
      </c>
    </row>
    <row r="1131" spans="1:10" ht="15" customHeight="1" x14ac:dyDescent="0.25">
      <c r="A1131" s="8">
        <f t="shared" si="28"/>
        <v>1131</v>
      </c>
      <c r="B1131" s="7" t="s">
        <v>854</v>
      </c>
      <c r="D1131" s="7" t="s">
        <v>853</v>
      </c>
      <c r="E1131" s="7" t="s">
        <v>209</v>
      </c>
      <c r="F1131" s="7" t="s">
        <v>123</v>
      </c>
      <c r="G1131" s="7" t="s">
        <v>84</v>
      </c>
      <c r="H1131" s="6">
        <v>2021</v>
      </c>
      <c r="I1131" s="116">
        <v>9.9499999999999993</v>
      </c>
      <c r="J1131" s="29">
        <v>10</v>
      </c>
    </row>
    <row r="1132" spans="1:10" ht="15" customHeight="1" x14ac:dyDescent="0.25">
      <c r="A1132" s="8">
        <f t="shared" si="28"/>
        <v>1132</v>
      </c>
      <c r="B1132" s="7" t="s">
        <v>852</v>
      </c>
      <c r="D1132" s="7" t="s">
        <v>3017</v>
      </c>
      <c r="E1132" s="7" t="s">
        <v>425</v>
      </c>
      <c r="F1132" s="7" t="s">
        <v>123</v>
      </c>
      <c r="G1132" s="7" t="s">
        <v>84</v>
      </c>
      <c r="H1132" s="6">
        <v>2021</v>
      </c>
      <c r="I1132" s="116">
        <v>9.9499999999999993</v>
      </c>
      <c r="J1132" s="29">
        <v>10</v>
      </c>
    </row>
    <row r="1133" spans="1:10" ht="15" customHeight="1" x14ac:dyDescent="0.25">
      <c r="A1133" s="8">
        <f t="shared" si="28"/>
        <v>1133</v>
      </c>
      <c r="B1133" s="7" t="s">
        <v>851</v>
      </c>
      <c r="D1133" s="7" t="s">
        <v>850</v>
      </c>
      <c r="E1133" s="7" t="s">
        <v>195</v>
      </c>
      <c r="F1133" s="7" t="s">
        <v>123</v>
      </c>
      <c r="G1133" s="7" t="s">
        <v>101</v>
      </c>
      <c r="H1133" s="6">
        <v>2022</v>
      </c>
      <c r="I1133" s="116">
        <v>9.9499999999999993</v>
      </c>
      <c r="J1133" s="29">
        <v>10</v>
      </c>
    </row>
    <row r="1134" spans="1:10" ht="15" customHeight="1" x14ac:dyDescent="0.25">
      <c r="A1134" s="8">
        <f t="shared" si="28"/>
        <v>1134</v>
      </c>
      <c r="B1134" s="7" t="s">
        <v>849</v>
      </c>
      <c r="D1134" s="7" t="s">
        <v>848</v>
      </c>
      <c r="E1134" s="7" t="s">
        <v>217</v>
      </c>
      <c r="F1134" s="7" t="s">
        <v>123</v>
      </c>
      <c r="G1134" s="7" t="s">
        <v>53</v>
      </c>
      <c r="H1134" s="6">
        <v>2020</v>
      </c>
      <c r="I1134" s="116">
        <v>9.9499999999999993</v>
      </c>
      <c r="J1134" s="29">
        <v>10</v>
      </c>
    </row>
    <row r="1135" spans="1:10" ht="15" customHeight="1" x14ac:dyDescent="0.25">
      <c r="A1135" s="8">
        <f t="shared" si="28"/>
        <v>1135</v>
      </c>
      <c r="B1135" s="7" t="s">
        <v>847</v>
      </c>
      <c r="D1135" s="7" t="s">
        <v>846</v>
      </c>
      <c r="E1135" s="7" t="s">
        <v>264</v>
      </c>
      <c r="F1135" s="7" t="s">
        <v>123</v>
      </c>
      <c r="G1135" s="7" t="s">
        <v>84</v>
      </c>
      <c r="H1135" s="6">
        <v>2021</v>
      </c>
      <c r="I1135" s="116">
        <v>9.9499999999999993</v>
      </c>
      <c r="J1135" s="29">
        <v>10</v>
      </c>
    </row>
    <row r="1136" spans="1:10" ht="15" customHeight="1" x14ac:dyDescent="0.25">
      <c r="A1136" s="8">
        <f t="shared" si="28"/>
        <v>1136</v>
      </c>
      <c r="B1136" s="7" t="s">
        <v>845</v>
      </c>
      <c r="D1136" s="7" t="s">
        <v>844</v>
      </c>
      <c r="E1136" s="7" t="s">
        <v>264</v>
      </c>
      <c r="F1136" s="7" t="s">
        <v>123</v>
      </c>
      <c r="G1136" s="7" t="s">
        <v>84</v>
      </c>
      <c r="H1136" s="6">
        <v>2021</v>
      </c>
      <c r="I1136" s="116">
        <v>9.9499999999999993</v>
      </c>
      <c r="J1136" s="29">
        <v>10</v>
      </c>
    </row>
    <row r="1137" spans="1:10" ht="15" customHeight="1" x14ac:dyDescent="0.25">
      <c r="A1137" s="8">
        <f t="shared" si="28"/>
        <v>1137</v>
      </c>
      <c r="B1137" s="7" t="s">
        <v>843</v>
      </c>
      <c r="D1137" s="7" t="s">
        <v>3214</v>
      </c>
      <c r="E1137" s="7" t="s">
        <v>162</v>
      </c>
      <c r="F1137" s="7" t="s">
        <v>123</v>
      </c>
      <c r="G1137" s="7" t="s">
        <v>84</v>
      </c>
      <c r="H1137" s="6">
        <v>2021</v>
      </c>
      <c r="I1137" s="116">
        <v>9.9499999999999993</v>
      </c>
      <c r="J1137" s="29">
        <v>10</v>
      </c>
    </row>
    <row r="1138" spans="1:10" ht="15" customHeight="1" x14ac:dyDescent="0.25">
      <c r="A1138" s="8">
        <f t="shared" si="28"/>
        <v>1138</v>
      </c>
      <c r="B1138" s="7" t="s">
        <v>842</v>
      </c>
      <c r="D1138" s="7" t="s">
        <v>841</v>
      </c>
      <c r="E1138" s="7" t="s">
        <v>164</v>
      </c>
      <c r="F1138" s="7" t="s">
        <v>123</v>
      </c>
      <c r="G1138" s="7" t="s">
        <v>125</v>
      </c>
      <c r="H1138" s="6">
        <v>2022</v>
      </c>
      <c r="I1138" s="116">
        <v>9.9499999999999993</v>
      </c>
      <c r="J1138" s="29">
        <v>10</v>
      </c>
    </row>
    <row r="1139" spans="1:10" ht="15" customHeight="1" x14ac:dyDescent="0.25">
      <c r="A1139" s="8">
        <f t="shared" si="28"/>
        <v>1139</v>
      </c>
      <c r="B1139" s="7" t="s">
        <v>840</v>
      </c>
      <c r="D1139" s="7" t="s">
        <v>839</v>
      </c>
      <c r="E1139" s="7" t="s">
        <v>425</v>
      </c>
      <c r="F1139" s="7" t="s">
        <v>123</v>
      </c>
      <c r="G1139" s="7" t="s">
        <v>84</v>
      </c>
      <c r="H1139" s="6">
        <v>2021</v>
      </c>
      <c r="I1139" s="116">
        <v>9.9499999999999993</v>
      </c>
      <c r="J1139" s="29">
        <v>10</v>
      </c>
    </row>
    <row r="1140" spans="1:10" ht="15" customHeight="1" x14ac:dyDescent="0.25">
      <c r="A1140" s="8">
        <f t="shared" si="28"/>
        <v>1140</v>
      </c>
      <c r="B1140" s="7" t="s">
        <v>838</v>
      </c>
      <c r="D1140" s="7" t="s">
        <v>837</v>
      </c>
      <c r="E1140" s="7" t="s">
        <v>425</v>
      </c>
      <c r="F1140" s="7" t="s">
        <v>123</v>
      </c>
      <c r="G1140" s="7" t="s">
        <v>84</v>
      </c>
      <c r="H1140" s="6">
        <v>2021</v>
      </c>
      <c r="I1140" s="116">
        <v>9.9499999999999993</v>
      </c>
      <c r="J1140" s="29">
        <v>10</v>
      </c>
    </row>
    <row r="1141" spans="1:10" ht="15" customHeight="1" x14ac:dyDescent="0.25">
      <c r="A1141" s="8">
        <f t="shared" si="28"/>
        <v>1141</v>
      </c>
      <c r="B1141" s="7" t="s">
        <v>836</v>
      </c>
      <c r="D1141" s="7" t="s">
        <v>835</v>
      </c>
      <c r="E1141" s="7" t="s">
        <v>164</v>
      </c>
      <c r="F1141" s="7" t="s">
        <v>123</v>
      </c>
      <c r="G1141" s="7" t="s">
        <v>125</v>
      </c>
      <c r="H1141" s="6">
        <v>2022</v>
      </c>
      <c r="I1141" s="116">
        <v>50.6</v>
      </c>
      <c r="J1141" s="29">
        <v>50</v>
      </c>
    </row>
    <row r="1142" spans="1:10" ht="15" customHeight="1" x14ac:dyDescent="0.25">
      <c r="A1142" s="8">
        <f t="shared" si="28"/>
        <v>1142</v>
      </c>
      <c r="B1142" s="7" t="s">
        <v>3015</v>
      </c>
      <c r="D1142" s="7" t="s">
        <v>3014</v>
      </c>
      <c r="E1142" s="7" t="s">
        <v>126</v>
      </c>
      <c r="F1142" s="7" t="s">
        <v>123</v>
      </c>
      <c r="G1142" s="7" t="s">
        <v>125</v>
      </c>
      <c r="H1142" s="6">
        <v>2024</v>
      </c>
      <c r="I1142" s="116">
        <v>16.670000000000002</v>
      </c>
      <c r="J1142" s="29">
        <v>16.399999999999999</v>
      </c>
    </row>
    <row r="1143" spans="1:10" ht="15" customHeight="1" x14ac:dyDescent="0.25">
      <c r="A1143" s="8">
        <f t="shared" si="28"/>
        <v>1143</v>
      </c>
      <c r="B1143" s="7" t="s">
        <v>834</v>
      </c>
      <c r="D1143" s="7" t="s">
        <v>833</v>
      </c>
      <c r="E1143" s="7" t="s">
        <v>229</v>
      </c>
      <c r="F1143" s="7" t="s">
        <v>123</v>
      </c>
      <c r="G1143" s="7" t="s">
        <v>53</v>
      </c>
      <c r="H1143" s="6">
        <v>2018</v>
      </c>
      <c r="I1143" s="116">
        <v>9.9</v>
      </c>
      <c r="J1143" s="29">
        <v>9.9</v>
      </c>
    </row>
    <row r="1144" spans="1:10" ht="15" customHeight="1" x14ac:dyDescent="0.25">
      <c r="A1144" s="8">
        <f t="shared" si="28"/>
        <v>1144</v>
      </c>
      <c r="B1144" s="7" t="s">
        <v>832</v>
      </c>
      <c r="D1144" s="7" t="s">
        <v>831</v>
      </c>
      <c r="E1144" s="7" t="s">
        <v>830</v>
      </c>
      <c r="F1144" s="7" t="s">
        <v>123</v>
      </c>
      <c r="G1144" s="7" t="s">
        <v>84</v>
      </c>
      <c r="H1144" s="6">
        <v>2022</v>
      </c>
      <c r="I1144" s="116">
        <v>9.9499999999999993</v>
      </c>
      <c r="J1144" s="29">
        <v>9.9</v>
      </c>
    </row>
    <row r="1145" spans="1:10" ht="15" customHeight="1" x14ac:dyDescent="0.25">
      <c r="A1145" s="8">
        <f t="shared" si="28"/>
        <v>1145</v>
      </c>
      <c r="B1145" s="7" t="s">
        <v>829</v>
      </c>
      <c r="D1145" s="7" t="s">
        <v>828</v>
      </c>
      <c r="E1145" s="7" t="s">
        <v>680</v>
      </c>
      <c r="F1145" s="7" t="s">
        <v>123</v>
      </c>
      <c r="G1145" s="7" t="s">
        <v>53</v>
      </c>
      <c r="H1145" s="6">
        <v>2022</v>
      </c>
      <c r="I1145" s="116">
        <v>9.9499999999999993</v>
      </c>
      <c r="J1145" s="29">
        <v>9.9</v>
      </c>
    </row>
    <row r="1146" spans="1:10" ht="15" customHeight="1" x14ac:dyDescent="0.25">
      <c r="A1146" s="8">
        <f t="shared" si="28"/>
        <v>1146</v>
      </c>
      <c r="B1146" s="7" t="s">
        <v>827</v>
      </c>
      <c r="D1146" s="7" t="s">
        <v>826</v>
      </c>
      <c r="E1146" s="7" t="s">
        <v>150</v>
      </c>
      <c r="F1146" s="7" t="s">
        <v>123</v>
      </c>
      <c r="G1146" s="7" t="s">
        <v>57</v>
      </c>
      <c r="H1146" s="6">
        <v>2021</v>
      </c>
      <c r="I1146" s="116">
        <v>101.7</v>
      </c>
      <c r="J1146" s="29">
        <v>100</v>
      </c>
    </row>
    <row r="1147" spans="1:10" ht="15" customHeight="1" x14ac:dyDescent="0.25">
      <c r="A1147" s="8">
        <f t="shared" si="28"/>
        <v>1147</v>
      </c>
      <c r="B1147" s="7" t="s">
        <v>297</v>
      </c>
      <c r="D1147" s="7" t="s">
        <v>3457</v>
      </c>
      <c r="E1147" s="7" t="s">
        <v>170</v>
      </c>
      <c r="F1147" s="7" t="s">
        <v>123</v>
      </c>
      <c r="G1147" s="7" t="s">
        <v>84</v>
      </c>
      <c r="H1147" s="6">
        <v>2024</v>
      </c>
      <c r="I1147" s="116">
        <v>9.9</v>
      </c>
      <c r="J1147" s="29">
        <v>7</v>
      </c>
    </row>
    <row r="1148" spans="1:10" ht="15" customHeight="1" x14ac:dyDescent="0.25">
      <c r="A1148" s="8">
        <f t="shared" si="28"/>
        <v>1148</v>
      </c>
      <c r="B1148" s="7" t="s">
        <v>825</v>
      </c>
      <c r="D1148" s="7" t="s">
        <v>824</v>
      </c>
      <c r="E1148" s="7" t="s">
        <v>162</v>
      </c>
      <c r="F1148" s="7" t="s">
        <v>123</v>
      </c>
      <c r="G1148" s="7" t="s">
        <v>84</v>
      </c>
      <c r="H1148" s="6">
        <v>2020</v>
      </c>
      <c r="I1148" s="116">
        <v>10</v>
      </c>
      <c r="J1148" s="29">
        <v>10</v>
      </c>
    </row>
    <row r="1149" spans="1:10" ht="15" customHeight="1" x14ac:dyDescent="0.25">
      <c r="A1149" s="8">
        <f t="shared" si="28"/>
        <v>1149</v>
      </c>
      <c r="B1149" s="7" t="s">
        <v>823</v>
      </c>
      <c r="D1149" s="7" t="s">
        <v>822</v>
      </c>
      <c r="E1149" s="7" t="s">
        <v>680</v>
      </c>
      <c r="F1149" s="7" t="s">
        <v>123</v>
      </c>
      <c r="G1149" s="7" t="s">
        <v>53</v>
      </c>
      <c r="H1149" s="6">
        <v>2022</v>
      </c>
      <c r="I1149" s="116">
        <v>9.9499999999999993</v>
      </c>
      <c r="J1149" s="29">
        <v>9.9</v>
      </c>
    </row>
    <row r="1150" spans="1:10" ht="15" customHeight="1" x14ac:dyDescent="0.25">
      <c r="A1150" s="8">
        <f t="shared" si="28"/>
        <v>1150</v>
      </c>
      <c r="B1150" s="7" t="s">
        <v>821</v>
      </c>
      <c r="D1150" s="7" t="s">
        <v>820</v>
      </c>
      <c r="E1150" s="7" t="s">
        <v>89</v>
      </c>
      <c r="F1150" s="7" t="s">
        <v>123</v>
      </c>
      <c r="G1150" s="7" t="s">
        <v>53</v>
      </c>
      <c r="H1150" s="6">
        <v>2022</v>
      </c>
      <c r="I1150" s="116">
        <v>101.5</v>
      </c>
      <c r="J1150" s="29">
        <v>100</v>
      </c>
    </row>
    <row r="1151" spans="1:10" ht="15" customHeight="1" x14ac:dyDescent="0.25">
      <c r="A1151" s="8">
        <f t="shared" si="28"/>
        <v>1151</v>
      </c>
      <c r="B1151" s="7" t="s">
        <v>819</v>
      </c>
      <c r="D1151" s="7" t="s">
        <v>818</v>
      </c>
      <c r="E1151" s="7" t="s">
        <v>89</v>
      </c>
      <c r="F1151" s="7" t="s">
        <v>123</v>
      </c>
      <c r="G1151" s="7" t="s">
        <v>53</v>
      </c>
      <c r="H1151" s="6">
        <v>2022</v>
      </c>
      <c r="I1151" s="116">
        <v>101.5</v>
      </c>
      <c r="J1151" s="29">
        <v>100</v>
      </c>
    </row>
    <row r="1152" spans="1:10" ht="15" customHeight="1" x14ac:dyDescent="0.25">
      <c r="A1152" s="8">
        <f t="shared" si="28"/>
        <v>1152</v>
      </c>
      <c r="B1152" s="7" t="s">
        <v>817</v>
      </c>
      <c r="D1152" s="7" t="s">
        <v>816</v>
      </c>
      <c r="E1152" s="7" t="s">
        <v>809</v>
      </c>
      <c r="F1152" s="7" t="s">
        <v>123</v>
      </c>
      <c r="G1152" s="7" t="s">
        <v>57</v>
      </c>
      <c r="H1152" s="6">
        <v>2022</v>
      </c>
      <c r="I1152" s="116">
        <v>67.3</v>
      </c>
      <c r="J1152" s="29">
        <v>66.5</v>
      </c>
    </row>
    <row r="1153" spans="1:10" ht="15" customHeight="1" x14ac:dyDescent="0.25">
      <c r="A1153" s="8">
        <f t="shared" si="28"/>
        <v>1153</v>
      </c>
      <c r="B1153" s="7" t="s">
        <v>815</v>
      </c>
      <c r="D1153" s="7" t="s">
        <v>814</v>
      </c>
      <c r="E1153" s="7" t="s">
        <v>809</v>
      </c>
      <c r="F1153" s="7" t="s">
        <v>123</v>
      </c>
      <c r="G1153" s="7" t="s">
        <v>57</v>
      </c>
      <c r="H1153" s="6">
        <v>2022</v>
      </c>
      <c r="I1153" s="116">
        <v>67.3</v>
      </c>
      <c r="J1153" s="29">
        <v>66.5</v>
      </c>
    </row>
    <row r="1154" spans="1:10" ht="15" customHeight="1" x14ac:dyDescent="0.25">
      <c r="A1154" s="8">
        <f t="shared" si="28"/>
        <v>1154</v>
      </c>
      <c r="B1154" s="7" t="s">
        <v>813</v>
      </c>
      <c r="D1154" s="7" t="s">
        <v>812</v>
      </c>
      <c r="E1154" s="7" t="s">
        <v>809</v>
      </c>
      <c r="F1154" s="7" t="s">
        <v>123</v>
      </c>
      <c r="G1154" s="7" t="s">
        <v>57</v>
      </c>
      <c r="H1154" s="6">
        <v>2022</v>
      </c>
      <c r="I1154" s="116">
        <v>64.2</v>
      </c>
      <c r="J1154" s="29">
        <v>63.5</v>
      </c>
    </row>
    <row r="1155" spans="1:10" ht="15" customHeight="1" x14ac:dyDescent="0.25">
      <c r="A1155" s="8">
        <f t="shared" si="28"/>
        <v>1155</v>
      </c>
      <c r="B1155" s="7" t="s">
        <v>811</v>
      </c>
      <c r="D1155" s="7" t="s">
        <v>810</v>
      </c>
      <c r="E1155" s="7" t="s">
        <v>809</v>
      </c>
      <c r="F1155" s="7" t="s">
        <v>123</v>
      </c>
      <c r="G1155" s="7" t="s">
        <v>57</v>
      </c>
      <c r="H1155" s="6">
        <v>2022</v>
      </c>
      <c r="I1155" s="116">
        <v>64.2</v>
      </c>
      <c r="J1155" s="29">
        <v>63.5</v>
      </c>
    </row>
    <row r="1156" spans="1:10" ht="15" customHeight="1" x14ac:dyDescent="0.25">
      <c r="A1156" s="8">
        <f t="shared" si="28"/>
        <v>1156</v>
      </c>
      <c r="B1156" s="7" t="s">
        <v>289</v>
      </c>
      <c r="D1156" s="7" t="s">
        <v>3253</v>
      </c>
      <c r="E1156" s="7" t="s">
        <v>218</v>
      </c>
      <c r="F1156" s="7" t="s">
        <v>123</v>
      </c>
      <c r="G1156" s="7" t="s">
        <v>57</v>
      </c>
      <c r="H1156" s="6">
        <v>2024</v>
      </c>
      <c r="I1156" s="116">
        <v>9.9499999999999993</v>
      </c>
      <c r="J1156" s="29">
        <v>9.9</v>
      </c>
    </row>
    <row r="1157" spans="1:10" ht="15" customHeight="1" x14ac:dyDescent="0.25">
      <c r="A1157" s="8">
        <f t="shared" si="28"/>
        <v>1157</v>
      </c>
      <c r="B1157" s="7" t="s">
        <v>284</v>
      </c>
      <c r="D1157" s="7" t="s">
        <v>3458</v>
      </c>
      <c r="E1157" s="7" t="s">
        <v>283</v>
      </c>
      <c r="F1157" s="7" t="s">
        <v>123</v>
      </c>
      <c r="G1157" s="7" t="s">
        <v>84</v>
      </c>
      <c r="H1157" s="6">
        <v>2024</v>
      </c>
      <c r="I1157" s="116">
        <v>201.2</v>
      </c>
      <c r="J1157" s="29">
        <v>200</v>
      </c>
    </row>
    <row r="1158" spans="1:10" ht="15" customHeight="1" x14ac:dyDescent="0.25">
      <c r="A1158" s="8">
        <f t="shared" ref="A1158:A1221" si="30">A1157+1</f>
        <v>1158</v>
      </c>
      <c r="B1158" s="7" t="s">
        <v>808</v>
      </c>
      <c r="D1158" s="7" t="s">
        <v>807</v>
      </c>
      <c r="E1158" s="7" t="s">
        <v>647</v>
      </c>
      <c r="F1158" s="7" t="s">
        <v>123</v>
      </c>
      <c r="G1158" s="7" t="s">
        <v>53</v>
      </c>
      <c r="H1158" s="6">
        <v>2022</v>
      </c>
      <c r="I1158" s="116">
        <v>51.5</v>
      </c>
      <c r="J1158" s="29">
        <v>50</v>
      </c>
    </row>
    <row r="1159" spans="1:10" ht="15" customHeight="1" x14ac:dyDescent="0.25">
      <c r="A1159" s="8">
        <f t="shared" si="30"/>
        <v>1159</v>
      </c>
      <c r="B1159" s="7" t="s">
        <v>806</v>
      </c>
      <c r="D1159" s="7" t="s">
        <v>805</v>
      </c>
      <c r="E1159" s="7" t="s">
        <v>417</v>
      </c>
      <c r="F1159" s="7" t="s">
        <v>123</v>
      </c>
      <c r="G1159" s="7" t="s">
        <v>53</v>
      </c>
      <c r="H1159" s="6">
        <v>2021</v>
      </c>
      <c r="I1159" s="116">
        <v>40.299999999999997</v>
      </c>
      <c r="J1159" s="29">
        <v>40.299999999999997</v>
      </c>
    </row>
    <row r="1160" spans="1:10" ht="15" customHeight="1" x14ac:dyDescent="0.25">
      <c r="A1160" s="8">
        <f t="shared" si="30"/>
        <v>1160</v>
      </c>
      <c r="B1160" s="7" t="s">
        <v>272</v>
      </c>
      <c r="D1160" s="7" t="s">
        <v>3460</v>
      </c>
      <c r="E1160" s="7" t="s">
        <v>59</v>
      </c>
      <c r="F1160" s="7" t="s">
        <v>123</v>
      </c>
      <c r="G1160" s="7" t="s">
        <v>57</v>
      </c>
      <c r="H1160" s="6">
        <v>2024</v>
      </c>
      <c r="I1160" s="116">
        <v>9.9</v>
      </c>
      <c r="J1160" s="29">
        <v>9.9</v>
      </c>
    </row>
    <row r="1161" spans="1:10" ht="15" customHeight="1" x14ac:dyDescent="0.25">
      <c r="A1161" s="8">
        <f t="shared" si="30"/>
        <v>1161</v>
      </c>
      <c r="B1161" s="7" t="s">
        <v>804</v>
      </c>
      <c r="D1161" s="7" t="s">
        <v>803</v>
      </c>
      <c r="E1161" s="7" t="s">
        <v>680</v>
      </c>
      <c r="F1161" s="7" t="s">
        <v>123</v>
      </c>
      <c r="G1161" s="7" t="s">
        <v>53</v>
      </c>
      <c r="H1161" s="6">
        <v>2022</v>
      </c>
      <c r="I1161" s="116">
        <v>9.9499999999999993</v>
      </c>
      <c r="J1161" s="29">
        <v>9.9</v>
      </c>
    </row>
    <row r="1162" spans="1:10" ht="15" customHeight="1" x14ac:dyDescent="0.25">
      <c r="A1162" s="8">
        <f t="shared" si="30"/>
        <v>1162</v>
      </c>
      <c r="B1162" s="7" t="s">
        <v>268</v>
      </c>
      <c r="D1162" s="7" t="s">
        <v>3377</v>
      </c>
      <c r="E1162" s="7" t="s">
        <v>267</v>
      </c>
      <c r="F1162" s="7" t="s">
        <v>123</v>
      </c>
      <c r="G1162" s="7" t="s">
        <v>57</v>
      </c>
      <c r="H1162" s="6">
        <v>2024</v>
      </c>
      <c r="I1162" s="116">
        <v>228.54</v>
      </c>
      <c r="J1162" s="29">
        <v>220</v>
      </c>
    </row>
    <row r="1163" spans="1:10" ht="15" customHeight="1" x14ac:dyDescent="0.25">
      <c r="A1163" s="8">
        <f t="shared" si="30"/>
        <v>1163</v>
      </c>
      <c r="B1163" s="7" t="s">
        <v>802</v>
      </c>
      <c r="D1163" s="7" t="s">
        <v>3045</v>
      </c>
      <c r="E1163" s="7" t="s">
        <v>680</v>
      </c>
      <c r="F1163" s="7" t="s">
        <v>123</v>
      </c>
      <c r="G1163" s="7" t="s">
        <v>53</v>
      </c>
      <c r="H1163" s="6">
        <v>2020</v>
      </c>
      <c r="I1163" s="116">
        <v>9.9</v>
      </c>
      <c r="J1163" s="29">
        <v>9.9</v>
      </c>
    </row>
    <row r="1164" spans="1:10" ht="15" customHeight="1" x14ac:dyDescent="0.25">
      <c r="A1164" s="8">
        <f t="shared" si="30"/>
        <v>1164</v>
      </c>
      <c r="B1164" s="7" t="s">
        <v>801</v>
      </c>
      <c r="D1164" s="7" t="s">
        <v>800</v>
      </c>
      <c r="E1164" s="7" t="s">
        <v>680</v>
      </c>
      <c r="F1164" s="7" t="s">
        <v>123</v>
      </c>
      <c r="G1164" s="7" t="s">
        <v>53</v>
      </c>
      <c r="H1164" s="6">
        <v>2022</v>
      </c>
      <c r="I1164" s="116">
        <v>101.5</v>
      </c>
      <c r="J1164" s="29">
        <v>100</v>
      </c>
    </row>
    <row r="1165" spans="1:10" ht="15" customHeight="1" x14ac:dyDescent="0.25">
      <c r="A1165" s="8">
        <f t="shared" si="30"/>
        <v>1165</v>
      </c>
      <c r="B1165" s="7" t="s">
        <v>799</v>
      </c>
      <c r="D1165" s="7" t="s">
        <v>798</v>
      </c>
      <c r="E1165" s="7" t="s">
        <v>164</v>
      </c>
      <c r="F1165" s="7" t="s">
        <v>123</v>
      </c>
      <c r="G1165" s="7" t="s">
        <v>125</v>
      </c>
      <c r="H1165" s="6">
        <v>2021</v>
      </c>
      <c r="I1165" s="116">
        <v>102.4</v>
      </c>
      <c r="J1165" s="29">
        <v>100</v>
      </c>
    </row>
    <row r="1166" spans="1:10" ht="15" customHeight="1" x14ac:dyDescent="0.25">
      <c r="A1166" s="8">
        <f t="shared" si="30"/>
        <v>1166</v>
      </c>
      <c r="B1166" s="7" t="s">
        <v>263</v>
      </c>
      <c r="D1166" s="7" t="s">
        <v>3350</v>
      </c>
      <c r="E1166" s="7" t="s">
        <v>109</v>
      </c>
      <c r="F1166" s="7" t="s">
        <v>123</v>
      </c>
      <c r="G1166" s="7" t="s">
        <v>53</v>
      </c>
      <c r="H1166" s="6">
        <v>2024</v>
      </c>
      <c r="I1166" s="116">
        <v>9.9499999999999993</v>
      </c>
      <c r="J1166" s="29">
        <v>9.9</v>
      </c>
    </row>
    <row r="1167" spans="1:10" ht="15" customHeight="1" x14ac:dyDescent="0.25">
      <c r="A1167" s="8">
        <f t="shared" si="30"/>
        <v>1167</v>
      </c>
      <c r="B1167" s="7" t="s">
        <v>797</v>
      </c>
      <c r="D1167" s="7" t="s">
        <v>796</v>
      </c>
      <c r="E1167" s="7" t="s">
        <v>736</v>
      </c>
      <c r="F1167" s="7" t="s">
        <v>123</v>
      </c>
      <c r="G1167" s="7" t="s">
        <v>84</v>
      </c>
      <c r="H1167" s="6">
        <v>2019</v>
      </c>
      <c r="I1167" s="116">
        <v>9.9</v>
      </c>
      <c r="J1167" s="29">
        <v>9.9</v>
      </c>
    </row>
    <row r="1168" spans="1:10" ht="15" customHeight="1" x14ac:dyDescent="0.25">
      <c r="A1168" s="8">
        <f t="shared" si="30"/>
        <v>1168</v>
      </c>
      <c r="B1168" s="7" t="s">
        <v>795</v>
      </c>
      <c r="D1168" s="7" t="s">
        <v>794</v>
      </c>
      <c r="E1168" s="7" t="s">
        <v>680</v>
      </c>
      <c r="F1168" s="7" t="s">
        <v>123</v>
      </c>
      <c r="G1168" s="7" t="s">
        <v>53</v>
      </c>
      <c r="H1168" s="6">
        <v>2023</v>
      </c>
      <c r="I1168" s="116">
        <v>9.9499999999999993</v>
      </c>
      <c r="J1168" s="29">
        <v>9.9</v>
      </c>
    </row>
    <row r="1169" spans="1:10" ht="15" customHeight="1" x14ac:dyDescent="0.25">
      <c r="A1169" s="8">
        <f t="shared" si="30"/>
        <v>1169</v>
      </c>
      <c r="B1169" s="7" t="s">
        <v>3255</v>
      </c>
      <c r="D1169" s="7" t="s">
        <v>3256</v>
      </c>
      <c r="E1169" s="7" t="s">
        <v>136</v>
      </c>
      <c r="F1169" s="7" t="s">
        <v>123</v>
      </c>
      <c r="G1169" s="7" t="s">
        <v>53</v>
      </c>
      <c r="H1169" s="6">
        <v>2024</v>
      </c>
      <c r="I1169" s="116">
        <v>9.9</v>
      </c>
      <c r="J1169" s="29">
        <v>9.9</v>
      </c>
    </row>
    <row r="1170" spans="1:10" ht="15" customHeight="1" x14ac:dyDescent="0.25">
      <c r="A1170" s="8">
        <f t="shared" si="30"/>
        <v>1170</v>
      </c>
      <c r="B1170" s="7" t="s">
        <v>793</v>
      </c>
      <c r="D1170" s="7" t="s">
        <v>792</v>
      </c>
      <c r="E1170" s="7" t="s">
        <v>588</v>
      </c>
      <c r="F1170" s="7" t="s">
        <v>123</v>
      </c>
      <c r="G1170" s="7" t="s">
        <v>53</v>
      </c>
      <c r="H1170" s="6">
        <v>2023</v>
      </c>
      <c r="I1170" s="116">
        <v>51.1</v>
      </c>
      <c r="J1170" s="29">
        <v>50</v>
      </c>
    </row>
    <row r="1171" spans="1:10" ht="15" customHeight="1" x14ac:dyDescent="0.25">
      <c r="A1171" s="8">
        <f t="shared" si="30"/>
        <v>1171</v>
      </c>
      <c r="B1171" s="7" t="s">
        <v>791</v>
      </c>
      <c r="D1171" s="7" t="s">
        <v>790</v>
      </c>
      <c r="E1171" s="7" t="s">
        <v>680</v>
      </c>
      <c r="F1171" s="7" t="s">
        <v>123</v>
      </c>
      <c r="G1171" s="7" t="s">
        <v>53</v>
      </c>
      <c r="H1171" s="6">
        <v>2020</v>
      </c>
      <c r="I1171" s="116">
        <v>2</v>
      </c>
      <c r="J1171" s="29">
        <v>2</v>
      </c>
    </row>
    <row r="1172" spans="1:10" ht="15" customHeight="1" x14ac:dyDescent="0.25">
      <c r="A1172" s="8">
        <f t="shared" si="30"/>
        <v>1172</v>
      </c>
      <c r="B1172" s="7" t="s">
        <v>789</v>
      </c>
      <c r="D1172" s="7" t="s">
        <v>788</v>
      </c>
      <c r="E1172" s="7" t="s">
        <v>638</v>
      </c>
      <c r="F1172" s="7" t="s">
        <v>123</v>
      </c>
      <c r="G1172" s="7" t="s">
        <v>84</v>
      </c>
      <c r="H1172" s="6">
        <v>2023</v>
      </c>
      <c r="I1172" s="116">
        <v>9.9499999999999993</v>
      </c>
      <c r="J1172" s="29">
        <v>9.9</v>
      </c>
    </row>
    <row r="1173" spans="1:10" ht="15" customHeight="1" x14ac:dyDescent="0.25">
      <c r="A1173" s="8">
        <f t="shared" si="30"/>
        <v>1173</v>
      </c>
      <c r="B1173" s="7" t="s">
        <v>3148</v>
      </c>
      <c r="D1173" s="7" t="s">
        <v>3013</v>
      </c>
      <c r="E1173" s="7" t="s">
        <v>246</v>
      </c>
      <c r="F1173" s="7" t="s">
        <v>123</v>
      </c>
      <c r="G1173" s="7" t="s">
        <v>53</v>
      </c>
      <c r="H1173" s="6">
        <v>2023</v>
      </c>
      <c r="I1173" s="116">
        <v>61.5</v>
      </c>
      <c r="J1173" s="29">
        <v>60</v>
      </c>
    </row>
    <row r="1174" spans="1:10" ht="15" customHeight="1" x14ac:dyDescent="0.25">
      <c r="A1174" s="8">
        <f t="shared" si="30"/>
        <v>1174</v>
      </c>
      <c r="B1174" s="7" t="s">
        <v>787</v>
      </c>
      <c r="D1174" s="7" t="s">
        <v>786</v>
      </c>
      <c r="E1174" s="7" t="s">
        <v>720</v>
      </c>
      <c r="F1174" s="7" t="s">
        <v>123</v>
      </c>
      <c r="G1174" s="7" t="s">
        <v>53</v>
      </c>
      <c r="H1174" s="6">
        <v>2017</v>
      </c>
      <c r="I1174" s="116">
        <v>9.9</v>
      </c>
      <c r="J1174" s="29">
        <v>9.9</v>
      </c>
    </row>
    <row r="1175" spans="1:10" ht="15" customHeight="1" x14ac:dyDescent="0.25">
      <c r="A1175" s="8">
        <f t="shared" si="30"/>
        <v>1175</v>
      </c>
      <c r="B1175" s="7" t="s">
        <v>785</v>
      </c>
      <c r="D1175" s="7" t="s">
        <v>3016</v>
      </c>
      <c r="E1175" s="7" t="s">
        <v>784</v>
      </c>
      <c r="F1175" s="7" t="s">
        <v>123</v>
      </c>
      <c r="G1175" s="7" t="s">
        <v>84</v>
      </c>
      <c r="H1175" s="6">
        <v>2020</v>
      </c>
      <c r="I1175" s="116">
        <v>2.25</v>
      </c>
      <c r="J1175" s="29">
        <v>2.2999999999999998</v>
      </c>
    </row>
    <row r="1176" spans="1:10" ht="15" customHeight="1" x14ac:dyDescent="0.25">
      <c r="A1176" s="8">
        <f t="shared" si="30"/>
        <v>1176</v>
      </c>
      <c r="B1176" s="7" t="s">
        <v>232</v>
      </c>
      <c r="D1176" s="7" t="s">
        <v>3257</v>
      </c>
      <c r="E1176" s="7" t="s">
        <v>217</v>
      </c>
      <c r="F1176" s="7" t="s">
        <v>123</v>
      </c>
      <c r="G1176" s="7" t="s">
        <v>53</v>
      </c>
      <c r="H1176" s="6">
        <v>2024</v>
      </c>
      <c r="I1176" s="116">
        <v>9.9499999999999993</v>
      </c>
      <c r="J1176" s="29">
        <v>10</v>
      </c>
    </row>
    <row r="1177" spans="1:10" ht="15" customHeight="1" x14ac:dyDescent="0.25">
      <c r="A1177" s="8">
        <f t="shared" si="30"/>
        <v>1177</v>
      </c>
      <c r="B1177" s="7" t="s">
        <v>691</v>
      </c>
      <c r="D1177" s="7" t="s">
        <v>690</v>
      </c>
      <c r="E1177" s="7" t="s">
        <v>689</v>
      </c>
      <c r="F1177" s="7" t="s">
        <v>123</v>
      </c>
      <c r="G1177" s="7" t="s">
        <v>84</v>
      </c>
      <c r="H1177" s="6">
        <v>2023</v>
      </c>
      <c r="I1177" s="116">
        <v>9.9499999999999993</v>
      </c>
      <c r="J1177" s="29">
        <v>9.9</v>
      </c>
    </row>
    <row r="1178" spans="1:10" ht="15" customHeight="1" x14ac:dyDescent="0.25">
      <c r="A1178" s="8">
        <f t="shared" si="30"/>
        <v>1178</v>
      </c>
      <c r="B1178" s="7" t="s">
        <v>783</v>
      </c>
      <c r="D1178" s="7" t="s">
        <v>782</v>
      </c>
      <c r="E1178" s="7" t="s">
        <v>260</v>
      </c>
      <c r="F1178" s="7" t="s">
        <v>123</v>
      </c>
      <c r="G1178" s="7" t="s">
        <v>84</v>
      </c>
      <c r="H1178" s="6">
        <v>2017</v>
      </c>
      <c r="I1178" s="116">
        <v>1.5</v>
      </c>
      <c r="J1178" s="29">
        <v>1.5</v>
      </c>
    </row>
    <row r="1179" spans="1:10" ht="15" customHeight="1" x14ac:dyDescent="0.25">
      <c r="A1179" s="8">
        <f t="shared" si="30"/>
        <v>1179</v>
      </c>
      <c r="B1179" s="7" t="s">
        <v>781</v>
      </c>
      <c r="D1179" s="7" t="s">
        <v>780</v>
      </c>
      <c r="E1179" s="7" t="s">
        <v>159</v>
      </c>
      <c r="F1179" s="7" t="s">
        <v>123</v>
      </c>
      <c r="G1179" s="7" t="s">
        <v>57</v>
      </c>
      <c r="H1179" s="6">
        <v>2021</v>
      </c>
      <c r="I1179" s="116">
        <v>51.7</v>
      </c>
      <c r="J1179" s="29">
        <v>50</v>
      </c>
    </row>
    <row r="1180" spans="1:10" ht="15" customHeight="1" x14ac:dyDescent="0.25">
      <c r="A1180" s="8">
        <f t="shared" si="30"/>
        <v>1180</v>
      </c>
      <c r="B1180" s="7" t="s">
        <v>779</v>
      </c>
      <c r="D1180" s="7" t="s">
        <v>778</v>
      </c>
      <c r="E1180" s="7" t="s">
        <v>715</v>
      </c>
      <c r="F1180" s="7" t="s">
        <v>123</v>
      </c>
      <c r="G1180" s="7" t="s">
        <v>53</v>
      </c>
      <c r="H1180" s="6">
        <v>2022</v>
      </c>
      <c r="I1180" s="116">
        <v>9.9499999999999993</v>
      </c>
      <c r="J1180" s="29">
        <v>9.9</v>
      </c>
    </row>
    <row r="1181" spans="1:10" ht="15" customHeight="1" x14ac:dyDescent="0.25">
      <c r="A1181" s="8">
        <f t="shared" si="30"/>
        <v>1181</v>
      </c>
      <c r="B1181" s="7" t="s">
        <v>219</v>
      </c>
      <c r="D1181" s="7" t="s">
        <v>3351</v>
      </c>
      <c r="E1181" s="7" t="s">
        <v>218</v>
      </c>
      <c r="F1181" s="7" t="s">
        <v>123</v>
      </c>
      <c r="G1181" s="7" t="s">
        <v>57</v>
      </c>
      <c r="H1181" s="6">
        <v>2024</v>
      </c>
      <c r="I1181" s="116">
        <v>9.9499999999999993</v>
      </c>
      <c r="J1181" s="29">
        <v>10</v>
      </c>
    </row>
    <row r="1182" spans="1:10" ht="15" customHeight="1" x14ac:dyDescent="0.25">
      <c r="A1182" s="8">
        <f t="shared" si="30"/>
        <v>1182</v>
      </c>
      <c r="B1182" s="7" t="s">
        <v>777</v>
      </c>
      <c r="D1182" s="7" t="s">
        <v>776</v>
      </c>
      <c r="E1182" s="7" t="s">
        <v>172</v>
      </c>
      <c r="F1182" s="7" t="s">
        <v>123</v>
      </c>
      <c r="G1182" s="7" t="s">
        <v>84</v>
      </c>
      <c r="H1182" s="6">
        <v>2023</v>
      </c>
      <c r="I1182" s="116">
        <v>100.79</v>
      </c>
      <c r="J1182" s="29">
        <v>100</v>
      </c>
    </row>
    <row r="1183" spans="1:10" ht="15" customHeight="1" x14ac:dyDescent="0.25">
      <c r="A1183" s="8">
        <f t="shared" si="30"/>
        <v>1183</v>
      </c>
      <c r="B1183" s="7" t="s">
        <v>775</v>
      </c>
      <c r="D1183" s="7" t="s">
        <v>774</v>
      </c>
      <c r="E1183" s="7" t="s">
        <v>172</v>
      </c>
      <c r="F1183" s="7" t="s">
        <v>123</v>
      </c>
      <c r="G1183" s="7" t="s">
        <v>84</v>
      </c>
      <c r="H1183" s="6">
        <v>2023</v>
      </c>
      <c r="I1183" s="116">
        <v>100.79</v>
      </c>
      <c r="J1183" s="29">
        <v>100</v>
      </c>
    </row>
    <row r="1184" spans="1:10" ht="15" customHeight="1" x14ac:dyDescent="0.25">
      <c r="A1184" s="8">
        <f t="shared" si="30"/>
        <v>1184</v>
      </c>
      <c r="B1184" s="7" t="s">
        <v>2986</v>
      </c>
      <c r="D1184" s="7" t="s">
        <v>3462</v>
      </c>
      <c r="E1184" s="7" t="s">
        <v>195</v>
      </c>
      <c r="F1184" s="7" t="s">
        <v>123</v>
      </c>
      <c r="G1184" s="7" t="s">
        <v>101</v>
      </c>
      <c r="H1184" s="6">
        <v>2024</v>
      </c>
      <c r="I1184" s="116">
        <v>9.9</v>
      </c>
      <c r="J1184" s="29">
        <v>9.9</v>
      </c>
    </row>
    <row r="1185" spans="1:10" ht="15" customHeight="1" x14ac:dyDescent="0.25">
      <c r="A1185" s="8">
        <f t="shared" si="30"/>
        <v>1185</v>
      </c>
      <c r="B1185" s="7" t="s">
        <v>216</v>
      </c>
      <c r="D1185" s="7" t="s">
        <v>3352</v>
      </c>
      <c r="E1185" s="7" t="s">
        <v>215</v>
      </c>
      <c r="F1185" s="7" t="s">
        <v>123</v>
      </c>
      <c r="G1185" s="7" t="s">
        <v>57</v>
      </c>
      <c r="H1185" s="6">
        <v>2024</v>
      </c>
      <c r="I1185" s="116">
        <v>9.9499999999999993</v>
      </c>
      <c r="J1185" s="29">
        <v>9.9</v>
      </c>
    </row>
    <row r="1186" spans="1:10" ht="15" customHeight="1" x14ac:dyDescent="0.25">
      <c r="A1186" s="8">
        <f t="shared" si="30"/>
        <v>1186</v>
      </c>
      <c r="B1186" s="7" t="s">
        <v>773</v>
      </c>
      <c r="D1186" s="7" t="s">
        <v>772</v>
      </c>
      <c r="E1186" s="7" t="s">
        <v>260</v>
      </c>
      <c r="F1186" s="7" t="s">
        <v>123</v>
      </c>
      <c r="G1186" s="7" t="s">
        <v>84</v>
      </c>
      <c r="H1186" s="6">
        <v>2018</v>
      </c>
      <c r="I1186" s="116">
        <v>1.5</v>
      </c>
      <c r="J1186" s="29">
        <v>1.5</v>
      </c>
    </row>
    <row r="1187" spans="1:10" ht="15" customHeight="1" x14ac:dyDescent="0.25">
      <c r="A1187" s="8">
        <f t="shared" si="30"/>
        <v>1187</v>
      </c>
      <c r="B1187" s="7" t="s">
        <v>688</v>
      </c>
      <c r="D1187" s="7" t="s">
        <v>687</v>
      </c>
      <c r="E1187" s="7" t="s">
        <v>142</v>
      </c>
      <c r="F1187" s="7" t="s">
        <v>123</v>
      </c>
      <c r="G1187" s="7" t="s">
        <v>84</v>
      </c>
      <c r="H1187" s="6">
        <v>2024</v>
      </c>
      <c r="I1187" s="116">
        <v>71.489999999999995</v>
      </c>
      <c r="J1187" s="29">
        <v>70.5</v>
      </c>
    </row>
    <row r="1188" spans="1:10" ht="15" customHeight="1" x14ac:dyDescent="0.25">
      <c r="A1188" s="8">
        <f t="shared" si="30"/>
        <v>1188</v>
      </c>
      <c r="B1188" s="7" t="s">
        <v>771</v>
      </c>
      <c r="D1188" s="7" t="s">
        <v>770</v>
      </c>
      <c r="E1188" s="7" t="s">
        <v>73</v>
      </c>
      <c r="F1188" s="7" t="s">
        <v>123</v>
      </c>
      <c r="G1188" s="7" t="s">
        <v>57</v>
      </c>
      <c r="H1188" s="6">
        <v>2022</v>
      </c>
      <c r="I1188" s="116">
        <v>63.5</v>
      </c>
      <c r="J1188" s="29">
        <v>62.5</v>
      </c>
    </row>
    <row r="1189" spans="1:10" ht="15" customHeight="1" x14ac:dyDescent="0.25">
      <c r="A1189" s="8">
        <f t="shared" si="30"/>
        <v>1189</v>
      </c>
      <c r="B1189" s="7" t="s">
        <v>769</v>
      </c>
      <c r="D1189" s="7" t="s">
        <v>768</v>
      </c>
      <c r="E1189" s="7" t="s">
        <v>73</v>
      </c>
      <c r="F1189" s="7" t="s">
        <v>123</v>
      </c>
      <c r="G1189" s="7" t="s">
        <v>57</v>
      </c>
      <c r="H1189" s="6">
        <v>2022</v>
      </c>
      <c r="I1189" s="116">
        <v>63.5</v>
      </c>
      <c r="J1189" s="29">
        <v>62.5</v>
      </c>
    </row>
    <row r="1190" spans="1:10" ht="15" customHeight="1" x14ac:dyDescent="0.25">
      <c r="A1190" s="8">
        <f t="shared" si="30"/>
        <v>1190</v>
      </c>
      <c r="B1190" s="7" t="s">
        <v>212</v>
      </c>
      <c r="D1190" s="7" t="s">
        <v>2917</v>
      </c>
      <c r="E1190" s="7" t="s">
        <v>172</v>
      </c>
      <c r="F1190" s="7" t="s">
        <v>123</v>
      </c>
      <c r="G1190" s="7" t="s">
        <v>84</v>
      </c>
      <c r="H1190" s="6">
        <v>2023</v>
      </c>
      <c r="I1190" s="116">
        <v>9.99</v>
      </c>
      <c r="J1190" s="29">
        <v>9.9</v>
      </c>
    </row>
    <row r="1191" spans="1:10" ht="15" customHeight="1" x14ac:dyDescent="0.25">
      <c r="A1191" s="8">
        <f t="shared" si="30"/>
        <v>1191</v>
      </c>
      <c r="B1191" s="7" t="s">
        <v>764</v>
      </c>
      <c r="D1191" s="7" t="s">
        <v>763</v>
      </c>
      <c r="E1191" s="7" t="s">
        <v>164</v>
      </c>
      <c r="F1191" s="7" t="s">
        <v>123</v>
      </c>
      <c r="G1191" s="7" t="s">
        <v>125</v>
      </c>
      <c r="H1191" s="6">
        <v>2022</v>
      </c>
      <c r="I1191" s="116">
        <v>51.75</v>
      </c>
      <c r="J1191" s="29">
        <v>50</v>
      </c>
    </row>
    <row r="1192" spans="1:10" ht="15" customHeight="1" x14ac:dyDescent="0.25">
      <c r="A1192" s="8">
        <f t="shared" si="30"/>
        <v>1192</v>
      </c>
      <c r="B1192" s="7" t="s">
        <v>762</v>
      </c>
      <c r="D1192" s="7" t="s">
        <v>761</v>
      </c>
      <c r="E1192" s="7" t="s">
        <v>736</v>
      </c>
      <c r="F1192" s="7" t="s">
        <v>123</v>
      </c>
      <c r="G1192" s="7" t="s">
        <v>84</v>
      </c>
      <c r="H1192" s="6">
        <v>2021</v>
      </c>
      <c r="I1192" s="116">
        <v>100.5</v>
      </c>
      <c r="J1192" s="29">
        <v>100.5</v>
      </c>
    </row>
    <row r="1193" spans="1:10" ht="15" customHeight="1" x14ac:dyDescent="0.25">
      <c r="A1193" s="8">
        <f t="shared" si="30"/>
        <v>1193</v>
      </c>
      <c r="B1193" s="7" t="s">
        <v>686</v>
      </c>
      <c r="D1193" s="7" t="s">
        <v>685</v>
      </c>
      <c r="E1193" s="7" t="s">
        <v>172</v>
      </c>
      <c r="F1193" s="7" t="s">
        <v>123</v>
      </c>
      <c r="G1193" s="7" t="s">
        <v>84</v>
      </c>
      <c r="H1193" s="6">
        <v>2023</v>
      </c>
      <c r="I1193" s="116">
        <v>9.99</v>
      </c>
      <c r="J1193" s="29">
        <v>9.9</v>
      </c>
    </row>
    <row r="1194" spans="1:10" ht="15" customHeight="1" x14ac:dyDescent="0.25">
      <c r="A1194" s="8">
        <f t="shared" si="30"/>
        <v>1194</v>
      </c>
      <c r="B1194" s="7" t="s">
        <v>767</v>
      </c>
      <c r="D1194" s="7" t="s">
        <v>766</v>
      </c>
      <c r="E1194" s="7" t="s">
        <v>765</v>
      </c>
      <c r="F1194" s="7" t="s">
        <v>123</v>
      </c>
      <c r="G1194" s="7" t="s">
        <v>53</v>
      </c>
      <c r="H1194" s="6">
        <v>2013</v>
      </c>
      <c r="I1194" s="116">
        <v>36</v>
      </c>
      <c r="J1194" s="29">
        <v>33.700000000000003</v>
      </c>
    </row>
    <row r="1195" spans="1:10" ht="15" customHeight="1" x14ac:dyDescent="0.25">
      <c r="A1195" s="8">
        <f t="shared" si="30"/>
        <v>1195</v>
      </c>
      <c r="B1195" s="7" t="s">
        <v>760</v>
      </c>
      <c r="D1195" s="7" t="s">
        <v>759</v>
      </c>
      <c r="E1195" s="7" t="s">
        <v>758</v>
      </c>
      <c r="F1195" s="7" t="s">
        <v>123</v>
      </c>
      <c r="G1195" s="7" t="s">
        <v>53</v>
      </c>
      <c r="H1195" s="6">
        <v>2023</v>
      </c>
      <c r="I1195" s="116">
        <v>9.9499999999999993</v>
      </c>
      <c r="J1195" s="29">
        <v>9.9</v>
      </c>
    </row>
    <row r="1196" spans="1:10" ht="15" customHeight="1" x14ac:dyDescent="0.25">
      <c r="A1196" s="8">
        <f t="shared" si="30"/>
        <v>1196</v>
      </c>
      <c r="B1196" s="7" t="s">
        <v>206</v>
      </c>
      <c r="D1196" s="7" t="s">
        <v>3260</v>
      </c>
      <c r="E1196" s="7" t="s">
        <v>145</v>
      </c>
      <c r="F1196" s="7" t="s">
        <v>123</v>
      </c>
      <c r="G1196" s="7" t="s">
        <v>57</v>
      </c>
      <c r="H1196" s="6">
        <v>2024</v>
      </c>
      <c r="I1196" s="116">
        <v>9.9499999999999993</v>
      </c>
      <c r="J1196" s="29">
        <v>10</v>
      </c>
    </row>
    <row r="1197" spans="1:10" ht="15" customHeight="1" x14ac:dyDescent="0.25">
      <c r="A1197" s="8">
        <f t="shared" si="30"/>
        <v>1197</v>
      </c>
      <c r="B1197" s="7" t="s">
        <v>757</v>
      </c>
      <c r="D1197" s="7" t="s">
        <v>756</v>
      </c>
      <c r="E1197" s="7" t="s">
        <v>755</v>
      </c>
      <c r="F1197" s="7" t="s">
        <v>123</v>
      </c>
      <c r="G1197" s="7" t="s">
        <v>125</v>
      </c>
      <c r="H1197" s="6">
        <v>2019</v>
      </c>
      <c r="I1197" s="116">
        <v>9.9</v>
      </c>
      <c r="J1197" s="29">
        <v>9.9</v>
      </c>
    </row>
    <row r="1198" spans="1:10" ht="15" customHeight="1" x14ac:dyDescent="0.25">
      <c r="A1198" s="8">
        <f t="shared" si="30"/>
        <v>1198</v>
      </c>
      <c r="B1198" s="7" t="s">
        <v>748</v>
      </c>
      <c r="D1198" s="7" t="s">
        <v>747</v>
      </c>
      <c r="E1198" s="7" t="s">
        <v>715</v>
      </c>
      <c r="F1198" s="7" t="s">
        <v>123</v>
      </c>
      <c r="G1198" s="7" t="s">
        <v>53</v>
      </c>
      <c r="H1198" s="6">
        <v>2021</v>
      </c>
      <c r="I1198" s="116">
        <v>9.9</v>
      </c>
      <c r="J1198" s="29">
        <v>9.9</v>
      </c>
    </row>
    <row r="1199" spans="1:10" ht="15" customHeight="1" x14ac:dyDescent="0.25">
      <c r="A1199" s="8">
        <f t="shared" si="30"/>
        <v>1199</v>
      </c>
      <c r="B1199" s="7" t="s">
        <v>752</v>
      </c>
      <c r="D1199" s="7" t="s">
        <v>751</v>
      </c>
      <c r="E1199" s="7" t="s">
        <v>720</v>
      </c>
      <c r="F1199" s="7" t="s">
        <v>123</v>
      </c>
      <c r="G1199" s="7" t="s">
        <v>53</v>
      </c>
      <c r="H1199" s="6">
        <v>2023</v>
      </c>
      <c r="I1199" s="116">
        <v>15.1</v>
      </c>
      <c r="J1199" s="29">
        <v>15.1</v>
      </c>
    </row>
    <row r="1200" spans="1:10" ht="15" customHeight="1" x14ac:dyDescent="0.25">
      <c r="A1200" s="8">
        <f t="shared" si="30"/>
        <v>1200</v>
      </c>
      <c r="B1200" s="7" t="s">
        <v>750</v>
      </c>
      <c r="D1200" s="7" t="s">
        <v>749</v>
      </c>
      <c r="E1200" s="7" t="s">
        <v>720</v>
      </c>
      <c r="F1200" s="7" t="s">
        <v>123</v>
      </c>
      <c r="G1200" s="7" t="s">
        <v>53</v>
      </c>
      <c r="H1200" s="6">
        <v>2023</v>
      </c>
      <c r="I1200" s="116">
        <v>15.1</v>
      </c>
      <c r="J1200" s="29">
        <v>15.1</v>
      </c>
    </row>
    <row r="1201" spans="1:10" ht="15" customHeight="1" x14ac:dyDescent="0.25">
      <c r="A1201" s="8">
        <f t="shared" si="30"/>
        <v>1201</v>
      </c>
      <c r="B1201" s="7" t="s">
        <v>754</v>
      </c>
      <c r="D1201" s="7" t="s">
        <v>753</v>
      </c>
      <c r="E1201" s="7" t="s">
        <v>720</v>
      </c>
      <c r="F1201" s="7" t="s">
        <v>123</v>
      </c>
      <c r="G1201" s="7" t="s">
        <v>53</v>
      </c>
      <c r="H1201" s="6">
        <v>2017</v>
      </c>
      <c r="I1201" s="116">
        <v>9.9</v>
      </c>
      <c r="J1201" s="29">
        <v>9.9</v>
      </c>
    </row>
    <row r="1202" spans="1:10" ht="15" customHeight="1" x14ac:dyDescent="0.25">
      <c r="A1202" s="8">
        <f t="shared" si="30"/>
        <v>1202</v>
      </c>
      <c r="B1202" s="7" t="s">
        <v>746</v>
      </c>
      <c r="D1202" s="7" t="s">
        <v>745</v>
      </c>
      <c r="E1202" s="7" t="s">
        <v>229</v>
      </c>
      <c r="F1202" s="7" t="s">
        <v>123</v>
      </c>
      <c r="G1202" s="7" t="s">
        <v>53</v>
      </c>
      <c r="H1202" s="6">
        <v>2023</v>
      </c>
      <c r="I1202" s="116">
        <v>51.1</v>
      </c>
      <c r="J1202" s="29">
        <v>50</v>
      </c>
    </row>
    <row r="1203" spans="1:10" ht="15" customHeight="1" x14ac:dyDescent="0.25">
      <c r="A1203" s="8">
        <f t="shared" si="30"/>
        <v>1203</v>
      </c>
      <c r="B1203" s="7" t="s">
        <v>744</v>
      </c>
      <c r="D1203" s="7" t="s">
        <v>743</v>
      </c>
      <c r="E1203" s="7" t="s">
        <v>715</v>
      </c>
      <c r="F1203" s="7" t="s">
        <v>123</v>
      </c>
      <c r="G1203" s="7" t="s">
        <v>53</v>
      </c>
      <c r="H1203" s="6">
        <v>2022</v>
      </c>
      <c r="I1203" s="116">
        <v>9.9499999999999993</v>
      </c>
      <c r="J1203" s="29">
        <v>9.9</v>
      </c>
    </row>
    <row r="1204" spans="1:10" ht="15" customHeight="1" x14ac:dyDescent="0.25">
      <c r="A1204" s="8">
        <f t="shared" si="30"/>
        <v>1204</v>
      </c>
      <c r="B1204" s="7" t="s">
        <v>742</v>
      </c>
      <c r="D1204" s="7" t="s">
        <v>741</v>
      </c>
      <c r="E1204" s="7" t="s">
        <v>139</v>
      </c>
      <c r="F1204" s="7" t="s">
        <v>123</v>
      </c>
      <c r="G1204" s="7" t="s">
        <v>57</v>
      </c>
      <c r="H1204" s="6">
        <v>2022</v>
      </c>
      <c r="I1204" s="116">
        <v>51.75</v>
      </c>
      <c r="J1204" s="29">
        <v>50</v>
      </c>
    </row>
    <row r="1205" spans="1:10" ht="15" customHeight="1" x14ac:dyDescent="0.25">
      <c r="A1205" s="8">
        <f t="shared" si="30"/>
        <v>1205</v>
      </c>
      <c r="B1205" s="7" t="s">
        <v>740</v>
      </c>
      <c r="D1205" s="7" t="s">
        <v>739</v>
      </c>
      <c r="E1205" s="7" t="s">
        <v>736</v>
      </c>
      <c r="F1205" s="7" t="s">
        <v>123</v>
      </c>
      <c r="G1205" s="7" t="s">
        <v>84</v>
      </c>
      <c r="H1205" s="6">
        <v>2023</v>
      </c>
      <c r="I1205" s="116">
        <v>51.5</v>
      </c>
      <c r="J1205" s="29">
        <v>50</v>
      </c>
    </row>
    <row r="1206" spans="1:10" ht="15" customHeight="1" x14ac:dyDescent="0.25">
      <c r="A1206" s="8">
        <f t="shared" si="30"/>
        <v>1206</v>
      </c>
      <c r="B1206" s="7" t="s">
        <v>738</v>
      </c>
      <c r="D1206" s="7" t="s">
        <v>737</v>
      </c>
      <c r="E1206" s="7" t="s">
        <v>736</v>
      </c>
      <c r="F1206" s="7" t="s">
        <v>123</v>
      </c>
      <c r="G1206" s="7" t="s">
        <v>84</v>
      </c>
      <c r="H1206" s="6">
        <v>2023</v>
      </c>
      <c r="I1206" s="116">
        <v>51.5</v>
      </c>
      <c r="J1206" s="29">
        <v>50</v>
      </c>
    </row>
    <row r="1207" spans="1:10" ht="15" customHeight="1" x14ac:dyDescent="0.25">
      <c r="A1207" s="8">
        <f t="shared" si="30"/>
        <v>1207</v>
      </c>
      <c r="B1207" s="7" t="s">
        <v>684</v>
      </c>
      <c r="D1207" s="7" t="s">
        <v>683</v>
      </c>
      <c r="E1207" s="7" t="s">
        <v>680</v>
      </c>
      <c r="F1207" s="7" t="s">
        <v>123</v>
      </c>
      <c r="G1207" s="7" t="s">
        <v>53</v>
      </c>
      <c r="H1207" s="6">
        <v>2023</v>
      </c>
      <c r="I1207" s="116">
        <v>150.4</v>
      </c>
      <c r="J1207" s="29">
        <v>150</v>
      </c>
    </row>
    <row r="1208" spans="1:10" ht="15" customHeight="1" x14ac:dyDescent="0.25">
      <c r="A1208" s="8">
        <f t="shared" si="30"/>
        <v>1208</v>
      </c>
      <c r="B1208" s="7" t="s">
        <v>682</v>
      </c>
      <c r="D1208" s="7" t="s">
        <v>681</v>
      </c>
      <c r="E1208" s="7" t="s">
        <v>680</v>
      </c>
      <c r="F1208" s="7" t="s">
        <v>123</v>
      </c>
      <c r="G1208" s="7" t="s">
        <v>53</v>
      </c>
      <c r="H1208" s="6">
        <v>2023</v>
      </c>
      <c r="I1208" s="116">
        <v>150.4</v>
      </c>
      <c r="J1208" s="29">
        <v>150</v>
      </c>
    </row>
    <row r="1209" spans="1:10" ht="15" customHeight="1" x14ac:dyDescent="0.25">
      <c r="A1209" s="8">
        <f t="shared" si="30"/>
        <v>1209</v>
      </c>
      <c r="B1209" s="7" t="s">
        <v>735</v>
      </c>
      <c r="D1209" s="7" t="s">
        <v>734</v>
      </c>
      <c r="E1209" s="7" t="s">
        <v>296</v>
      </c>
      <c r="F1209" s="7" t="s">
        <v>123</v>
      </c>
      <c r="G1209" s="7" t="s">
        <v>57</v>
      </c>
      <c r="H1209" s="6">
        <v>2023</v>
      </c>
      <c r="I1209" s="116">
        <v>51.6</v>
      </c>
      <c r="J1209" s="29">
        <v>50</v>
      </c>
    </row>
    <row r="1210" spans="1:10" ht="15" customHeight="1" x14ac:dyDescent="0.25">
      <c r="A1210" s="8">
        <f t="shared" si="30"/>
        <v>1210</v>
      </c>
      <c r="B1210" s="7" t="s">
        <v>733</v>
      </c>
      <c r="D1210" s="7" t="s">
        <v>732</v>
      </c>
      <c r="E1210" s="7" t="s">
        <v>680</v>
      </c>
      <c r="F1210" s="7" t="s">
        <v>123</v>
      </c>
      <c r="G1210" s="7" t="s">
        <v>53</v>
      </c>
      <c r="H1210" s="6">
        <v>2022</v>
      </c>
      <c r="I1210" s="116">
        <v>9.9499999999999993</v>
      </c>
      <c r="J1210" s="29">
        <v>9.9</v>
      </c>
    </row>
    <row r="1211" spans="1:10" ht="15" customHeight="1" x14ac:dyDescent="0.25">
      <c r="A1211" s="8">
        <f t="shared" si="30"/>
        <v>1211</v>
      </c>
      <c r="B1211" s="7" t="s">
        <v>731</v>
      </c>
      <c r="D1211" s="7" t="s">
        <v>730</v>
      </c>
      <c r="E1211" s="7" t="s">
        <v>680</v>
      </c>
      <c r="F1211" s="7" t="s">
        <v>123</v>
      </c>
      <c r="G1211" s="7" t="s">
        <v>53</v>
      </c>
      <c r="H1211" s="6">
        <v>2022</v>
      </c>
      <c r="I1211" s="116">
        <v>9.9499999999999993</v>
      </c>
      <c r="J1211" s="29">
        <v>9.9</v>
      </c>
    </row>
    <row r="1212" spans="1:10" ht="15" customHeight="1" x14ac:dyDescent="0.25">
      <c r="A1212" s="8">
        <f t="shared" si="30"/>
        <v>1212</v>
      </c>
      <c r="B1212" s="7" t="s">
        <v>729</v>
      </c>
      <c r="D1212" s="7" t="s">
        <v>728</v>
      </c>
      <c r="E1212" s="7" t="s">
        <v>493</v>
      </c>
      <c r="F1212" s="7" t="s">
        <v>123</v>
      </c>
      <c r="G1212" s="7" t="s">
        <v>53</v>
      </c>
      <c r="H1212" s="6">
        <v>2023</v>
      </c>
      <c r="I1212" s="116">
        <v>9.9499999999999993</v>
      </c>
      <c r="J1212" s="29">
        <v>9.9</v>
      </c>
    </row>
    <row r="1213" spans="1:10" ht="15" customHeight="1" x14ac:dyDescent="0.25">
      <c r="A1213" s="8">
        <f t="shared" si="30"/>
        <v>1213</v>
      </c>
      <c r="B1213" s="7" t="s">
        <v>727</v>
      </c>
      <c r="D1213" s="7" t="s">
        <v>726</v>
      </c>
      <c r="E1213" s="7" t="s">
        <v>260</v>
      </c>
      <c r="F1213" s="7" t="s">
        <v>123</v>
      </c>
      <c r="G1213" s="7" t="s">
        <v>84</v>
      </c>
      <c r="H1213" s="6">
        <v>2023</v>
      </c>
      <c r="I1213" s="116">
        <v>51.8</v>
      </c>
      <c r="J1213" s="29">
        <v>50</v>
      </c>
    </row>
    <row r="1214" spans="1:10" ht="15" customHeight="1" x14ac:dyDescent="0.25">
      <c r="A1214" s="8">
        <f t="shared" si="30"/>
        <v>1214</v>
      </c>
      <c r="B1214" s="7" t="s">
        <v>725</v>
      </c>
      <c r="D1214" s="7" t="s">
        <v>724</v>
      </c>
      <c r="E1214" s="7" t="s">
        <v>260</v>
      </c>
      <c r="F1214" s="7" t="s">
        <v>123</v>
      </c>
      <c r="G1214" s="7" t="s">
        <v>84</v>
      </c>
      <c r="H1214" s="6">
        <v>2023</v>
      </c>
      <c r="I1214" s="116">
        <v>51.8</v>
      </c>
      <c r="J1214" s="29">
        <v>50</v>
      </c>
    </row>
    <row r="1215" spans="1:10" ht="15" customHeight="1" x14ac:dyDescent="0.25">
      <c r="A1215" s="8">
        <f t="shared" si="30"/>
        <v>1215</v>
      </c>
      <c r="B1215" s="7" t="s">
        <v>178</v>
      </c>
      <c r="D1215" s="7" t="s">
        <v>3012</v>
      </c>
      <c r="E1215" s="7" t="s">
        <v>172</v>
      </c>
      <c r="F1215" s="7" t="s">
        <v>123</v>
      </c>
      <c r="G1215" s="7" t="s">
        <v>84</v>
      </c>
      <c r="H1215" s="6">
        <v>2023</v>
      </c>
      <c r="I1215" s="116">
        <v>9.99</v>
      </c>
      <c r="J1215" s="29">
        <v>9.9</v>
      </c>
    </row>
    <row r="1216" spans="1:10" ht="15" customHeight="1" x14ac:dyDescent="0.25">
      <c r="A1216" s="8">
        <f t="shared" si="30"/>
        <v>1216</v>
      </c>
      <c r="B1216" s="7" t="s">
        <v>177</v>
      </c>
      <c r="D1216" s="7" t="s">
        <v>3011</v>
      </c>
      <c r="E1216" s="7" t="s">
        <v>461</v>
      </c>
      <c r="F1216" s="7" t="s">
        <v>123</v>
      </c>
      <c r="G1216" s="7" t="s">
        <v>125</v>
      </c>
      <c r="H1216" s="6">
        <v>2023</v>
      </c>
      <c r="I1216" s="116">
        <v>9.99</v>
      </c>
      <c r="J1216" s="29">
        <v>9.9</v>
      </c>
    </row>
    <row r="1217" spans="1:10" ht="15" customHeight="1" x14ac:dyDescent="0.25">
      <c r="A1217" s="8">
        <f t="shared" si="30"/>
        <v>1217</v>
      </c>
      <c r="B1217" s="7" t="s">
        <v>175</v>
      </c>
      <c r="D1217" s="7" t="s">
        <v>3010</v>
      </c>
      <c r="E1217" s="7" t="s">
        <v>126</v>
      </c>
      <c r="F1217" s="7" t="s">
        <v>123</v>
      </c>
      <c r="G1217" s="7" t="s">
        <v>125</v>
      </c>
      <c r="H1217" s="6">
        <v>2023</v>
      </c>
      <c r="I1217" s="116">
        <v>9.99</v>
      </c>
      <c r="J1217" s="29">
        <v>9.9</v>
      </c>
    </row>
    <row r="1218" spans="1:10" ht="15" customHeight="1" x14ac:dyDescent="0.25">
      <c r="A1218" s="8">
        <f t="shared" si="30"/>
        <v>1218</v>
      </c>
      <c r="B1218" s="7" t="s">
        <v>174</v>
      </c>
      <c r="D1218" s="7" t="s">
        <v>3009</v>
      </c>
      <c r="E1218" s="7" t="s">
        <v>172</v>
      </c>
      <c r="F1218" s="7" t="s">
        <v>123</v>
      </c>
      <c r="G1218" s="7" t="s">
        <v>84</v>
      </c>
      <c r="H1218" s="6">
        <v>2023</v>
      </c>
      <c r="I1218" s="116">
        <v>9.99</v>
      </c>
      <c r="J1218" s="29">
        <v>9.9</v>
      </c>
    </row>
    <row r="1219" spans="1:10" ht="15" customHeight="1" x14ac:dyDescent="0.25">
      <c r="A1219" s="8">
        <f t="shared" si="30"/>
        <v>1219</v>
      </c>
      <c r="B1219" s="7" t="s">
        <v>171</v>
      </c>
      <c r="D1219" s="7" t="s">
        <v>3008</v>
      </c>
      <c r="E1219" s="7" t="s">
        <v>170</v>
      </c>
      <c r="F1219" s="7" t="s">
        <v>123</v>
      </c>
      <c r="G1219" s="7" t="s">
        <v>84</v>
      </c>
      <c r="H1219" s="6">
        <v>2023</v>
      </c>
      <c r="I1219" s="116">
        <v>9.99</v>
      </c>
      <c r="J1219" s="29">
        <v>9.9</v>
      </c>
    </row>
    <row r="1220" spans="1:10" ht="15" customHeight="1" x14ac:dyDescent="0.25">
      <c r="A1220" s="8">
        <f t="shared" si="30"/>
        <v>1220</v>
      </c>
      <c r="B1220" s="7" t="s">
        <v>169</v>
      </c>
      <c r="D1220" s="7" t="s">
        <v>2916</v>
      </c>
      <c r="E1220" s="7" t="s">
        <v>126</v>
      </c>
      <c r="F1220" s="7" t="s">
        <v>123</v>
      </c>
      <c r="G1220" s="7" t="s">
        <v>125</v>
      </c>
      <c r="H1220" s="6">
        <v>2023</v>
      </c>
      <c r="I1220" s="116">
        <v>9.99</v>
      </c>
      <c r="J1220" s="29">
        <v>9.9</v>
      </c>
    </row>
    <row r="1221" spans="1:10" ht="15" customHeight="1" x14ac:dyDescent="0.25">
      <c r="A1221" s="8">
        <f t="shared" si="30"/>
        <v>1221</v>
      </c>
      <c r="B1221" s="7" t="s">
        <v>723</v>
      </c>
      <c r="D1221" s="7" t="s">
        <v>3213</v>
      </c>
      <c r="E1221" s="7" t="s">
        <v>647</v>
      </c>
      <c r="F1221" s="7" t="s">
        <v>123</v>
      </c>
      <c r="G1221" s="7" t="s">
        <v>53</v>
      </c>
      <c r="H1221" s="6">
        <v>2021</v>
      </c>
      <c r="I1221" s="116">
        <v>9.9499999999999993</v>
      </c>
      <c r="J1221" s="29">
        <v>10</v>
      </c>
    </row>
    <row r="1222" spans="1:10" ht="15" customHeight="1" x14ac:dyDescent="0.25">
      <c r="A1222" s="8">
        <f t="shared" ref="A1222:A1285" si="31">A1221+1</f>
        <v>1222</v>
      </c>
      <c r="B1222" s="7" t="s">
        <v>719</v>
      </c>
      <c r="D1222" s="7" t="s">
        <v>718</v>
      </c>
      <c r="E1222" s="7" t="s">
        <v>229</v>
      </c>
      <c r="F1222" s="7" t="s">
        <v>123</v>
      </c>
      <c r="G1222" s="7" t="s">
        <v>53</v>
      </c>
      <c r="H1222" s="6">
        <v>2023</v>
      </c>
      <c r="I1222" s="116">
        <v>25.1</v>
      </c>
      <c r="J1222" s="29">
        <v>25.1</v>
      </c>
    </row>
    <row r="1223" spans="1:10" ht="15" customHeight="1" x14ac:dyDescent="0.25">
      <c r="A1223" s="8">
        <f t="shared" si="31"/>
        <v>1223</v>
      </c>
      <c r="B1223" s="7" t="s">
        <v>155</v>
      </c>
      <c r="D1223" s="7" t="s">
        <v>3263</v>
      </c>
      <c r="E1223" s="7" t="s">
        <v>154</v>
      </c>
      <c r="F1223" s="7" t="s">
        <v>123</v>
      </c>
      <c r="G1223" s="7" t="s">
        <v>53</v>
      </c>
      <c r="H1223" s="6">
        <v>2024</v>
      </c>
      <c r="I1223" s="116">
        <v>101.5</v>
      </c>
      <c r="J1223" s="29">
        <v>100</v>
      </c>
    </row>
    <row r="1224" spans="1:10" ht="15" customHeight="1" x14ac:dyDescent="0.25">
      <c r="A1224" s="8">
        <f t="shared" si="31"/>
        <v>1224</v>
      </c>
      <c r="B1224" s="7" t="s">
        <v>679</v>
      </c>
      <c r="D1224" s="7" t="s">
        <v>678</v>
      </c>
      <c r="E1224" s="7" t="s">
        <v>377</v>
      </c>
      <c r="F1224" s="7" t="s">
        <v>123</v>
      </c>
      <c r="G1224" s="7" t="s">
        <v>57</v>
      </c>
      <c r="H1224" s="6">
        <v>2023</v>
      </c>
      <c r="I1224" s="116">
        <v>54.08</v>
      </c>
      <c r="J1224" s="29">
        <v>53.3</v>
      </c>
    </row>
    <row r="1225" spans="1:10" ht="15" customHeight="1" x14ac:dyDescent="0.25">
      <c r="A1225" s="8">
        <f t="shared" si="31"/>
        <v>1225</v>
      </c>
      <c r="B1225" s="7" t="s">
        <v>677</v>
      </c>
      <c r="D1225" s="7" t="s">
        <v>676</v>
      </c>
      <c r="E1225" s="7" t="s">
        <v>377</v>
      </c>
      <c r="F1225" s="7" t="s">
        <v>123</v>
      </c>
      <c r="G1225" s="7" t="s">
        <v>57</v>
      </c>
      <c r="H1225" s="6">
        <v>2023</v>
      </c>
      <c r="I1225" s="116">
        <v>47.32</v>
      </c>
      <c r="J1225" s="29">
        <v>46.7</v>
      </c>
    </row>
    <row r="1226" spans="1:10" ht="15" customHeight="1" x14ac:dyDescent="0.25">
      <c r="A1226" s="8">
        <f t="shared" si="31"/>
        <v>1226</v>
      </c>
      <c r="B1226" s="7" t="s">
        <v>722</v>
      </c>
      <c r="D1226" s="7" t="s">
        <v>721</v>
      </c>
      <c r="E1226" s="7" t="s">
        <v>720</v>
      </c>
      <c r="F1226" s="7" t="s">
        <v>123</v>
      </c>
      <c r="G1226" s="7" t="s">
        <v>53</v>
      </c>
      <c r="H1226" s="6">
        <v>2021</v>
      </c>
      <c r="I1226" s="116">
        <v>9.9499999999999993</v>
      </c>
      <c r="J1226" s="29">
        <v>9.9</v>
      </c>
    </row>
    <row r="1227" spans="1:10" ht="15" customHeight="1" x14ac:dyDescent="0.25">
      <c r="A1227" s="8">
        <f t="shared" si="31"/>
        <v>1227</v>
      </c>
      <c r="B1227" s="7" t="s">
        <v>717</v>
      </c>
      <c r="D1227" s="7" t="s">
        <v>716</v>
      </c>
      <c r="E1227" s="7" t="s">
        <v>715</v>
      </c>
      <c r="F1227" s="7" t="s">
        <v>123</v>
      </c>
      <c r="G1227" s="7" t="s">
        <v>53</v>
      </c>
      <c r="H1227" s="6">
        <v>2022</v>
      </c>
      <c r="I1227" s="116">
        <v>101.5</v>
      </c>
      <c r="J1227" s="29">
        <v>100</v>
      </c>
    </row>
    <row r="1228" spans="1:10" ht="15" customHeight="1" x14ac:dyDescent="0.25">
      <c r="A1228" s="8">
        <f t="shared" si="31"/>
        <v>1228</v>
      </c>
      <c r="B1228" s="7" t="s">
        <v>675</v>
      </c>
      <c r="D1228" s="7" t="s">
        <v>674</v>
      </c>
      <c r="E1228" s="7" t="s">
        <v>89</v>
      </c>
      <c r="F1228" s="7" t="s">
        <v>123</v>
      </c>
      <c r="G1228" s="7" t="s">
        <v>53</v>
      </c>
      <c r="H1228" s="6">
        <v>2023</v>
      </c>
      <c r="I1228" s="116">
        <v>150.34</v>
      </c>
      <c r="J1228" s="29">
        <v>150</v>
      </c>
    </row>
    <row r="1229" spans="1:10" ht="15" customHeight="1" x14ac:dyDescent="0.25">
      <c r="A1229" s="8">
        <f t="shared" si="31"/>
        <v>1229</v>
      </c>
      <c r="B1229" s="7" t="s">
        <v>713</v>
      </c>
      <c r="D1229" s="7" t="s">
        <v>712</v>
      </c>
      <c r="E1229" s="7" t="s">
        <v>680</v>
      </c>
      <c r="F1229" s="7" t="s">
        <v>123</v>
      </c>
      <c r="G1229" s="7" t="s">
        <v>53</v>
      </c>
      <c r="H1229" s="6">
        <v>2021</v>
      </c>
      <c r="I1229" s="116">
        <v>9.9499999999999993</v>
      </c>
      <c r="J1229" s="29">
        <v>9.9</v>
      </c>
    </row>
    <row r="1230" spans="1:10" ht="15" customHeight="1" x14ac:dyDescent="0.25">
      <c r="A1230" s="8">
        <f t="shared" si="31"/>
        <v>1230</v>
      </c>
      <c r="B1230" s="7" t="s">
        <v>711</v>
      </c>
      <c r="D1230" s="7" t="s">
        <v>710</v>
      </c>
      <c r="E1230" s="7" t="s">
        <v>78</v>
      </c>
      <c r="F1230" s="7" t="s">
        <v>123</v>
      </c>
      <c r="G1230" s="7" t="s">
        <v>57</v>
      </c>
      <c r="H1230" s="6">
        <v>2023</v>
      </c>
      <c r="I1230" s="116">
        <v>196.2</v>
      </c>
      <c r="J1230" s="29">
        <v>190</v>
      </c>
    </row>
    <row r="1231" spans="1:10" ht="15" customHeight="1" x14ac:dyDescent="0.25">
      <c r="A1231" s="8">
        <f t="shared" si="31"/>
        <v>1231</v>
      </c>
      <c r="B1231" s="7" t="s">
        <v>3153</v>
      </c>
      <c r="D1231" s="7" t="s">
        <v>3154</v>
      </c>
      <c r="E1231" s="7" t="s">
        <v>172</v>
      </c>
      <c r="F1231" s="7" t="s">
        <v>123</v>
      </c>
      <c r="G1231" s="7" t="s">
        <v>84</v>
      </c>
      <c r="H1231" s="6">
        <v>2024</v>
      </c>
      <c r="I1231" s="116">
        <v>9.9</v>
      </c>
      <c r="J1231" s="29">
        <v>9.9</v>
      </c>
    </row>
    <row r="1232" spans="1:10" ht="15" customHeight="1" x14ac:dyDescent="0.25">
      <c r="A1232" s="8">
        <f t="shared" si="31"/>
        <v>1232</v>
      </c>
      <c r="B1232" s="7" t="s">
        <v>673</v>
      </c>
      <c r="D1232" s="7" t="s">
        <v>672</v>
      </c>
      <c r="E1232" s="7" t="s">
        <v>635</v>
      </c>
      <c r="F1232" s="7" t="s">
        <v>123</v>
      </c>
      <c r="G1232" s="7" t="s">
        <v>53</v>
      </c>
      <c r="H1232" s="6">
        <v>2023</v>
      </c>
      <c r="I1232" s="116">
        <v>121.8</v>
      </c>
      <c r="J1232" s="29">
        <v>121.8</v>
      </c>
    </row>
    <row r="1233" spans="1:10" ht="15" customHeight="1" x14ac:dyDescent="0.25">
      <c r="A1233" s="8">
        <f t="shared" si="31"/>
        <v>1233</v>
      </c>
      <c r="B1233" s="7" t="s">
        <v>707</v>
      </c>
      <c r="D1233" s="7" t="s">
        <v>706</v>
      </c>
      <c r="E1233" s="7" t="s">
        <v>164</v>
      </c>
      <c r="F1233" s="7" t="s">
        <v>123</v>
      </c>
      <c r="G1233" s="7" t="s">
        <v>125</v>
      </c>
      <c r="H1233" s="6">
        <v>2019</v>
      </c>
      <c r="I1233" s="116">
        <v>9.9</v>
      </c>
      <c r="J1233" s="29">
        <v>9.9</v>
      </c>
    </row>
    <row r="1234" spans="1:10" ht="15" customHeight="1" x14ac:dyDescent="0.25">
      <c r="A1234" s="8">
        <f t="shared" si="31"/>
        <v>1234</v>
      </c>
      <c r="B1234" s="7" t="s">
        <v>127</v>
      </c>
      <c r="D1234" s="7" t="s">
        <v>2915</v>
      </c>
      <c r="E1234" s="7" t="s">
        <v>126</v>
      </c>
      <c r="F1234" s="7" t="s">
        <v>123</v>
      </c>
      <c r="G1234" s="7" t="s">
        <v>125</v>
      </c>
      <c r="H1234" s="6">
        <v>2023</v>
      </c>
      <c r="I1234" s="116">
        <v>9.99</v>
      </c>
      <c r="J1234" s="29">
        <v>9.9</v>
      </c>
    </row>
    <row r="1235" spans="1:10" ht="15" customHeight="1" x14ac:dyDescent="0.25">
      <c r="A1235" s="8">
        <f t="shared" si="31"/>
        <v>1235</v>
      </c>
      <c r="B1235" s="7" t="s">
        <v>709</v>
      </c>
      <c r="D1235" s="7" t="s">
        <v>708</v>
      </c>
      <c r="E1235" s="7" t="s">
        <v>217</v>
      </c>
      <c r="F1235" s="7" t="s">
        <v>123</v>
      </c>
      <c r="G1235" s="7" t="s">
        <v>53</v>
      </c>
      <c r="H1235" s="6">
        <v>2021</v>
      </c>
      <c r="I1235" s="116">
        <v>9.9499999999999993</v>
      </c>
      <c r="J1235" s="29">
        <v>10</v>
      </c>
    </row>
    <row r="1236" spans="1:10" ht="15" customHeight="1" x14ac:dyDescent="0.25">
      <c r="A1236" s="8">
        <f t="shared" si="31"/>
        <v>1236</v>
      </c>
      <c r="B1236" s="7" t="s">
        <v>129</v>
      </c>
      <c r="D1236" s="7" t="s">
        <v>3590</v>
      </c>
      <c r="E1236" s="7" t="s">
        <v>128</v>
      </c>
      <c r="F1236" s="7" t="s">
        <v>123</v>
      </c>
      <c r="G1236" s="7" t="s">
        <v>125</v>
      </c>
      <c r="H1236" s="6">
        <v>2023</v>
      </c>
      <c r="I1236" s="116">
        <v>9.9499999999999993</v>
      </c>
      <c r="J1236" s="29">
        <v>9.9</v>
      </c>
    </row>
    <row r="1237" spans="1:10" ht="15" customHeight="1" x14ac:dyDescent="0.25">
      <c r="A1237" s="8">
        <f t="shared" si="31"/>
        <v>1237</v>
      </c>
      <c r="B1237" s="7" t="s">
        <v>705</v>
      </c>
      <c r="D1237" s="7" t="s">
        <v>704</v>
      </c>
      <c r="E1237" s="7" t="s">
        <v>179</v>
      </c>
      <c r="F1237" s="7" t="s">
        <v>123</v>
      </c>
      <c r="G1237" s="7" t="s">
        <v>84</v>
      </c>
      <c r="H1237" s="6">
        <v>2023</v>
      </c>
      <c r="I1237" s="116">
        <v>150.4</v>
      </c>
      <c r="J1237" s="29">
        <v>150</v>
      </c>
    </row>
    <row r="1238" spans="1:10" ht="15" customHeight="1" x14ac:dyDescent="0.25">
      <c r="A1238" s="8">
        <f t="shared" si="31"/>
        <v>1238</v>
      </c>
      <c r="B1238" s="7" t="s">
        <v>703</v>
      </c>
      <c r="D1238" s="7" t="s">
        <v>702</v>
      </c>
      <c r="E1238" s="7" t="s">
        <v>680</v>
      </c>
      <c r="F1238" s="7" t="s">
        <v>123</v>
      </c>
      <c r="G1238" s="7" t="s">
        <v>53</v>
      </c>
      <c r="H1238" s="6">
        <v>2019</v>
      </c>
      <c r="I1238" s="116">
        <v>9.9</v>
      </c>
      <c r="J1238" s="29">
        <v>9.9</v>
      </c>
    </row>
    <row r="1239" spans="1:10" ht="15" customHeight="1" x14ac:dyDescent="0.25">
      <c r="A1239" s="8">
        <f t="shared" si="31"/>
        <v>1239</v>
      </c>
      <c r="B1239" s="7" t="s">
        <v>701</v>
      </c>
      <c r="D1239" s="7" t="s">
        <v>700</v>
      </c>
      <c r="E1239" s="7" t="s">
        <v>260</v>
      </c>
      <c r="F1239" s="7" t="s">
        <v>123</v>
      </c>
      <c r="G1239" s="7" t="s">
        <v>84</v>
      </c>
      <c r="H1239" s="6">
        <v>2015</v>
      </c>
      <c r="I1239" s="116">
        <v>2</v>
      </c>
      <c r="J1239" s="29">
        <v>2</v>
      </c>
    </row>
    <row r="1240" spans="1:10" ht="15" customHeight="1" x14ac:dyDescent="0.25">
      <c r="A1240" s="8">
        <f t="shared" si="31"/>
        <v>1240</v>
      </c>
      <c r="B1240" s="7" t="s">
        <v>3264</v>
      </c>
      <c r="D1240" s="7" t="s">
        <v>3265</v>
      </c>
      <c r="E1240" s="7" t="s">
        <v>124</v>
      </c>
      <c r="F1240" s="7" t="s">
        <v>123</v>
      </c>
      <c r="G1240" s="7" t="s">
        <v>84</v>
      </c>
      <c r="H1240" s="6">
        <v>2024</v>
      </c>
      <c r="I1240" s="116">
        <v>40.08</v>
      </c>
      <c r="J1240" s="29">
        <v>40</v>
      </c>
    </row>
    <row r="1241" spans="1:10" ht="15" customHeight="1" x14ac:dyDescent="0.25">
      <c r="A1241" s="8">
        <f t="shared" si="31"/>
        <v>1241</v>
      </c>
      <c r="B1241" s="10" t="s">
        <v>699</v>
      </c>
      <c r="C1241" s="10"/>
      <c r="D1241" s="10"/>
      <c r="E1241" s="10"/>
      <c r="F1241" s="10"/>
      <c r="G1241" s="10"/>
      <c r="H1241" s="9"/>
      <c r="I1241" s="28">
        <f t="shared" ref="I1241:J1241" si="32">SUM(I1116:I1240)</f>
        <v>5181.4999999999945</v>
      </c>
      <c r="J1241" s="28">
        <f t="shared" si="32"/>
        <v>5112.7</v>
      </c>
    </row>
    <row r="1242" spans="1:10" ht="15" customHeight="1" x14ac:dyDescent="0.25">
      <c r="A1242" s="8">
        <f t="shared" si="31"/>
        <v>1242</v>
      </c>
      <c r="B1242" s="10"/>
      <c r="C1242" s="10"/>
      <c r="D1242" s="10"/>
      <c r="E1242" s="10"/>
      <c r="F1242" s="10"/>
      <c r="G1242" s="10"/>
      <c r="H1242" s="9"/>
      <c r="I1242" s="28"/>
      <c r="J1242" s="28"/>
    </row>
    <row r="1243" spans="1:10" ht="15" customHeight="1" x14ac:dyDescent="0.25">
      <c r="A1243" s="8">
        <f t="shared" si="31"/>
        <v>1243</v>
      </c>
      <c r="B1243" s="10" t="s">
        <v>698</v>
      </c>
      <c r="C1243" s="10"/>
      <c r="D1243" s="10"/>
      <c r="E1243" s="10"/>
      <c r="F1243" s="10"/>
      <c r="G1243" s="10"/>
      <c r="H1243" s="9"/>
      <c r="I1243" s="28"/>
      <c r="J1243" s="28"/>
    </row>
    <row r="1244" spans="1:10" ht="15" customHeight="1" x14ac:dyDescent="0.25">
      <c r="A1244" s="8">
        <f t="shared" si="31"/>
        <v>1244</v>
      </c>
      <c r="B1244" s="7" t="s">
        <v>354</v>
      </c>
      <c r="C1244" s="7" t="s">
        <v>353</v>
      </c>
      <c r="D1244" s="7" t="s">
        <v>3575</v>
      </c>
      <c r="E1244" s="7" t="s">
        <v>192</v>
      </c>
      <c r="F1244" s="7" t="s">
        <v>123</v>
      </c>
      <c r="G1244" s="7" t="s">
        <v>53</v>
      </c>
      <c r="H1244" s="6">
        <v>2024</v>
      </c>
      <c r="I1244" s="116">
        <v>103.1</v>
      </c>
      <c r="J1244" s="29">
        <v>100.3</v>
      </c>
    </row>
    <row r="1245" spans="1:10" ht="15" customHeight="1" x14ac:dyDescent="0.25">
      <c r="A1245" s="8">
        <f t="shared" si="31"/>
        <v>1245</v>
      </c>
      <c r="B1245" s="7" t="s">
        <v>349</v>
      </c>
      <c r="C1245" s="7" t="s">
        <v>348</v>
      </c>
      <c r="D1245" s="7" t="s">
        <v>3451</v>
      </c>
      <c r="E1245" s="7" t="s">
        <v>347</v>
      </c>
      <c r="F1245" s="7" t="s">
        <v>123</v>
      </c>
      <c r="G1245" s="7" t="s">
        <v>53</v>
      </c>
      <c r="H1245" s="6">
        <v>2024</v>
      </c>
      <c r="I1245" s="116">
        <v>102.97</v>
      </c>
      <c r="J1245" s="29">
        <v>100</v>
      </c>
    </row>
    <row r="1246" spans="1:10" ht="15" customHeight="1" x14ac:dyDescent="0.25">
      <c r="A1246" s="8">
        <f t="shared" si="31"/>
        <v>1246</v>
      </c>
      <c r="B1246" s="7" t="s">
        <v>343</v>
      </c>
      <c r="C1246" s="7" t="s">
        <v>3337</v>
      </c>
      <c r="D1246" s="7" t="s">
        <v>3141</v>
      </c>
      <c r="E1246" s="7" t="s">
        <v>342</v>
      </c>
      <c r="F1246" s="7" t="s">
        <v>123</v>
      </c>
      <c r="G1246" s="7" t="s">
        <v>84</v>
      </c>
      <c r="H1246" s="6">
        <v>2024</v>
      </c>
      <c r="I1246" s="116">
        <v>80</v>
      </c>
      <c r="J1246" s="29">
        <v>80</v>
      </c>
    </row>
    <row r="1247" spans="1:10" ht="15" customHeight="1" x14ac:dyDescent="0.25">
      <c r="A1247" s="8">
        <f t="shared" si="31"/>
        <v>1247</v>
      </c>
      <c r="B1247" s="7" t="s">
        <v>339</v>
      </c>
      <c r="C1247" s="7" t="s">
        <v>338</v>
      </c>
      <c r="D1247" s="7" t="s">
        <v>3452</v>
      </c>
      <c r="E1247" s="7" t="s">
        <v>233</v>
      </c>
      <c r="F1247" s="7" t="s">
        <v>123</v>
      </c>
      <c r="G1247" s="7" t="s">
        <v>53</v>
      </c>
      <c r="H1247" s="6">
        <v>2024</v>
      </c>
      <c r="I1247" s="116">
        <v>154</v>
      </c>
      <c r="J1247" s="29">
        <v>150</v>
      </c>
    </row>
    <row r="1248" spans="1:10" ht="15" customHeight="1" x14ac:dyDescent="0.25">
      <c r="A1248" s="8">
        <f t="shared" si="31"/>
        <v>1248</v>
      </c>
      <c r="B1248" s="7" t="s">
        <v>3142</v>
      </c>
      <c r="C1248" s="7" t="s">
        <v>3338</v>
      </c>
      <c r="D1248" s="7" t="s">
        <v>3143</v>
      </c>
      <c r="E1248" s="7" t="s">
        <v>153</v>
      </c>
      <c r="F1248" s="7" t="s">
        <v>123</v>
      </c>
      <c r="G1248" s="7" t="s">
        <v>57</v>
      </c>
      <c r="H1248" s="6">
        <v>2024</v>
      </c>
      <c r="I1248" s="116">
        <v>51.78</v>
      </c>
      <c r="J1248" s="29">
        <v>51.8</v>
      </c>
    </row>
    <row r="1249" spans="1:10" ht="15" customHeight="1" x14ac:dyDescent="0.25">
      <c r="A1249" s="8">
        <f t="shared" si="31"/>
        <v>1249</v>
      </c>
      <c r="B1249" s="7" t="s">
        <v>3144</v>
      </c>
      <c r="C1249" s="7" t="s">
        <v>3338</v>
      </c>
      <c r="D1249" s="7" t="s">
        <v>3145</v>
      </c>
      <c r="E1249" s="7" t="s">
        <v>153</v>
      </c>
      <c r="F1249" s="7" t="s">
        <v>123</v>
      </c>
      <c r="G1249" s="7" t="s">
        <v>57</v>
      </c>
      <c r="H1249" s="6">
        <v>2024</v>
      </c>
      <c r="I1249" s="116">
        <v>51.78</v>
      </c>
      <c r="J1249" s="29">
        <v>51.8</v>
      </c>
    </row>
    <row r="1250" spans="1:10" ht="15" customHeight="1" x14ac:dyDescent="0.25">
      <c r="A1250" s="8">
        <f t="shared" si="31"/>
        <v>1250</v>
      </c>
      <c r="B1250" s="7" t="s">
        <v>3576</v>
      </c>
      <c r="C1250" s="7" t="s">
        <v>326</v>
      </c>
      <c r="D1250" s="7" t="s">
        <v>3577</v>
      </c>
      <c r="E1250" s="7" t="s">
        <v>311</v>
      </c>
      <c r="F1250" s="7" t="s">
        <v>123</v>
      </c>
      <c r="G1250" s="7" t="s">
        <v>46</v>
      </c>
      <c r="H1250" s="6">
        <v>2024</v>
      </c>
      <c r="I1250" s="116">
        <v>50.2</v>
      </c>
      <c r="J1250" s="29">
        <v>50</v>
      </c>
    </row>
    <row r="1251" spans="1:10" ht="15" customHeight="1" x14ac:dyDescent="0.25">
      <c r="A1251" s="8">
        <f t="shared" si="31"/>
        <v>1251</v>
      </c>
      <c r="B1251" s="7" t="s">
        <v>3578</v>
      </c>
      <c r="C1251" s="7" t="s">
        <v>326</v>
      </c>
      <c r="D1251" s="7" t="s">
        <v>3579</v>
      </c>
      <c r="E1251" s="7" t="s">
        <v>311</v>
      </c>
      <c r="F1251" s="7" t="s">
        <v>123</v>
      </c>
      <c r="G1251" s="7" t="s">
        <v>46</v>
      </c>
      <c r="H1251" s="6">
        <v>2024</v>
      </c>
      <c r="I1251" s="116">
        <v>50.2</v>
      </c>
      <c r="J1251" s="29">
        <v>50</v>
      </c>
    </row>
    <row r="1252" spans="1:10" ht="15" customHeight="1" x14ac:dyDescent="0.25">
      <c r="A1252" s="8">
        <f t="shared" si="31"/>
        <v>1252</v>
      </c>
      <c r="B1252" s="7" t="s">
        <v>3580</v>
      </c>
      <c r="C1252" s="7" t="s">
        <v>326</v>
      </c>
      <c r="D1252" s="7" t="s">
        <v>3581</v>
      </c>
      <c r="E1252" s="7" t="s">
        <v>311</v>
      </c>
      <c r="F1252" s="7" t="s">
        <v>123</v>
      </c>
      <c r="G1252" s="7" t="s">
        <v>46</v>
      </c>
      <c r="H1252" s="6">
        <v>2024</v>
      </c>
      <c r="I1252" s="116">
        <v>50.2</v>
      </c>
      <c r="J1252" s="29">
        <v>50</v>
      </c>
    </row>
    <row r="1253" spans="1:10" ht="15" customHeight="1" x14ac:dyDescent="0.25">
      <c r="A1253" s="8">
        <f t="shared" si="31"/>
        <v>1253</v>
      </c>
      <c r="B1253" s="7" t="s">
        <v>3582</v>
      </c>
      <c r="C1253" s="7" t="s">
        <v>326</v>
      </c>
      <c r="D1253" s="7" t="s">
        <v>3583</v>
      </c>
      <c r="E1253" s="7" t="s">
        <v>311</v>
      </c>
      <c r="F1253" s="7" t="s">
        <v>123</v>
      </c>
      <c r="G1253" s="7" t="s">
        <v>46</v>
      </c>
      <c r="H1253" s="6">
        <v>2024</v>
      </c>
      <c r="I1253" s="116">
        <v>50.2</v>
      </c>
      <c r="J1253" s="29">
        <v>50</v>
      </c>
    </row>
    <row r="1254" spans="1:10" ht="15" customHeight="1" x14ac:dyDescent="0.25">
      <c r="A1254" s="8">
        <f t="shared" si="31"/>
        <v>1254</v>
      </c>
      <c r="B1254" s="7" t="s">
        <v>325</v>
      </c>
      <c r="C1254" s="7" t="s">
        <v>324</v>
      </c>
      <c r="D1254" s="7" t="s">
        <v>3584</v>
      </c>
      <c r="E1254" s="7" t="s">
        <v>154</v>
      </c>
      <c r="F1254" s="7" t="s">
        <v>123</v>
      </c>
      <c r="G1254" s="7" t="s">
        <v>53</v>
      </c>
      <c r="H1254" s="6">
        <v>2024</v>
      </c>
      <c r="I1254" s="116">
        <v>200.8</v>
      </c>
      <c r="J1254" s="29">
        <v>200</v>
      </c>
    </row>
    <row r="1255" spans="1:10" ht="15" customHeight="1" x14ac:dyDescent="0.25">
      <c r="A1255" s="8">
        <f t="shared" si="31"/>
        <v>1255</v>
      </c>
      <c r="B1255" s="7" t="s">
        <v>321</v>
      </c>
      <c r="C1255" s="7" t="s">
        <v>320</v>
      </c>
      <c r="D1255" s="7" t="s">
        <v>3633</v>
      </c>
      <c r="E1255" s="7" t="s">
        <v>319</v>
      </c>
      <c r="F1255" s="7" t="s">
        <v>123</v>
      </c>
      <c r="G1255" s="7" t="s">
        <v>46</v>
      </c>
      <c r="H1255" s="6">
        <v>2024</v>
      </c>
      <c r="I1255" s="116">
        <v>200.8</v>
      </c>
      <c r="J1255" s="29">
        <v>200</v>
      </c>
    </row>
    <row r="1256" spans="1:10" ht="15" customHeight="1" x14ac:dyDescent="0.25">
      <c r="A1256" s="8">
        <f t="shared" si="31"/>
        <v>1256</v>
      </c>
      <c r="B1256" s="7" t="s">
        <v>3463</v>
      </c>
      <c r="C1256" s="7" t="s">
        <v>318</v>
      </c>
      <c r="D1256" s="7" t="s">
        <v>3464</v>
      </c>
      <c r="E1256" s="7" t="s">
        <v>154</v>
      </c>
      <c r="F1256" s="7" t="s">
        <v>123</v>
      </c>
      <c r="G1256" s="7" t="s">
        <v>53</v>
      </c>
      <c r="H1256" s="6">
        <v>2024</v>
      </c>
      <c r="I1256" s="116">
        <v>87.9</v>
      </c>
      <c r="J1256" s="29">
        <v>87.5</v>
      </c>
    </row>
    <row r="1257" spans="1:10" ht="15" customHeight="1" x14ac:dyDescent="0.25">
      <c r="A1257" s="8">
        <f t="shared" si="31"/>
        <v>1257</v>
      </c>
      <c r="B1257" s="7" t="s">
        <v>3465</v>
      </c>
      <c r="C1257" s="7" t="s">
        <v>318</v>
      </c>
      <c r="D1257" s="7" t="s">
        <v>3466</v>
      </c>
      <c r="E1257" s="7" t="s">
        <v>154</v>
      </c>
      <c r="F1257" s="7" t="s">
        <v>123</v>
      </c>
      <c r="G1257" s="7" t="s">
        <v>53</v>
      </c>
      <c r="H1257" s="6">
        <v>2024</v>
      </c>
      <c r="I1257" s="116">
        <v>87.9</v>
      </c>
      <c r="J1257" s="29">
        <v>87.5</v>
      </c>
    </row>
    <row r="1258" spans="1:10" ht="15" customHeight="1" x14ac:dyDescent="0.25">
      <c r="A1258" s="8">
        <f t="shared" si="31"/>
        <v>1258</v>
      </c>
      <c r="B1258" s="7" t="s">
        <v>317</v>
      </c>
      <c r="C1258" s="7" t="s">
        <v>316</v>
      </c>
      <c r="D1258" s="7" t="s">
        <v>3585</v>
      </c>
      <c r="E1258" s="7" t="s">
        <v>164</v>
      </c>
      <c r="F1258" s="7" t="s">
        <v>123</v>
      </c>
      <c r="G1258" s="7" t="s">
        <v>125</v>
      </c>
      <c r="H1258" s="6">
        <v>2024</v>
      </c>
      <c r="I1258" s="116">
        <v>50.3</v>
      </c>
      <c r="J1258" s="29">
        <v>50</v>
      </c>
    </row>
    <row r="1259" spans="1:10" ht="15" customHeight="1" x14ac:dyDescent="0.25">
      <c r="A1259" s="8">
        <f t="shared" si="31"/>
        <v>1259</v>
      </c>
      <c r="B1259" s="7" t="s">
        <v>3453</v>
      </c>
      <c r="C1259" s="7" t="s">
        <v>310</v>
      </c>
      <c r="D1259" s="7" t="s">
        <v>3454</v>
      </c>
      <c r="E1259" s="7" t="s">
        <v>102</v>
      </c>
      <c r="F1259" s="7" t="s">
        <v>123</v>
      </c>
      <c r="G1259" s="7" t="s">
        <v>101</v>
      </c>
      <c r="H1259" s="6">
        <v>2024</v>
      </c>
      <c r="I1259" s="116">
        <v>102.5</v>
      </c>
      <c r="J1259" s="29">
        <v>100</v>
      </c>
    </row>
    <row r="1260" spans="1:10" ht="15" customHeight="1" x14ac:dyDescent="0.25">
      <c r="A1260" s="8">
        <f t="shared" si="31"/>
        <v>1260</v>
      </c>
      <c r="B1260" s="7" t="s">
        <v>3455</v>
      </c>
      <c r="C1260" s="7" t="s">
        <v>310</v>
      </c>
      <c r="D1260" s="7" t="s">
        <v>3456</v>
      </c>
      <c r="E1260" s="7" t="s">
        <v>102</v>
      </c>
      <c r="F1260" s="7" t="s">
        <v>123</v>
      </c>
      <c r="G1260" s="7" t="s">
        <v>101</v>
      </c>
      <c r="H1260" s="6">
        <v>2024</v>
      </c>
      <c r="I1260" s="116">
        <v>102.5</v>
      </c>
      <c r="J1260" s="29">
        <v>100</v>
      </c>
    </row>
    <row r="1261" spans="1:10" ht="15" customHeight="1" x14ac:dyDescent="0.25">
      <c r="A1261" s="8">
        <f t="shared" si="31"/>
        <v>1261</v>
      </c>
      <c r="B1261" s="7" t="s">
        <v>300</v>
      </c>
      <c r="C1261" s="7" t="s">
        <v>299</v>
      </c>
      <c r="D1261" s="7" t="s">
        <v>3634</v>
      </c>
      <c r="E1261" s="7" t="s">
        <v>298</v>
      </c>
      <c r="F1261" s="7" t="s">
        <v>123</v>
      </c>
      <c r="G1261" s="7" t="s">
        <v>57</v>
      </c>
      <c r="H1261" s="6">
        <v>2024</v>
      </c>
      <c r="I1261" s="116">
        <v>125.41</v>
      </c>
      <c r="J1261" s="29">
        <v>125</v>
      </c>
    </row>
    <row r="1262" spans="1:10" ht="15" customHeight="1" x14ac:dyDescent="0.25">
      <c r="A1262" s="8">
        <f t="shared" si="31"/>
        <v>1262</v>
      </c>
      <c r="B1262" s="7" t="s">
        <v>305</v>
      </c>
      <c r="C1262" s="7" t="s">
        <v>304</v>
      </c>
      <c r="D1262" s="7" t="s">
        <v>3586</v>
      </c>
      <c r="E1262" s="7" t="s">
        <v>303</v>
      </c>
      <c r="F1262" s="7" t="s">
        <v>123</v>
      </c>
      <c r="G1262" s="7" t="s">
        <v>57</v>
      </c>
      <c r="H1262" s="6">
        <v>2024</v>
      </c>
      <c r="I1262" s="116">
        <v>9.9</v>
      </c>
      <c r="J1262" s="29">
        <v>9.9</v>
      </c>
    </row>
    <row r="1263" spans="1:10" ht="15" customHeight="1" x14ac:dyDescent="0.25">
      <c r="A1263" s="8">
        <f t="shared" si="31"/>
        <v>1263</v>
      </c>
      <c r="B1263" s="7" t="s">
        <v>3245</v>
      </c>
      <c r="C1263" s="7" t="s">
        <v>3339</v>
      </c>
      <c r="D1263" s="7" t="s">
        <v>3246</v>
      </c>
      <c r="E1263" s="7" t="s">
        <v>296</v>
      </c>
      <c r="F1263" s="7" t="s">
        <v>123</v>
      </c>
      <c r="G1263" s="7" t="s">
        <v>57</v>
      </c>
      <c r="H1263" s="6">
        <v>2024</v>
      </c>
      <c r="I1263" s="116">
        <v>48.4</v>
      </c>
      <c r="J1263" s="29">
        <v>47.6</v>
      </c>
    </row>
    <row r="1264" spans="1:10" ht="15" customHeight="1" x14ac:dyDescent="0.25">
      <c r="A1264" s="8">
        <f t="shared" si="31"/>
        <v>1264</v>
      </c>
      <c r="B1264" s="7" t="s">
        <v>3247</v>
      </c>
      <c r="C1264" s="7" t="s">
        <v>3339</v>
      </c>
      <c r="D1264" s="7" t="s">
        <v>3248</v>
      </c>
      <c r="E1264" s="7" t="s">
        <v>296</v>
      </c>
      <c r="F1264" s="7" t="s">
        <v>123</v>
      </c>
      <c r="G1264" s="7" t="s">
        <v>57</v>
      </c>
      <c r="H1264" s="6">
        <v>2024</v>
      </c>
      <c r="I1264" s="116">
        <v>52.2</v>
      </c>
      <c r="J1264" s="29">
        <v>51.4</v>
      </c>
    </row>
    <row r="1265" spans="1:10" ht="15" customHeight="1" x14ac:dyDescent="0.25">
      <c r="A1265" s="8">
        <f t="shared" si="31"/>
        <v>1265</v>
      </c>
      <c r="B1265" s="7" t="s">
        <v>3249</v>
      </c>
      <c r="C1265" s="7" t="s">
        <v>3340</v>
      </c>
      <c r="D1265" s="7" t="s">
        <v>3250</v>
      </c>
      <c r="E1265" s="7" t="s">
        <v>198</v>
      </c>
      <c r="F1265" s="7" t="s">
        <v>123</v>
      </c>
      <c r="G1265" s="7" t="s">
        <v>84</v>
      </c>
      <c r="H1265" s="6">
        <v>2024</v>
      </c>
      <c r="I1265" s="116">
        <v>77.8</v>
      </c>
      <c r="J1265" s="29">
        <v>76.3</v>
      </c>
    </row>
    <row r="1266" spans="1:10" ht="15" customHeight="1" x14ac:dyDescent="0.25">
      <c r="A1266" s="8">
        <f t="shared" si="31"/>
        <v>1266</v>
      </c>
      <c r="B1266" s="7" t="s">
        <v>3251</v>
      </c>
      <c r="C1266" s="7" t="s">
        <v>3340</v>
      </c>
      <c r="D1266" s="7" t="s">
        <v>3252</v>
      </c>
      <c r="E1266" s="7" t="s">
        <v>198</v>
      </c>
      <c r="F1266" s="7" t="s">
        <v>123</v>
      </c>
      <c r="G1266" s="7" t="s">
        <v>84</v>
      </c>
      <c r="H1266" s="6">
        <v>2024</v>
      </c>
      <c r="I1266" s="116">
        <v>75.099999999999994</v>
      </c>
      <c r="J1266" s="29">
        <v>73.7</v>
      </c>
    </row>
    <row r="1267" spans="1:10" ht="15" customHeight="1" x14ac:dyDescent="0.25">
      <c r="A1267" s="8">
        <f t="shared" si="31"/>
        <v>1267</v>
      </c>
      <c r="B1267" s="7" t="s">
        <v>280</v>
      </c>
      <c r="C1267" s="7" t="s">
        <v>279</v>
      </c>
      <c r="D1267" s="7" t="s">
        <v>3459</v>
      </c>
      <c r="E1267" s="7" t="s">
        <v>278</v>
      </c>
      <c r="F1267" s="7" t="s">
        <v>123</v>
      </c>
      <c r="G1267" s="7" t="s">
        <v>57</v>
      </c>
      <c r="H1267" s="6">
        <v>2024</v>
      </c>
      <c r="I1267" s="116">
        <v>101.6</v>
      </c>
      <c r="J1267" s="29">
        <v>101.6</v>
      </c>
    </row>
    <row r="1268" spans="1:10" ht="15" customHeight="1" x14ac:dyDescent="0.25">
      <c r="A1268" s="8">
        <f t="shared" si="31"/>
        <v>1268</v>
      </c>
      <c r="B1268" s="7" t="s">
        <v>275</v>
      </c>
      <c r="C1268" s="7" t="s">
        <v>274</v>
      </c>
      <c r="D1268" s="7" t="s">
        <v>3587</v>
      </c>
      <c r="E1268" s="7" t="s">
        <v>273</v>
      </c>
      <c r="F1268" s="7" t="s">
        <v>123</v>
      </c>
      <c r="G1268" s="7" t="s">
        <v>84</v>
      </c>
      <c r="H1268" s="6">
        <v>2024</v>
      </c>
      <c r="I1268" s="116">
        <v>9.9</v>
      </c>
      <c r="J1268" s="29">
        <v>9.9</v>
      </c>
    </row>
    <row r="1269" spans="1:10" ht="15" customHeight="1" x14ac:dyDescent="0.25">
      <c r="A1269" s="8">
        <f t="shared" si="31"/>
        <v>1269</v>
      </c>
      <c r="B1269" s="7" t="s">
        <v>3254</v>
      </c>
      <c r="C1269" s="7" t="s">
        <v>3341</v>
      </c>
      <c r="D1269" s="7" t="s">
        <v>3147</v>
      </c>
      <c r="E1269" s="7" t="s">
        <v>271</v>
      </c>
      <c r="F1269" s="7" t="s">
        <v>123</v>
      </c>
      <c r="G1269" s="7" t="s">
        <v>57</v>
      </c>
      <c r="H1269" s="6">
        <v>2024</v>
      </c>
      <c r="I1269" s="116">
        <v>72.010000000000005</v>
      </c>
      <c r="J1269" s="29">
        <v>70</v>
      </c>
    </row>
    <row r="1270" spans="1:10" ht="15" customHeight="1" x14ac:dyDescent="0.25">
      <c r="A1270" s="8">
        <f t="shared" si="31"/>
        <v>1270</v>
      </c>
      <c r="B1270" s="7" t="s">
        <v>262</v>
      </c>
      <c r="C1270" s="7" t="s">
        <v>261</v>
      </c>
      <c r="D1270" s="7" t="s">
        <v>3378</v>
      </c>
      <c r="E1270" s="7" t="s">
        <v>260</v>
      </c>
      <c r="F1270" s="7" t="s">
        <v>123</v>
      </c>
      <c r="G1270" s="7" t="s">
        <v>84</v>
      </c>
      <c r="H1270" s="6">
        <v>2024</v>
      </c>
      <c r="I1270" s="116">
        <v>125.31</v>
      </c>
      <c r="J1270" s="29">
        <v>125</v>
      </c>
    </row>
    <row r="1271" spans="1:10" ht="15" customHeight="1" x14ac:dyDescent="0.25">
      <c r="A1271" s="8">
        <f t="shared" si="31"/>
        <v>1271</v>
      </c>
      <c r="B1271" s="7" t="s">
        <v>3679</v>
      </c>
      <c r="C1271" s="7" t="s">
        <v>191</v>
      </c>
      <c r="D1271" s="7" t="s">
        <v>3711</v>
      </c>
      <c r="E1271" s="7" t="s">
        <v>190</v>
      </c>
      <c r="F1271" s="7" t="s">
        <v>123</v>
      </c>
      <c r="G1271" s="7" t="s">
        <v>125</v>
      </c>
      <c r="H1271" s="6">
        <v>2024</v>
      </c>
      <c r="I1271" s="116">
        <v>9.9</v>
      </c>
      <c r="J1271" s="29">
        <v>9.9</v>
      </c>
    </row>
    <row r="1272" spans="1:10" ht="15" customHeight="1" x14ac:dyDescent="0.25">
      <c r="A1272" s="8">
        <f t="shared" si="31"/>
        <v>1272</v>
      </c>
      <c r="B1272" s="7" t="s">
        <v>245</v>
      </c>
      <c r="C1272" s="7" t="s">
        <v>244</v>
      </c>
      <c r="D1272" s="7" t="s">
        <v>3635</v>
      </c>
      <c r="E1272" s="7" t="s">
        <v>73</v>
      </c>
      <c r="F1272" s="7" t="s">
        <v>123</v>
      </c>
      <c r="G1272" s="7" t="s">
        <v>57</v>
      </c>
      <c r="H1272" s="6">
        <v>2024</v>
      </c>
      <c r="I1272" s="116">
        <v>100.38</v>
      </c>
      <c r="J1272" s="29">
        <v>100</v>
      </c>
    </row>
    <row r="1273" spans="1:10" ht="15" customHeight="1" x14ac:dyDescent="0.25">
      <c r="A1273" s="8">
        <f t="shared" si="31"/>
        <v>1273</v>
      </c>
      <c r="B1273" s="7" t="s">
        <v>240</v>
      </c>
      <c r="C1273" s="7" t="s">
        <v>239</v>
      </c>
      <c r="D1273" s="7" t="s">
        <v>3461</v>
      </c>
      <c r="E1273" s="7" t="s">
        <v>236</v>
      </c>
      <c r="F1273" s="7" t="s">
        <v>123</v>
      </c>
      <c r="G1273" s="7" t="s">
        <v>53</v>
      </c>
      <c r="H1273" s="6">
        <v>2024</v>
      </c>
      <c r="I1273" s="116">
        <v>13</v>
      </c>
      <c r="J1273" s="29">
        <v>13</v>
      </c>
    </row>
    <row r="1274" spans="1:10" ht="15" customHeight="1" x14ac:dyDescent="0.25">
      <c r="A1274" s="8">
        <f t="shared" si="31"/>
        <v>1274</v>
      </c>
      <c r="B1274" s="7" t="s">
        <v>228</v>
      </c>
      <c r="C1274" s="7" t="s">
        <v>227</v>
      </c>
      <c r="D1274" s="7" t="s">
        <v>3588</v>
      </c>
      <c r="E1274" s="7" t="s">
        <v>226</v>
      </c>
      <c r="F1274" s="7" t="s">
        <v>123</v>
      </c>
      <c r="G1274" s="7" t="s">
        <v>57</v>
      </c>
      <c r="H1274" s="6">
        <v>2024</v>
      </c>
      <c r="I1274" s="116">
        <v>100.42</v>
      </c>
      <c r="J1274" s="29">
        <v>100</v>
      </c>
    </row>
    <row r="1275" spans="1:10" ht="15" customHeight="1" x14ac:dyDescent="0.25">
      <c r="A1275" s="8">
        <f t="shared" si="31"/>
        <v>1275</v>
      </c>
      <c r="B1275" s="7" t="s">
        <v>3258</v>
      </c>
      <c r="C1275" s="7" t="s">
        <v>3342</v>
      </c>
      <c r="D1275" s="7" t="s">
        <v>3259</v>
      </c>
      <c r="E1275" s="7" t="s">
        <v>217</v>
      </c>
      <c r="F1275" s="7" t="s">
        <v>123</v>
      </c>
      <c r="G1275" s="7" t="s">
        <v>53</v>
      </c>
      <c r="H1275" s="6">
        <v>2024</v>
      </c>
      <c r="I1275" s="116">
        <v>9.9499999999999993</v>
      </c>
      <c r="J1275" s="29">
        <v>10</v>
      </c>
    </row>
    <row r="1276" spans="1:10" ht="15" customHeight="1" x14ac:dyDescent="0.25">
      <c r="A1276" s="8">
        <f t="shared" si="31"/>
        <v>1276</v>
      </c>
      <c r="B1276" s="7" t="s">
        <v>3149</v>
      </c>
      <c r="C1276" s="7" t="s">
        <v>3343</v>
      </c>
      <c r="D1276" s="7" t="s">
        <v>3150</v>
      </c>
      <c r="E1276" s="7" t="s">
        <v>164</v>
      </c>
      <c r="F1276" s="7" t="s">
        <v>123</v>
      </c>
      <c r="G1276" s="7" t="s">
        <v>125</v>
      </c>
      <c r="H1276" s="6">
        <v>2024</v>
      </c>
      <c r="I1276" s="116">
        <v>76.930000000000007</v>
      </c>
      <c r="J1276" s="29">
        <v>76.3</v>
      </c>
    </row>
    <row r="1277" spans="1:10" ht="15" customHeight="1" x14ac:dyDescent="0.25">
      <c r="A1277" s="8">
        <f t="shared" si="31"/>
        <v>1277</v>
      </c>
      <c r="B1277" s="7" t="s">
        <v>3151</v>
      </c>
      <c r="C1277" s="7" t="s">
        <v>3343</v>
      </c>
      <c r="D1277" s="7" t="s">
        <v>3152</v>
      </c>
      <c r="E1277" s="7" t="s">
        <v>164</v>
      </c>
      <c r="F1277" s="7" t="s">
        <v>123</v>
      </c>
      <c r="G1277" s="7" t="s">
        <v>125</v>
      </c>
      <c r="H1277" s="6">
        <v>2024</v>
      </c>
      <c r="I1277" s="116">
        <v>74.27</v>
      </c>
      <c r="J1277" s="29">
        <v>73.7</v>
      </c>
    </row>
    <row r="1278" spans="1:10" ht="15" customHeight="1" x14ac:dyDescent="0.25">
      <c r="A1278" s="8">
        <f t="shared" si="31"/>
        <v>1278</v>
      </c>
      <c r="B1278" s="7" t="s">
        <v>2982</v>
      </c>
      <c r="C1278" s="7" t="s">
        <v>2981</v>
      </c>
      <c r="D1278" s="7" t="s">
        <v>3589</v>
      </c>
      <c r="E1278" s="7" t="s">
        <v>461</v>
      </c>
      <c r="F1278" s="7" t="s">
        <v>123</v>
      </c>
      <c r="G1278" s="7" t="s">
        <v>125</v>
      </c>
      <c r="H1278" s="6">
        <v>2024</v>
      </c>
      <c r="I1278" s="116">
        <v>9.9</v>
      </c>
      <c r="J1278" s="29">
        <v>9.9</v>
      </c>
    </row>
    <row r="1279" spans="1:10" ht="15" customHeight="1" x14ac:dyDescent="0.25">
      <c r="A1279" s="8">
        <f t="shared" si="31"/>
        <v>1279</v>
      </c>
      <c r="B1279" s="7" t="s">
        <v>189</v>
      </c>
      <c r="C1279" s="7" t="s">
        <v>188</v>
      </c>
      <c r="D1279" s="7" t="s">
        <v>3636</v>
      </c>
      <c r="E1279" s="7" t="s">
        <v>172</v>
      </c>
      <c r="F1279" s="7" t="s">
        <v>123</v>
      </c>
      <c r="G1279" s="7" t="s">
        <v>84</v>
      </c>
      <c r="H1279" s="6">
        <v>2024</v>
      </c>
      <c r="I1279" s="116">
        <v>9.9</v>
      </c>
      <c r="J1279" s="29">
        <v>9.9</v>
      </c>
    </row>
    <row r="1280" spans="1:10" ht="15" customHeight="1" x14ac:dyDescent="0.25">
      <c r="A1280" s="8">
        <f t="shared" si="31"/>
        <v>1280</v>
      </c>
      <c r="B1280" s="7" t="s">
        <v>3200</v>
      </c>
      <c r="C1280" s="7" t="s">
        <v>3201</v>
      </c>
      <c r="D1280" s="7" t="s">
        <v>3712</v>
      </c>
      <c r="E1280" s="7" t="s">
        <v>461</v>
      </c>
      <c r="F1280" s="7" t="s">
        <v>123</v>
      </c>
      <c r="G1280" s="7" t="s">
        <v>125</v>
      </c>
      <c r="H1280" s="6">
        <v>2024</v>
      </c>
      <c r="I1280" s="116">
        <v>9.9</v>
      </c>
      <c r="J1280" s="29">
        <v>9.9</v>
      </c>
    </row>
    <row r="1281" spans="1:10" ht="15" customHeight="1" x14ac:dyDescent="0.25">
      <c r="A1281" s="8">
        <f t="shared" si="31"/>
        <v>1281</v>
      </c>
      <c r="B1281" s="7" t="s">
        <v>3096</v>
      </c>
      <c r="C1281" s="7" t="s">
        <v>335</v>
      </c>
      <c r="D1281" s="7" t="s">
        <v>3467</v>
      </c>
      <c r="E1281" s="7" t="s">
        <v>241</v>
      </c>
      <c r="F1281" s="7" t="s">
        <v>123</v>
      </c>
      <c r="G1281" s="7" t="s">
        <v>101</v>
      </c>
      <c r="H1281" s="6">
        <v>2024</v>
      </c>
      <c r="I1281" s="116">
        <v>101.64</v>
      </c>
      <c r="J1281" s="29">
        <v>100</v>
      </c>
    </row>
    <row r="1282" spans="1:10" ht="15" customHeight="1" x14ac:dyDescent="0.25">
      <c r="A1282" s="8">
        <f t="shared" si="31"/>
        <v>1282</v>
      </c>
      <c r="B1282" s="7" t="s">
        <v>3087</v>
      </c>
      <c r="C1282" s="7" t="s">
        <v>3088</v>
      </c>
      <c r="D1282" s="7" t="s">
        <v>3713</v>
      </c>
      <c r="E1282" s="7" t="s">
        <v>542</v>
      </c>
      <c r="F1282" s="7" t="s">
        <v>123</v>
      </c>
      <c r="G1282" s="7" t="s">
        <v>53</v>
      </c>
      <c r="H1282" s="6">
        <v>2024</v>
      </c>
      <c r="I1282" s="116">
        <v>142.1</v>
      </c>
      <c r="J1282" s="29">
        <v>135.1</v>
      </c>
    </row>
    <row r="1283" spans="1:10" ht="15" customHeight="1" x14ac:dyDescent="0.25">
      <c r="A1283" s="8">
        <f t="shared" si="31"/>
        <v>1283</v>
      </c>
      <c r="B1283" s="7" t="s">
        <v>3261</v>
      </c>
      <c r="C1283" s="7" t="s">
        <v>3344</v>
      </c>
      <c r="D1283" s="7" t="s">
        <v>3262</v>
      </c>
      <c r="E1283" s="7" t="s">
        <v>153</v>
      </c>
      <c r="F1283" s="7" t="s">
        <v>123</v>
      </c>
      <c r="G1283" s="7" t="s">
        <v>57</v>
      </c>
      <c r="H1283" s="6">
        <v>2024</v>
      </c>
      <c r="I1283" s="116">
        <v>72.19</v>
      </c>
      <c r="J1283" s="29">
        <v>70</v>
      </c>
    </row>
    <row r="1284" spans="1:10" ht="15" customHeight="1" x14ac:dyDescent="0.25">
      <c r="A1284" s="8">
        <f t="shared" si="31"/>
        <v>1284</v>
      </c>
      <c r="B1284" s="7" t="s">
        <v>3089</v>
      </c>
      <c r="C1284" s="7" t="s">
        <v>3090</v>
      </c>
      <c r="D1284" s="7" t="s">
        <v>3714</v>
      </c>
      <c r="E1284" s="7" t="s">
        <v>59</v>
      </c>
      <c r="F1284" s="7" t="s">
        <v>123</v>
      </c>
      <c r="G1284" s="7" t="s">
        <v>57</v>
      </c>
      <c r="H1284" s="6">
        <v>2024</v>
      </c>
      <c r="I1284" s="116">
        <v>122.9</v>
      </c>
      <c r="J1284" s="29">
        <v>120</v>
      </c>
    </row>
    <row r="1285" spans="1:10" ht="15" customHeight="1" x14ac:dyDescent="0.25">
      <c r="A1285" s="8">
        <f t="shared" si="31"/>
        <v>1285</v>
      </c>
      <c r="B1285" s="10" t="s">
        <v>671</v>
      </c>
      <c r="C1285" s="10"/>
      <c r="D1285" s="10"/>
      <c r="E1285" s="10"/>
      <c r="F1285" s="10"/>
      <c r="G1285" s="10"/>
      <c r="H1285" s="9"/>
      <c r="I1285" s="28">
        <f t="shared" ref="I1285:J1285" si="33">SUM(I1244:I1284)</f>
        <v>3128.1400000000008</v>
      </c>
      <c r="J1285" s="28">
        <f t="shared" si="33"/>
        <v>3087.0000000000005</v>
      </c>
    </row>
    <row r="1286" spans="1:10" ht="15" customHeight="1" x14ac:dyDescent="0.25">
      <c r="A1286" s="8">
        <f t="shared" ref="A1286:A1349" si="34">A1285+1</f>
        <v>1286</v>
      </c>
      <c r="B1286" s="10"/>
      <c r="C1286" s="10"/>
      <c r="D1286" s="10"/>
      <c r="E1286" s="10"/>
      <c r="F1286" s="10"/>
      <c r="G1286" s="10"/>
      <c r="H1286" s="9"/>
      <c r="I1286" s="28"/>
      <c r="J1286" s="28"/>
    </row>
    <row r="1287" spans="1:10" ht="15" customHeight="1" x14ac:dyDescent="0.25">
      <c r="A1287" s="8">
        <f t="shared" si="34"/>
        <v>1287</v>
      </c>
      <c r="B1287" s="7" t="s">
        <v>669</v>
      </c>
      <c r="D1287" s="7" t="s">
        <v>3468</v>
      </c>
      <c r="I1287" s="29">
        <v>0</v>
      </c>
      <c r="J1287" s="29">
        <v>0</v>
      </c>
    </row>
    <row r="1288" spans="1:10" ht="15" customHeight="1" x14ac:dyDescent="0.25">
      <c r="A1288" s="8">
        <f t="shared" si="34"/>
        <v>1288</v>
      </c>
      <c r="B1288" s="10"/>
      <c r="C1288" s="10"/>
      <c r="D1288" s="10"/>
      <c r="E1288" s="10"/>
      <c r="F1288" s="10"/>
      <c r="G1288" s="10"/>
      <c r="H1288" s="9"/>
      <c r="I1288" s="28"/>
      <c r="J1288" s="28"/>
    </row>
    <row r="1289" spans="1:10" ht="15" customHeight="1" x14ac:dyDescent="0.25">
      <c r="A1289" s="8">
        <f t="shared" si="34"/>
        <v>1289</v>
      </c>
      <c r="B1289" s="7" t="s">
        <v>668</v>
      </c>
      <c r="D1289" s="7" t="s">
        <v>667</v>
      </c>
      <c r="I1289" s="29">
        <v>0</v>
      </c>
      <c r="J1289" s="29">
        <v>0</v>
      </c>
    </row>
    <row r="1290" spans="1:10" ht="15" customHeight="1" x14ac:dyDescent="0.25">
      <c r="A1290" s="8">
        <f t="shared" si="34"/>
        <v>1290</v>
      </c>
      <c r="B1290" s="10"/>
      <c r="C1290" s="10"/>
      <c r="D1290" s="10"/>
      <c r="E1290" s="10"/>
      <c r="F1290" s="10"/>
      <c r="G1290" s="10"/>
      <c r="H1290" s="9"/>
      <c r="I1290" s="28"/>
      <c r="J1290" s="28"/>
    </row>
    <row r="1291" spans="1:10" ht="15" customHeight="1" x14ac:dyDescent="0.25">
      <c r="A1291" s="8">
        <f t="shared" si="34"/>
        <v>1291</v>
      </c>
      <c r="B1291" s="10" t="s">
        <v>666</v>
      </c>
      <c r="C1291" s="10"/>
      <c r="D1291" s="10"/>
      <c r="E1291" s="10"/>
      <c r="F1291" s="10"/>
      <c r="G1291" s="10"/>
      <c r="H1291" s="9"/>
      <c r="I1291" s="28"/>
      <c r="J1291" s="28"/>
    </row>
    <row r="1292" spans="1:10" ht="15" customHeight="1" x14ac:dyDescent="0.25">
      <c r="A1292" s="8">
        <f t="shared" si="34"/>
        <v>1292</v>
      </c>
      <c r="B1292" s="7" t="s">
        <v>665</v>
      </c>
      <c r="D1292" s="7" t="s">
        <v>664</v>
      </c>
      <c r="E1292" s="7" t="s">
        <v>201</v>
      </c>
      <c r="F1292" s="7" t="s">
        <v>656</v>
      </c>
      <c r="G1292" s="7" t="s">
        <v>57</v>
      </c>
      <c r="I1292" s="29">
        <v>600</v>
      </c>
      <c r="J1292" s="29">
        <v>600</v>
      </c>
    </row>
    <row r="1293" spans="1:10" ht="15" customHeight="1" x14ac:dyDescent="0.25">
      <c r="A1293" s="8">
        <f t="shared" si="34"/>
        <v>1293</v>
      </c>
      <c r="B1293" s="7" t="s">
        <v>663</v>
      </c>
      <c r="D1293" s="7" t="s">
        <v>662</v>
      </c>
      <c r="E1293" s="7" t="s">
        <v>661</v>
      </c>
      <c r="F1293" s="7" t="s">
        <v>656</v>
      </c>
      <c r="G1293" s="7" t="s">
        <v>53</v>
      </c>
      <c r="I1293" s="29">
        <v>220</v>
      </c>
      <c r="J1293" s="29">
        <v>220</v>
      </c>
    </row>
    <row r="1294" spans="1:10" ht="15" customHeight="1" x14ac:dyDescent="0.25">
      <c r="A1294" s="8">
        <f t="shared" si="34"/>
        <v>1294</v>
      </c>
      <c r="B1294" s="7" t="s">
        <v>660</v>
      </c>
      <c r="D1294" s="7" t="s">
        <v>659</v>
      </c>
      <c r="E1294" s="7" t="s">
        <v>179</v>
      </c>
      <c r="F1294" s="7" t="s">
        <v>656</v>
      </c>
      <c r="G1294" s="7" t="s">
        <v>84</v>
      </c>
      <c r="I1294" s="29">
        <v>100</v>
      </c>
      <c r="J1294" s="29">
        <v>100</v>
      </c>
    </row>
    <row r="1295" spans="1:10" ht="15" customHeight="1" x14ac:dyDescent="0.25">
      <c r="A1295" s="8">
        <f t="shared" si="34"/>
        <v>1295</v>
      </c>
      <c r="B1295" s="7" t="s">
        <v>658</v>
      </c>
      <c r="D1295" s="7" t="s">
        <v>657</v>
      </c>
      <c r="E1295" s="7" t="s">
        <v>172</v>
      </c>
      <c r="F1295" s="7" t="s">
        <v>656</v>
      </c>
      <c r="G1295" s="7" t="s">
        <v>84</v>
      </c>
      <c r="I1295" s="29">
        <v>300</v>
      </c>
      <c r="J1295" s="29">
        <v>300</v>
      </c>
    </row>
    <row r="1296" spans="1:10" ht="15" customHeight="1" x14ac:dyDescent="0.25">
      <c r="A1296" s="8">
        <f t="shared" si="34"/>
        <v>1296</v>
      </c>
      <c r="B1296" s="10" t="s">
        <v>655</v>
      </c>
      <c r="C1296" s="10"/>
      <c r="D1296" s="10"/>
      <c r="E1296" s="10"/>
      <c r="F1296" s="10"/>
      <c r="G1296" s="10"/>
      <c r="H1296" s="9"/>
      <c r="I1296" s="28">
        <f t="shared" ref="I1296:J1296" si="35">SUM(I1292:I1295)</f>
        <v>1220</v>
      </c>
      <c r="J1296" s="28">
        <f t="shared" si="35"/>
        <v>1220</v>
      </c>
    </row>
    <row r="1297" spans="1:10" ht="15" customHeight="1" x14ac:dyDescent="0.25">
      <c r="A1297" s="8">
        <f t="shared" si="34"/>
        <v>1297</v>
      </c>
      <c r="B1297" s="10"/>
      <c r="C1297" s="10"/>
      <c r="D1297" s="10"/>
      <c r="E1297" s="10"/>
      <c r="F1297" s="10"/>
      <c r="G1297" s="10"/>
      <c r="H1297" s="9"/>
      <c r="I1297" s="28"/>
      <c r="J1297" s="28"/>
    </row>
    <row r="1298" spans="1:10" ht="15" customHeight="1" x14ac:dyDescent="0.25">
      <c r="A1298" s="8">
        <f t="shared" si="34"/>
        <v>1298</v>
      </c>
      <c r="B1298" s="10" t="s">
        <v>3637</v>
      </c>
      <c r="C1298" s="10"/>
      <c r="D1298" s="10"/>
      <c r="E1298" s="10"/>
      <c r="F1298" s="10"/>
      <c r="G1298" s="10"/>
      <c r="H1298" s="9"/>
      <c r="I1298" s="28"/>
      <c r="J1298" s="28"/>
    </row>
    <row r="1299" spans="1:10" ht="15" customHeight="1" x14ac:dyDescent="0.25">
      <c r="A1299" s="8">
        <f t="shared" si="34"/>
        <v>1299</v>
      </c>
      <c r="B1299" s="7" t="s">
        <v>654</v>
      </c>
      <c r="C1299" s="7" t="s">
        <v>653</v>
      </c>
      <c r="D1299" s="117"/>
      <c r="E1299" s="7" t="s">
        <v>164</v>
      </c>
      <c r="F1299" s="7" t="s">
        <v>47</v>
      </c>
      <c r="G1299" s="7" t="s">
        <v>125</v>
      </c>
      <c r="H1299" s="6">
        <v>2024</v>
      </c>
      <c r="I1299" s="29">
        <v>121</v>
      </c>
      <c r="J1299" s="29">
        <v>90.9</v>
      </c>
    </row>
    <row r="1300" spans="1:10" ht="15" customHeight="1" x14ac:dyDescent="0.25">
      <c r="A1300" s="8">
        <f t="shared" si="34"/>
        <v>1300</v>
      </c>
      <c r="B1300" s="7" t="s">
        <v>3591</v>
      </c>
      <c r="C1300" s="7" t="s">
        <v>3592</v>
      </c>
      <c r="D1300" s="117"/>
      <c r="E1300" s="7" t="s">
        <v>2766</v>
      </c>
      <c r="F1300" s="7" t="s">
        <v>54</v>
      </c>
      <c r="G1300" s="7" t="s">
        <v>101</v>
      </c>
      <c r="H1300" s="6">
        <v>2027</v>
      </c>
      <c r="I1300" s="29">
        <v>0</v>
      </c>
      <c r="J1300" s="29">
        <v>0</v>
      </c>
    </row>
    <row r="1301" spans="1:10" ht="15" customHeight="1" x14ac:dyDescent="0.25">
      <c r="A1301" s="8">
        <f t="shared" si="34"/>
        <v>1301</v>
      </c>
      <c r="B1301" s="7" t="s">
        <v>3593</v>
      </c>
      <c r="C1301" s="7" t="s">
        <v>3594</v>
      </c>
      <c r="D1301" s="117"/>
      <c r="E1301" s="7" t="s">
        <v>680</v>
      </c>
      <c r="F1301" s="7" t="s">
        <v>3471</v>
      </c>
      <c r="G1301" s="7" t="s">
        <v>53</v>
      </c>
      <c r="H1301" s="6">
        <v>2025</v>
      </c>
      <c r="I1301" s="29">
        <v>0</v>
      </c>
      <c r="J1301" s="29">
        <v>0</v>
      </c>
    </row>
    <row r="1302" spans="1:10" ht="15" customHeight="1" x14ac:dyDescent="0.25">
      <c r="A1302" s="8">
        <f t="shared" si="34"/>
        <v>1302</v>
      </c>
      <c r="B1302" s="7" t="s">
        <v>3638</v>
      </c>
      <c r="C1302" s="7" t="s">
        <v>3639</v>
      </c>
      <c r="D1302" s="117"/>
      <c r="E1302" s="7" t="s">
        <v>102</v>
      </c>
      <c r="F1302" s="7" t="s">
        <v>651</v>
      </c>
      <c r="G1302" s="7" t="s">
        <v>101</v>
      </c>
      <c r="H1302" s="6">
        <v>2024</v>
      </c>
      <c r="I1302" s="29">
        <v>0</v>
      </c>
      <c r="J1302" s="29">
        <v>0</v>
      </c>
    </row>
    <row r="1303" spans="1:10" ht="15" customHeight="1" x14ac:dyDescent="0.25">
      <c r="A1303" s="8">
        <f t="shared" si="34"/>
        <v>1303</v>
      </c>
      <c r="B1303" s="7" t="s">
        <v>3469</v>
      </c>
      <c r="C1303" s="7" t="s">
        <v>3470</v>
      </c>
      <c r="D1303" s="117"/>
      <c r="E1303" s="7" t="s">
        <v>758</v>
      </c>
      <c r="F1303" s="7" t="s">
        <v>3471</v>
      </c>
      <c r="G1303" s="7" t="s">
        <v>53</v>
      </c>
      <c r="H1303" s="6">
        <v>2024</v>
      </c>
      <c r="I1303" s="29">
        <v>0</v>
      </c>
      <c r="J1303" s="29">
        <v>0</v>
      </c>
    </row>
    <row r="1304" spans="1:10" ht="15" customHeight="1" x14ac:dyDescent="0.25">
      <c r="A1304" s="8">
        <f t="shared" si="34"/>
        <v>1304</v>
      </c>
      <c r="B1304" s="7" t="s">
        <v>3595</v>
      </c>
      <c r="C1304" s="7" t="s">
        <v>3596</v>
      </c>
      <c r="D1304" s="117"/>
      <c r="E1304" s="7" t="s">
        <v>102</v>
      </c>
      <c r="F1304" s="7" t="s">
        <v>47</v>
      </c>
      <c r="G1304" s="7" t="s">
        <v>101</v>
      </c>
      <c r="H1304" s="6">
        <v>2024</v>
      </c>
      <c r="I1304" s="29">
        <v>121</v>
      </c>
      <c r="J1304" s="29">
        <v>90.9</v>
      </c>
    </row>
    <row r="1305" spans="1:10" ht="15" customHeight="1" x14ac:dyDescent="0.25">
      <c r="A1305" s="8">
        <f t="shared" si="34"/>
        <v>1305</v>
      </c>
      <c r="B1305" s="7" t="s">
        <v>3597</v>
      </c>
      <c r="C1305" s="7" t="s">
        <v>652</v>
      </c>
      <c r="D1305" s="117"/>
      <c r="E1305" s="7" t="s">
        <v>102</v>
      </c>
      <c r="F1305" s="7" t="s">
        <v>47</v>
      </c>
      <c r="G1305" s="7" t="s">
        <v>101</v>
      </c>
      <c r="H1305" s="6">
        <v>2025</v>
      </c>
      <c r="I1305" s="29">
        <v>0</v>
      </c>
      <c r="J1305" s="29">
        <v>0</v>
      </c>
    </row>
    <row r="1306" spans="1:10" ht="15" customHeight="1" x14ac:dyDescent="0.25">
      <c r="A1306" s="8">
        <f t="shared" si="34"/>
        <v>1306</v>
      </c>
      <c r="B1306" s="7" t="s">
        <v>3598</v>
      </c>
      <c r="C1306" s="7" t="s">
        <v>3599</v>
      </c>
      <c r="D1306" s="117"/>
      <c r="E1306" s="7" t="s">
        <v>680</v>
      </c>
      <c r="F1306" s="7" t="s">
        <v>3471</v>
      </c>
      <c r="G1306" s="7" t="s">
        <v>53</v>
      </c>
      <c r="H1306" s="6">
        <v>2025</v>
      </c>
      <c r="I1306" s="29">
        <v>0</v>
      </c>
      <c r="J1306" s="29">
        <v>0</v>
      </c>
    </row>
    <row r="1307" spans="1:10" ht="15" customHeight="1" x14ac:dyDescent="0.25">
      <c r="A1307" s="8">
        <f t="shared" si="34"/>
        <v>1307</v>
      </c>
      <c r="B1307" s="7" t="s">
        <v>3266</v>
      </c>
      <c r="C1307" s="7" t="s">
        <v>3267</v>
      </c>
      <c r="D1307" s="117"/>
      <c r="E1307" s="7" t="s">
        <v>3268</v>
      </c>
      <c r="F1307" s="7" t="s">
        <v>651</v>
      </c>
      <c r="G1307" s="7" t="s">
        <v>84</v>
      </c>
      <c r="H1307" s="6">
        <v>2025</v>
      </c>
      <c r="I1307" s="29">
        <v>0</v>
      </c>
      <c r="J1307" s="29">
        <v>0</v>
      </c>
    </row>
    <row r="1308" spans="1:10" ht="15" customHeight="1" x14ac:dyDescent="0.25">
      <c r="A1308" s="8">
        <f t="shared" si="34"/>
        <v>1308</v>
      </c>
      <c r="B1308" s="7" t="s">
        <v>3472</v>
      </c>
      <c r="C1308" s="7" t="s">
        <v>3473</v>
      </c>
      <c r="D1308" s="117"/>
      <c r="E1308" s="7" t="s">
        <v>3268</v>
      </c>
      <c r="F1308" s="7" t="s">
        <v>651</v>
      </c>
      <c r="G1308" s="7" t="s">
        <v>84</v>
      </c>
      <c r="H1308" s="6">
        <v>2026</v>
      </c>
      <c r="I1308" s="29">
        <v>0</v>
      </c>
      <c r="J1308" s="29">
        <v>0</v>
      </c>
    </row>
    <row r="1309" spans="1:10" ht="15" customHeight="1" x14ac:dyDescent="0.25">
      <c r="A1309" s="8">
        <f t="shared" si="34"/>
        <v>1309</v>
      </c>
      <c r="B1309" s="10" t="s">
        <v>3640</v>
      </c>
      <c r="C1309" s="10"/>
      <c r="D1309" s="117"/>
      <c r="E1309" s="10"/>
      <c r="F1309" s="10"/>
      <c r="G1309" s="10"/>
      <c r="H1309" s="9"/>
      <c r="I1309" s="28">
        <f t="shared" ref="I1309:J1309" si="36">SUM(I1299:I1308)</f>
        <v>242</v>
      </c>
      <c r="J1309" s="28">
        <f t="shared" si="36"/>
        <v>181.8</v>
      </c>
    </row>
    <row r="1310" spans="1:10" ht="15" customHeight="1" x14ac:dyDescent="0.25">
      <c r="A1310" s="8">
        <f t="shared" si="34"/>
        <v>1310</v>
      </c>
      <c r="B1310" s="10"/>
      <c r="C1310" s="10"/>
      <c r="D1310" s="117"/>
      <c r="E1310" s="10"/>
      <c r="F1310" s="10"/>
      <c r="G1310" s="10"/>
      <c r="H1310" s="9"/>
      <c r="I1310" s="116"/>
      <c r="J1310" s="28"/>
    </row>
    <row r="1311" spans="1:10" ht="15" customHeight="1" x14ac:dyDescent="0.25">
      <c r="A1311" s="8">
        <f t="shared" si="34"/>
        <v>1311</v>
      </c>
      <c r="B1311" s="10" t="s">
        <v>650</v>
      </c>
      <c r="C1311" s="10"/>
      <c r="D1311" s="117"/>
      <c r="E1311" s="10"/>
      <c r="F1311" s="10"/>
      <c r="G1311" s="10"/>
      <c r="H1311" s="9"/>
      <c r="I1311" s="116"/>
      <c r="J1311" s="28"/>
    </row>
    <row r="1312" spans="1:10" ht="15" customHeight="1" x14ac:dyDescent="0.25">
      <c r="A1312" s="8">
        <f t="shared" si="34"/>
        <v>1312</v>
      </c>
      <c r="B1312" s="7" t="s">
        <v>3353</v>
      </c>
      <c r="C1312" s="7" t="s">
        <v>3354</v>
      </c>
      <c r="D1312" s="117"/>
      <c r="E1312" s="7" t="s">
        <v>377</v>
      </c>
      <c r="F1312" s="7" t="s">
        <v>108</v>
      </c>
      <c r="G1312" s="7" t="s">
        <v>57</v>
      </c>
      <c r="H1312" s="6">
        <v>2027</v>
      </c>
      <c r="I1312" s="29">
        <v>0</v>
      </c>
      <c r="J1312" s="29">
        <v>0</v>
      </c>
    </row>
    <row r="1313" spans="1:10" ht="15" customHeight="1" x14ac:dyDescent="0.25">
      <c r="A1313" s="8">
        <f t="shared" si="34"/>
        <v>1313</v>
      </c>
      <c r="B1313" s="7" t="s">
        <v>649</v>
      </c>
      <c r="C1313" s="7" t="s">
        <v>648</v>
      </c>
      <c r="D1313" s="117"/>
      <c r="E1313" s="7" t="s">
        <v>588</v>
      </c>
      <c r="F1313" s="7" t="s">
        <v>108</v>
      </c>
      <c r="G1313" s="7" t="s">
        <v>53</v>
      </c>
      <c r="H1313" s="6">
        <v>2025</v>
      </c>
      <c r="I1313" s="29">
        <v>0</v>
      </c>
      <c r="J1313" s="29">
        <v>0</v>
      </c>
    </row>
    <row r="1314" spans="1:10" ht="15" customHeight="1" x14ac:dyDescent="0.25">
      <c r="A1314" s="8">
        <f t="shared" si="34"/>
        <v>1314</v>
      </c>
      <c r="B1314" s="7" t="s">
        <v>3715</v>
      </c>
      <c r="C1314" s="7" t="s">
        <v>3716</v>
      </c>
      <c r="D1314" s="117"/>
      <c r="E1314" s="7" t="s">
        <v>366</v>
      </c>
      <c r="F1314" s="7" t="s">
        <v>108</v>
      </c>
      <c r="G1314" s="7" t="s">
        <v>57</v>
      </c>
      <c r="H1314" s="6">
        <v>2026</v>
      </c>
      <c r="I1314" s="29">
        <v>0</v>
      </c>
      <c r="J1314" s="29">
        <v>0</v>
      </c>
    </row>
    <row r="1315" spans="1:10" ht="15" customHeight="1" x14ac:dyDescent="0.25">
      <c r="A1315" s="8">
        <f t="shared" si="34"/>
        <v>1315</v>
      </c>
      <c r="B1315" s="7" t="s">
        <v>646</v>
      </c>
      <c r="C1315" s="7" t="s">
        <v>645</v>
      </c>
      <c r="D1315" s="117"/>
      <c r="E1315" s="7" t="s">
        <v>579</v>
      </c>
      <c r="F1315" s="7" t="s">
        <v>97</v>
      </c>
      <c r="G1315" s="7" t="s">
        <v>46</v>
      </c>
      <c r="H1315" s="6">
        <v>2026</v>
      </c>
      <c r="I1315" s="29">
        <v>0</v>
      </c>
      <c r="J1315" s="29">
        <v>0</v>
      </c>
    </row>
    <row r="1316" spans="1:10" ht="15" customHeight="1" x14ac:dyDescent="0.25">
      <c r="A1316" s="8">
        <f t="shared" si="34"/>
        <v>1316</v>
      </c>
      <c r="B1316" s="7" t="s">
        <v>643</v>
      </c>
      <c r="C1316" s="7" t="s">
        <v>642</v>
      </c>
      <c r="D1316" s="117"/>
      <c r="E1316" s="7" t="s">
        <v>641</v>
      </c>
      <c r="F1316" s="7" t="s">
        <v>97</v>
      </c>
      <c r="G1316" s="7" t="s">
        <v>46</v>
      </c>
      <c r="H1316" s="6">
        <v>2026</v>
      </c>
      <c r="I1316" s="29">
        <v>0</v>
      </c>
      <c r="J1316" s="29">
        <v>0</v>
      </c>
    </row>
    <row r="1317" spans="1:10" ht="15" customHeight="1" x14ac:dyDescent="0.25">
      <c r="A1317" s="8">
        <f t="shared" si="34"/>
        <v>1317</v>
      </c>
      <c r="B1317" s="7" t="s">
        <v>3046</v>
      </c>
      <c r="C1317" s="7" t="s">
        <v>3047</v>
      </c>
      <c r="D1317" s="117"/>
      <c r="E1317" s="7" t="s">
        <v>114</v>
      </c>
      <c r="F1317" s="7" t="s">
        <v>97</v>
      </c>
      <c r="G1317" s="7" t="s">
        <v>46</v>
      </c>
      <c r="H1317" s="6">
        <v>2025</v>
      </c>
      <c r="I1317" s="29">
        <v>0</v>
      </c>
      <c r="J1317" s="29">
        <v>0</v>
      </c>
    </row>
    <row r="1318" spans="1:10" ht="15" customHeight="1" x14ac:dyDescent="0.25">
      <c r="A1318" s="8">
        <f t="shared" si="34"/>
        <v>1318</v>
      </c>
      <c r="B1318" s="7" t="s">
        <v>3717</v>
      </c>
      <c r="C1318" s="7" t="s">
        <v>3718</v>
      </c>
      <c r="D1318" s="117"/>
      <c r="E1318" s="7" t="s">
        <v>209</v>
      </c>
      <c r="F1318" s="7" t="s">
        <v>108</v>
      </c>
      <c r="G1318" s="7" t="s">
        <v>84</v>
      </c>
      <c r="H1318" s="6">
        <v>2026</v>
      </c>
      <c r="I1318" s="29">
        <v>0</v>
      </c>
      <c r="J1318" s="29">
        <v>0</v>
      </c>
    </row>
    <row r="1319" spans="1:10" ht="15" customHeight="1" x14ac:dyDescent="0.25">
      <c r="A1319" s="8">
        <f t="shared" si="34"/>
        <v>1319</v>
      </c>
      <c r="B1319" s="7" t="s">
        <v>3007</v>
      </c>
      <c r="C1319" s="7" t="s">
        <v>3006</v>
      </c>
      <c r="D1319" s="117"/>
      <c r="E1319" s="7" t="s">
        <v>3005</v>
      </c>
      <c r="F1319" s="7" t="s">
        <v>108</v>
      </c>
      <c r="G1319" s="7" t="s">
        <v>57</v>
      </c>
      <c r="H1319" s="6">
        <v>2025</v>
      </c>
      <c r="I1319" s="29">
        <v>0</v>
      </c>
      <c r="J1319" s="29">
        <v>0</v>
      </c>
    </row>
    <row r="1320" spans="1:10" ht="15" customHeight="1" x14ac:dyDescent="0.25">
      <c r="A1320" s="8">
        <f t="shared" si="34"/>
        <v>1320</v>
      </c>
      <c r="B1320" s="7" t="s">
        <v>640</v>
      </c>
      <c r="C1320" s="7" t="s">
        <v>639</v>
      </c>
      <c r="D1320" s="117"/>
      <c r="E1320" s="7" t="s">
        <v>638</v>
      </c>
      <c r="F1320" s="7" t="s">
        <v>108</v>
      </c>
      <c r="G1320" s="7" t="s">
        <v>84</v>
      </c>
      <c r="H1320" s="6">
        <v>2025</v>
      </c>
      <c r="I1320" s="29">
        <v>0</v>
      </c>
      <c r="J1320" s="29">
        <v>0</v>
      </c>
    </row>
    <row r="1321" spans="1:10" ht="15" customHeight="1" x14ac:dyDescent="0.25">
      <c r="A1321" s="8">
        <f t="shared" si="34"/>
        <v>1321</v>
      </c>
      <c r="B1321" s="7" t="s">
        <v>3600</v>
      </c>
      <c r="C1321" s="7" t="s">
        <v>3601</v>
      </c>
      <c r="D1321" s="117"/>
      <c r="E1321" s="7" t="s">
        <v>3602</v>
      </c>
      <c r="F1321" s="7" t="s">
        <v>97</v>
      </c>
      <c r="G1321" s="7" t="s">
        <v>46</v>
      </c>
      <c r="H1321" s="6">
        <v>2027</v>
      </c>
      <c r="I1321" s="29">
        <v>0</v>
      </c>
      <c r="J1321" s="29">
        <v>0</v>
      </c>
    </row>
    <row r="1322" spans="1:10" ht="15" customHeight="1" x14ac:dyDescent="0.25">
      <c r="A1322" s="8">
        <f t="shared" si="34"/>
        <v>1322</v>
      </c>
      <c r="B1322" s="7" t="s">
        <v>637</v>
      </c>
      <c r="C1322" s="7" t="s">
        <v>636</v>
      </c>
      <c r="D1322" s="117"/>
      <c r="E1322" s="7" t="s">
        <v>635</v>
      </c>
      <c r="F1322" s="7" t="s">
        <v>108</v>
      </c>
      <c r="G1322" s="7" t="s">
        <v>53</v>
      </c>
      <c r="H1322" s="6">
        <v>2026</v>
      </c>
      <c r="I1322" s="29">
        <v>0</v>
      </c>
      <c r="J1322" s="29">
        <v>0</v>
      </c>
    </row>
    <row r="1323" spans="1:10" ht="15" customHeight="1" x14ac:dyDescent="0.25">
      <c r="A1323" s="8">
        <f t="shared" si="34"/>
        <v>1323</v>
      </c>
      <c r="B1323" s="7" t="s">
        <v>634</v>
      </c>
      <c r="C1323" s="7" t="s">
        <v>633</v>
      </c>
      <c r="D1323" s="117"/>
      <c r="E1323" s="7" t="s">
        <v>630</v>
      </c>
      <c r="F1323" s="7" t="s">
        <v>629</v>
      </c>
      <c r="G1323" s="7" t="s">
        <v>125</v>
      </c>
      <c r="H1323" s="6">
        <v>2025</v>
      </c>
      <c r="I1323" s="29">
        <v>0</v>
      </c>
      <c r="J1323" s="29">
        <v>0</v>
      </c>
    </row>
    <row r="1324" spans="1:10" ht="15" customHeight="1" x14ac:dyDescent="0.25">
      <c r="A1324" s="8">
        <f t="shared" si="34"/>
        <v>1324</v>
      </c>
      <c r="B1324" s="7" t="s">
        <v>632</v>
      </c>
      <c r="C1324" s="7" t="s">
        <v>631</v>
      </c>
      <c r="D1324" s="117"/>
      <c r="E1324" s="7" t="s">
        <v>630</v>
      </c>
      <c r="F1324" s="7" t="s">
        <v>629</v>
      </c>
      <c r="G1324" s="7" t="s">
        <v>125</v>
      </c>
      <c r="H1324" s="6">
        <v>2025</v>
      </c>
      <c r="I1324" s="29">
        <v>0</v>
      </c>
      <c r="J1324" s="29">
        <v>0</v>
      </c>
    </row>
    <row r="1325" spans="1:10" ht="15" customHeight="1" x14ac:dyDescent="0.25">
      <c r="A1325" s="8">
        <f t="shared" si="34"/>
        <v>1325</v>
      </c>
      <c r="B1325" s="7" t="s">
        <v>628</v>
      </c>
      <c r="C1325" s="7" t="s">
        <v>627</v>
      </c>
      <c r="D1325" s="117"/>
      <c r="E1325" s="7" t="s">
        <v>172</v>
      </c>
      <c r="F1325" s="7" t="s">
        <v>108</v>
      </c>
      <c r="G1325" s="7" t="s">
        <v>84</v>
      </c>
      <c r="H1325" s="6">
        <v>2025</v>
      </c>
      <c r="I1325" s="29">
        <v>0</v>
      </c>
      <c r="J1325" s="29">
        <v>0</v>
      </c>
    </row>
    <row r="1326" spans="1:10" ht="15" customHeight="1" x14ac:dyDescent="0.25">
      <c r="A1326" s="8">
        <f t="shared" si="34"/>
        <v>1326</v>
      </c>
      <c r="B1326" s="7" t="s">
        <v>3474</v>
      </c>
      <c r="C1326" s="7" t="s">
        <v>3475</v>
      </c>
      <c r="D1326" s="117"/>
      <c r="E1326" s="7" t="s">
        <v>461</v>
      </c>
      <c r="F1326" s="7" t="s">
        <v>629</v>
      </c>
      <c r="G1326" s="7" t="s">
        <v>125</v>
      </c>
      <c r="H1326" s="6">
        <v>2025</v>
      </c>
      <c r="I1326" s="29">
        <v>0</v>
      </c>
      <c r="J1326" s="29">
        <v>0</v>
      </c>
    </row>
    <row r="1327" spans="1:10" ht="15" customHeight="1" x14ac:dyDescent="0.25">
      <c r="A1327" s="8">
        <f t="shared" si="34"/>
        <v>1327</v>
      </c>
      <c r="B1327" s="7" t="s">
        <v>624</v>
      </c>
      <c r="C1327" s="7" t="s">
        <v>623</v>
      </c>
      <c r="D1327" s="117"/>
      <c r="E1327" s="7" t="s">
        <v>198</v>
      </c>
      <c r="F1327" s="7" t="s">
        <v>108</v>
      </c>
      <c r="G1327" s="7" t="s">
        <v>84</v>
      </c>
      <c r="H1327" s="6">
        <v>2025</v>
      </c>
      <c r="I1327" s="29">
        <v>0</v>
      </c>
      <c r="J1327" s="29">
        <v>0</v>
      </c>
    </row>
    <row r="1328" spans="1:10" ht="15" customHeight="1" x14ac:dyDescent="0.25">
      <c r="A1328" s="8">
        <f t="shared" si="34"/>
        <v>1328</v>
      </c>
      <c r="B1328" s="7" t="s">
        <v>3476</v>
      </c>
      <c r="C1328" s="7" t="s">
        <v>3477</v>
      </c>
      <c r="D1328" s="117"/>
      <c r="E1328" s="7" t="s">
        <v>236</v>
      </c>
      <c r="F1328" s="7" t="s">
        <v>108</v>
      </c>
      <c r="G1328" s="7" t="s">
        <v>53</v>
      </c>
      <c r="H1328" s="6">
        <v>2027</v>
      </c>
      <c r="I1328" s="29">
        <v>0</v>
      </c>
      <c r="J1328" s="29">
        <v>0</v>
      </c>
    </row>
    <row r="1329" spans="1:10" ht="15" customHeight="1" x14ac:dyDescent="0.25">
      <c r="A1329" s="8">
        <f t="shared" si="34"/>
        <v>1329</v>
      </c>
      <c r="B1329" s="7" t="s">
        <v>617</v>
      </c>
      <c r="C1329" s="7" t="s">
        <v>616</v>
      </c>
      <c r="D1329" s="117"/>
      <c r="E1329" s="7" t="s">
        <v>179</v>
      </c>
      <c r="F1329" s="7" t="s">
        <v>108</v>
      </c>
      <c r="G1329" s="7" t="s">
        <v>84</v>
      </c>
      <c r="H1329" s="6">
        <v>2026</v>
      </c>
      <c r="I1329" s="29">
        <v>0</v>
      </c>
      <c r="J1329" s="29">
        <v>0</v>
      </c>
    </row>
    <row r="1330" spans="1:10" ht="15" customHeight="1" x14ac:dyDescent="0.25">
      <c r="A1330" s="8">
        <f t="shared" si="34"/>
        <v>1330</v>
      </c>
      <c r="B1330" s="7" t="s">
        <v>3719</v>
      </c>
      <c r="C1330" s="7" t="s">
        <v>3720</v>
      </c>
      <c r="D1330" s="117"/>
      <c r="E1330" s="7" t="s">
        <v>271</v>
      </c>
      <c r="F1330" s="7" t="s">
        <v>108</v>
      </c>
      <c r="G1330" s="7" t="s">
        <v>57</v>
      </c>
      <c r="H1330" s="6">
        <v>2026</v>
      </c>
      <c r="I1330" s="29">
        <v>0</v>
      </c>
      <c r="J1330" s="29">
        <v>0</v>
      </c>
    </row>
    <row r="1331" spans="1:10" ht="15" customHeight="1" x14ac:dyDescent="0.25">
      <c r="A1331" s="8">
        <f t="shared" si="34"/>
        <v>1331</v>
      </c>
      <c r="B1331" s="10" t="s">
        <v>615</v>
      </c>
      <c r="C1331" s="10"/>
      <c r="D1331" s="117"/>
      <c r="E1331" s="10"/>
      <c r="F1331" s="10"/>
      <c r="G1331" s="10"/>
      <c r="H1331" s="9"/>
      <c r="I1331" s="28">
        <f t="shared" ref="I1331:J1331" si="37">SUM(I1312:I1330)</f>
        <v>0</v>
      </c>
      <c r="J1331" s="28">
        <f t="shared" si="37"/>
        <v>0</v>
      </c>
    </row>
    <row r="1332" spans="1:10" ht="15" customHeight="1" x14ac:dyDescent="0.25">
      <c r="A1332" s="8">
        <f t="shared" si="34"/>
        <v>1332</v>
      </c>
      <c r="B1332" s="10"/>
      <c r="C1332" s="10"/>
      <c r="D1332" s="117"/>
      <c r="E1332" s="10"/>
      <c r="F1332" s="10"/>
      <c r="G1332" s="10"/>
      <c r="H1332" s="9"/>
      <c r="I1332" s="116"/>
      <c r="J1332" s="28"/>
    </row>
    <row r="1333" spans="1:10" ht="15" customHeight="1" x14ac:dyDescent="0.25">
      <c r="A1333" s="8">
        <f t="shared" si="34"/>
        <v>1333</v>
      </c>
      <c r="B1333" s="10" t="s">
        <v>614</v>
      </c>
      <c r="C1333" s="10"/>
      <c r="D1333" s="117"/>
      <c r="E1333" s="10"/>
      <c r="F1333" s="10"/>
      <c r="G1333" s="10"/>
      <c r="H1333" s="9"/>
      <c r="I1333" s="116"/>
      <c r="J1333" s="28"/>
    </row>
    <row r="1334" spans="1:10" ht="15" customHeight="1" x14ac:dyDescent="0.25">
      <c r="A1334" s="8">
        <f t="shared" si="34"/>
        <v>1334</v>
      </c>
      <c r="B1334" s="7" t="s">
        <v>612</v>
      </c>
      <c r="C1334" s="7" t="s">
        <v>611</v>
      </c>
      <c r="D1334" s="117"/>
      <c r="E1334" s="7" t="s">
        <v>55</v>
      </c>
      <c r="F1334" s="7" t="s">
        <v>85</v>
      </c>
      <c r="G1334" s="7" t="s">
        <v>53</v>
      </c>
      <c r="H1334" s="6">
        <v>2026</v>
      </c>
      <c r="I1334" s="29">
        <v>0</v>
      </c>
      <c r="J1334" s="29">
        <v>0</v>
      </c>
    </row>
    <row r="1335" spans="1:10" ht="15" customHeight="1" x14ac:dyDescent="0.25">
      <c r="A1335" s="8">
        <f t="shared" si="34"/>
        <v>1335</v>
      </c>
      <c r="B1335" s="7" t="s">
        <v>610</v>
      </c>
      <c r="C1335" s="7" t="s">
        <v>609</v>
      </c>
      <c r="D1335" s="117"/>
      <c r="E1335" s="7" t="s">
        <v>190</v>
      </c>
      <c r="F1335" s="7" t="s">
        <v>85</v>
      </c>
      <c r="G1335" s="7" t="s">
        <v>125</v>
      </c>
      <c r="H1335" s="6">
        <v>2026</v>
      </c>
      <c r="I1335" s="29">
        <v>0</v>
      </c>
      <c r="J1335" s="29">
        <v>0</v>
      </c>
    </row>
    <row r="1336" spans="1:10" ht="15" customHeight="1" x14ac:dyDescent="0.25">
      <c r="A1336" s="8">
        <f t="shared" si="34"/>
        <v>1336</v>
      </c>
      <c r="B1336" s="7" t="s">
        <v>608</v>
      </c>
      <c r="C1336" s="7" t="s">
        <v>607</v>
      </c>
      <c r="D1336" s="117"/>
      <c r="E1336" s="7" t="s">
        <v>164</v>
      </c>
      <c r="F1336" s="7" t="s">
        <v>85</v>
      </c>
      <c r="G1336" s="7" t="s">
        <v>125</v>
      </c>
      <c r="H1336" s="6">
        <v>2025</v>
      </c>
      <c r="I1336" s="29">
        <v>0</v>
      </c>
      <c r="J1336" s="29">
        <v>0</v>
      </c>
    </row>
    <row r="1337" spans="1:10" ht="15" customHeight="1" x14ac:dyDescent="0.25">
      <c r="A1337" s="8">
        <f t="shared" si="34"/>
        <v>1337</v>
      </c>
      <c r="B1337" s="7" t="s">
        <v>604</v>
      </c>
      <c r="C1337" s="7" t="s">
        <v>603</v>
      </c>
      <c r="D1337" s="117"/>
      <c r="E1337" s="7" t="s">
        <v>94</v>
      </c>
      <c r="F1337" s="7" t="s">
        <v>85</v>
      </c>
      <c r="G1337" s="7" t="s">
        <v>57</v>
      </c>
      <c r="H1337" s="6">
        <v>2026</v>
      </c>
      <c r="I1337" s="29">
        <v>0</v>
      </c>
      <c r="J1337" s="29">
        <v>0</v>
      </c>
    </row>
    <row r="1338" spans="1:10" ht="15" customHeight="1" x14ac:dyDescent="0.25">
      <c r="A1338" s="8">
        <f t="shared" si="34"/>
        <v>1338</v>
      </c>
      <c r="B1338" s="7" t="s">
        <v>3478</v>
      </c>
      <c r="C1338" s="7" t="s">
        <v>3479</v>
      </c>
      <c r="D1338" s="117"/>
      <c r="E1338" s="7" t="s">
        <v>556</v>
      </c>
      <c r="F1338" s="7" t="s">
        <v>85</v>
      </c>
      <c r="G1338" s="7" t="s">
        <v>53</v>
      </c>
      <c r="H1338" s="6">
        <v>2025</v>
      </c>
      <c r="I1338" s="29">
        <v>0</v>
      </c>
      <c r="J1338" s="29">
        <v>0</v>
      </c>
    </row>
    <row r="1339" spans="1:10" ht="15" customHeight="1" x14ac:dyDescent="0.25">
      <c r="A1339" s="8">
        <f t="shared" si="34"/>
        <v>1339</v>
      </c>
      <c r="B1339" s="7" t="s">
        <v>3480</v>
      </c>
      <c r="C1339" s="7" t="s">
        <v>3481</v>
      </c>
      <c r="D1339" s="117"/>
      <c r="E1339" s="7" t="s">
        <v>247</v>
      </c>
      <c r="F1339" s="7" t="s">
        <v>85</v>
      </c>
      <c r="G1339" s="7" t="s">
        <v>84</v>
      </c>
      <c r="H1339" s="6">
        <v>2026</v>
      </c>
      <c r="I1339" s="29">
        <v>0</v>
      </c>
      <c r="J1339" s="29">
        <v>0</v>
      </c>
    </row>
    <row r="1340" spans="1:10" ht="15" customHeight="1" x14ac:dyDescent="0.25">
      <c r="A1340" s="8">
        <f t="shared" si="34"/>
        <v>1340</v>
      </c>
      <c r="B1340" s="7" t="s">
        <v>602</v>
      </c>
      <c r="C1340" s="7" t="s">
        <v>601</v>
      </c>
      <c r="D1340" s="117"/>
      <c r="E1340" s="7" t="s">
        <v>271</v>
      </c>
      <c r="F1340" s="7" t="s">
        <v>85</v>
      </c>
      <c r="G1340" s="7" t="s">
        <v>57</v>
      </c>
      <c r="H1340" s="6">
        <v>2025</v>
      </c>
      <c r="I1340" s="29">
        <v>0</v>
      </c>
      <c r="J1340" s="29">
        <v>0</v>
      </c>
    </row>
    <row r="1341" spans="1:10" ht="15" customHeight="1" x14ac:dyDescent="0.25">
      <c r="A1341" s="8">
        <f t="shared" si="34"/>
        <v>1341</v>
      </c>
      <c r="B1341" s="7" t="s">
        <v>600</v>
      </c>
      <c r="C1341" s="7" t="s">
        <v>599</v>
      </c>
      <c r="D1341" s="117"/>
      <c r="E1341" s="7" t="s">
        <v>126</v>
      </c>
      <c r="F1341" s="7" t="s">
        <v>85</v>
      </c>
      <c r="G1341" s="7" t="s">
        <v>125</v>
      </c>
      <c r="H1341" s="6">
        <v>2028</v>
      </c>
      <c r="I1341" s="29">
        <v>0</v>
      </c>
      <c r="J1341" s="29">
        <v>0</v>
      </c>
    </row>
    <row r="1342" spans="1:10" ht="15" customHeight="1" x14ac:dyDescent="0.25">
      <c r="A1342" s="8">
        <f t="shared" si="34"/>
        <v>1342</v>
      </c>
      <c r="B1342" s="7" t="s">
        <v>598</v>
      </c>
      <c r="C1342" s="7" t="s">
        <v>597</v>
      </c>
      <c r="D1342" s="117"/>
      <c r="E1342" s="7" t="s">
        <v>377</v>
      </c>
      <c r="F1342" s="7" t="s">
        <v>85</v>
      </c>
      <c r="G1342" s="7" t="s">
        <v>57</v>
      </c>
      <c r="H1342" s="6">
        <v>2025</v>
      </c>
      <c r="I1342" s="29">
        <v>0</v>
      </c>
      <c r="J1342" s="29">
        <v>0</v>
      </c>
    </row>
    <row r="1343" spans="1:10" ht="15" customHeight="1" x14ac:dyDescent="0.25">
      <c r="A1343" s="8">
        <f t="shared" si="34"/>
        <v>1343</v>
      </c>
      <c r="B1343" s="7" t="s">
        <v>3482</v>
      </c>
      <c r="C1343" s="7" t="s">
        <v>3483</v>
      </c>
      <c r="D1343" s="117"/>
      <c r="E1343" s="7" t="s">
        <v>164</v>
      </c>
      <c r="F1343" s="7" t="s">
        <v>85</v>
      </c>
      <c r="G1343" s="7" t="s">
        <v>125</v>
      </c>
      <c r="H1343" s="6">
        <v>2027</v>
      </c>
      <c r="I1343" s="29">
        <v>0</v>
      </c>
      <c r="J1343" s="29">
        <v>0</v>
      </c>
    </row>
    <row r="1344" spans="1:10" ht="15" customHeight="1" x14ac:dyDescent="0.25">
      <c r="A1344" s="8">
        <f t="shared" si="34"/>
        <v>1344</v>
      </c>
      <c r="B1344" s="7" t="s">
        <v>3004</v>
      </c>
      <c r="C1344" s="7" t="s">
        <v>3003</v>
      </c>
      <c r="D1344" s="117"/>
      <c r="E1344" s="7" t="s">
        <v>218</v>
      </c>
      <c r="F1344" s="7" t="s">
        <v>85</v>
      </c>
      <c r="G1344" s="7" t="s">
        <v>57</v>
      </c>
      <c r="H1344" s="6">
        <v>2025</v>
      </c>
      <c r="I1344" s="29">
        <v>0</v>
      </c>
      <c r="J1344" s="29">
        <v>0</v>
      </c>
    </row>
    <row r="1345" spans="1:10" ht="15" customHeight="1" x14ac:dyDescent="0.25">
      <c r="A1345" s="8">
        <f t="shared" si="34"/>
        <v>1345</v>
      </c>
      <c r="B1345" s="7" t="s">
        <v>3048</v>
      </c>
      <c r="C1345" s="7" t="s">
        <v>3049</v>
      </c>
      <c r="D1345" s="117"/>
      <c r="E1345" s="7" t="s">
        <v>3050</v>
      </c>
      <c r="F1345" s="7" t="s">
        <v>85</v>
      </c>
      <c r="G1345" s="7" t="s">
        <v>57</v>
      </c>
      <c r="H1345" s="6">
        <v>2026</v>
      </c>
      <c r="I1345" s="29">
        <v>0</v>
      </c>
      <c r="J1345" s="29">
        <v>0</v>
      </c>
    </row>
    <row r="1346" spans="1:10" ht="15" customHeight="1" x14ac:dyDescent="0.25">
      <c r="A1346" s="8">
        <f t="shared" si="34"/>
        <v>1346</v>
      </c>
      <c r="B1346" s="7" t="s">
        <v>592</v>
      </c>
      <c r="C1346" s="7" t="s">
        <v>591</v>
      </c>
      <c r="D1346" s="117"/>
      <c r="E1346" s="7" t="s">
        <v>296</v>
      </c>
      <c r="F1346" s="7" t="s">
        <v>85</v>
      </c>
      <c r="G1346" s="7" t="s">
        <v>57</v>
      </c>
      <c r="H1346" s="6">
        <v>2025</v>
      </c>
      <c r="I1346" s="29">
        <v>0</v>
      </c>
      <c r="J1346" s="29">
        <v>0</v>
      </c>
    </row>
    <row r="1347" spans="1:10" ht="15" customHeight="1" x14ac:dyDescent="0.25">
      <c r="A1347" s="8">
        <f t="shared" si="34"/>
        <v>1347</v>
      </c>
      <c r="B1347" s="7" t="s">
        <v>3355</v>
      </c>
      <c r="C1347" s="7" t="s">
        <v>3356</v>
      </c>
      <c r="D1347" s="117"/>
      <c r="E1347" s="7" t="s">
        <v>2555</v>
      </c>
      <c r="F1347" s="7" t="s">
        <v>85</v>
      </c>
      <c r="G1347" s="7" t="s">
        <v>57</v>
      </c>
      <c r="H1347" s="6">
        <v>2025</v>
      </c>
      <c r="I1347" s="29">
        <v>0</v>
      </c>
      <c r="J1347" s="29">
        <v>0</v>
      </c>
    </row>
    <row r="1348" spans="1:10" ht="15" customHeight="1" x14ac:dyDescent="0.25">
      <c r="A1348" s="8">
        <f t="shared" si="34"/>
        <v>1348</v>
      </c>
      <c r="B1348" s="7" t="s">
        <v>590</v>
      </c>
      <c r="C1348" s="7" t="s">
        <v>589</v>
      </c>
      <c r="D1348" s="117"/>
      <c r="E1348" s="7" t="s">
        <v>588</v>
      </c>
      <c r="F1348" s="7" t="s">
        <v>85</v>
      </c>
      <c r="G1348" s="7" t="s">
        <v>53</v>
      </c>
      <c r="H1348" s="6">
        <v>2025</v>
      </c>
      <c r="I1348" s="29">
        <v>0</v>
      </c>
      <c r="J1348" s="29">
        <v>0</v>
      </c>
    </row>
    <row r="1349" spans="1:10" ht="15" customHeight="1" x14ac:dyDescent="0.25">
      <c r="A1349" s="8">
        <f t="shared" si="34"/>
        <v>1349</v>
      </c>
      <c r="B1349" s="7" t="s">
        <v>3155</v>
      </c>
      <c r="C1349" s="7" t="s">
        <v>3156</v>
      </c>
      <c r="D1349" s="117"/>
      <c r="E1349" s="7" t="s">
        <v>2272</v>
      </c>
      <c r="F1349" s="7" t="s">
        <v>85</v>
      </c>
      <c r="G1349" s="7" t="s">
        <v>84</v>
      </c>
      <c r="H1349" s="6">
        <v>2026</v>
      </c>
      <c r="I1349" s="29">
        <v>0</v>
      </c>
      <c r="J1349" s="29">
        <v>0</v>
      </c>
    </row>
    <row r="1350" spans="1:10" ht="15" customHeight="1" x14ac:dyDescent="0.25">
      <c r="A1350" s="8">
        <f t="shared" ref="A1350:A1413" si="38">A1349+1</f>
        <v>1350</v>
      </c>
      <c r="B1350" s="7" t="s">
        <v>3641</v>
      </c>
      <c r="C1350" s="7" t="s">
        <v>587</v>
      </c>
      <c r="D1350" s="117"/>
      <c r="E1350" s="7" t="s">
        <v>236</v>
      </c>
      <c r="F1350" s="7" t="s">
        <v>85</v>
      </c>
      <c r="G1350" s="7" t="s">
        <v>53</v>
      </c>
      <c r="H1350" s="6">
        <v>2025</v>
      </c>
      <c r="I1350" s="29">
        <v>0</v>
      </c>
      <c r="J1350" s="29">
        <v>0</v>
      </c>
    </row>
    <row r="1351" spans="1:10" ht="15" customHeight="1" x14ac:dyDescent="0.25">
      <c r="A1351" s="8">
        <f t="shared" si="38"/>
        <v>1351</v>
      </c>
      <c r="B1351" s="7" t="s">
        <v>3157</v>
      </c>
      <c r="C1351" s="7" t="s">
        <v>3158</v>
      </c>
      <c r="D1351" s="117"/>
      <c r="E1351" s="7" t="s">
        <v>3159</v>
      </c>
      <c r="F1351" s="7" t="s">
        <v>85</v>
      </c>
      <c r="G1351" s="7" t="s">
        <v>46</v>
      </c>
      <c r="H1351" s="6">
        <v>2026</v>
      </c>
      <c r="I1351" s="29">
        <v>0</v>
      </c>
      <c r="J1351" s="29">
        <v>0</v>
      </c>
    </row>
    <row r="1352" spans="1:10" ht="15" customHeight="1" x14ac:dyDescent="0.25">
      <c r="A1352" s="8">
        <f t="shared" si="38"/>
        <v>1352</v>
      </c>
      <c r="B1352" s="7" t="s">
        <v>586</v>
      </c>
      <c r="C1352" s="7" t="s">
        <v>585</v>
      </c>
      <c r="D1352" s="117"/>
      <c r="E1352" s="7" t="s">
        <v>584</v>
      </c>
      <c r="F1352" s="7" t="s">
        <v>85</v>
      </c>
      <c r="G1352" s="7" t="s">
        <v>84</v>
      </c>
      <c r="H1352" s="6">
        <v>2027</v>
      </c>
      <c r="I1352" s="29">
        <v>0</v>
      </c>
      <c r="J1352" s="29">
        <v>0</v>
      </c>
    </row>
    <row r="1353" spans="1:10" customFormat="1" ht="15" customHeight="1" x14ac:dyDescent="0.25">
      <c r="A1353" s="8">
        <f t="shared" si="38"/>
        <v>1353</v>
      </c>
      <c r="B1353" s="7" t="s">
        <v>3051</v>
      </c>
      <c r="C1353" s="7" t="s">
        <v>3052</v>
      </c>
      <c r="D1353" s="117"/>
      <c r="E1353" s="7" t="s">
        <v>422</v>
      </c>
      <c r="F1353" s="7" t="s">
        <v>85</v>
      </c>
      <c r="G1353" s="7" t="s">
        <v>46</v>
      </c>
      <c r="H1353" s="6">
        <v>2025</v>
      </c>
      <c r="I1353" s="29">
        <v>0</v>
      </c>
      <c r="J1353" s="29">
        <v>0</v>
      </c>
    </row>
    <row r="1354" spans="1:10" ht="15" customHeight="1" x14ac:dyDescent="0.25">
      <c r="A1354" s="8">
        <f t="shared" si="38"/>
        <v>1354</v>
      </c>
      <c r="B1354" s="7" t="s">
        <v>583</v>
      </c>
      <c r="C1354" s="7" t="s">
        <v>582</v>
      </c>
      <c r="D1354" s="117"/>
      <c r="E1354" s="7" t="s">
        <v>139</v>
      </c>
      <c r="F1354" s="7" t="s">
        <v>85</v>
      </c>
      <c r="G1354" s="7" t="s">
        <v>57</v>
      </c>
      <c r="H1354" s="6">
        <v>2026</v>
      </c>
      <c r="I1354" s="29">
        <v>0</v>
      </c>
      <c r="J1354" s="29">
        <v>0</v>
      </c>
    </row>
    <row r="1355" spans="1:10" ht="15" customHeight="1" x14ac:dyDescent="0.25">
      <c r="A1355" s="8">
        <f t="shared" si="38"/>
        <v>1355</v>
      </c>
      <c r="B1355" s="7" t="s">
        <v>3484</v>
      </c>
      <c r="C1355" s="7" t="s">
        <v>3485</v>
      </c>
      <c r="D1355" s="117"/>
      <c r="E1355" s="7" t="s">
        <v>680</v>
      </c>
      <c r="F1355" s="7" t="s">
        <v>85</v>
      </c>
      <c r="G1355" s="7" t="s">
        <v>53</v>
      </c>
      <c r="H1355" s="6">
        <v>2028</v>
      </c>
      <c r="I1355" s="29">
        <v>0</v>
      </c>
      <c r="J1355" s="29">
        <v>0</v>
      </c>
    </row>
    <row r="1356" spans="1:10" ht="15" customHeight="1" x14ac:dyDescent="0.25">
      <c r="A1356" s="8">
        <f t="shared" si="38"/>
        <v>1356</v>
      </c>
      <c r="B1356" s="7" t="s">
        <v>581</v>
      </c>
      <c r="C1356" s="7" t="s">
        <v>580</v>
      </c>
      <c r="D1356" s="117"/>
      <c r="E1356" s="7" t="s">
        <v>579</v>
      </c>
      <c r="F1356" s="7" t="s">
        <v>85</v>
      </c>
      <c r="G1356" s="7" t="s">
        <v>46</v>
      </c>
      <c r="H1356" s="6">
        <v>2025</v>
      </c>
      <c r="I1356" s="29">
        <v>0</v>
      </c>
      <c r="J1356" s="29">
        <v>0</v>
      </c>
    </row>
    <row r="1357" spans="1:10" ht="15" customHeight="1" x14ac:dyDescent="0.25">
      <c r="A1357" s="8">
        <f t="shared" si="38"/>
        <v>1357</v>
      </c>
      <c r="B1357" s="7" t="s">
        <v>578</v>
      </c>
      <c r="C1357" s="7" t="s">
        <v>577</v>
      </c>
      <c r="D1357" s="117"/>
      <c r="E1357" s="7" t="s">
        <v>164</v>
      </c>
      <c r="F1357" s="7" t="s">
        <v>85</v>
      </c>
      <c r="G1357" s="7" t="s">
        <v>125</v>
      </c>
      <c r="H1357" s="6">
        <v>2026</v>
      </c>
      <c r="I1357" s="29">
        <v>0</v>
      </c>
      <c r="J1357" s="29">
        <v>0</v>
      </c>
    </row>
    <row r="1358" spans="1:10" ht="15" customHeight="1" x14ac:dyDescent="0.25">
      <c r="A1358" s="8">
        <f t="shared" si="38"/>
        <v>1358</v>
      </c>
      <c r="B1358" s="7" t="s">
        <v>576</v>
      </c>
      <c r="C1358" s="7" t="s">
        <v>575</v>
      </c>
      <c r="D1358" s="117"/>
      <c r="E1358" s="7" t="s">
        <v>114</v>
      </c>
      <c r="F1358" s="7" t="s">
        <v>85</v>
      </c>
      <c r="G1358" s="7" t="s">
        <v>46</v>
      </c>
      <c r="H1358" s="6">
        <v>2026</v>
      </c>
      <c r="I1358" s="29">
        <v>0</v>
      </c>
      <c r="J1358" s="29">
        <v>0</v>
      </c>
    </row>
    <row r="1359" spans="1:10" ht="15" customHeight="1" x14ac:dyDescent="0.25">
      <c r="A1359" s="8">
        <f t="shared" si="38"/>
        <v>1359</v>
      </c>
      <c r="B1359" s="7" t="s">
        <v>571</v>
      </c>
      <c r="C1359" s="7" t="s">
        <v>570</v>
      </c>
      <c r="D1359" s="117"/>
      <c r="E1359" s="7" t="s">
        <v>267</v>
      </c>
      <c r="F1359" s="7" t="s">
        <v>85</v>
      </c>
      <c r="G1359" s="7" t="s">
        <v>57</v>
      </c>
      <c r="H1359" s="6">
        <v>2024</v>
      </c>
      <c r="I1359" s="29">
        <v>352</v>
      </c>
      <c r="J1359" s="29">
        <v>352</v>
      </c>
    </row>
    <row r="1360" spans="1:10" ht="15" customHeight="1" x14ac:dyDescent="0.25">
      <c r="A1360" s="8">
        <f t="shared" si="38"/>
        <v>1360</v>
      </c>
      <c r="B1360" s="7" t="s">
        <v>569</v>
      </c>
      <c r="C1360" s="7" t="s">
        <v>568</v>
      </c>
      <c r="D1360" s="117"/>
      <c r="E1360" s="7" t="s">
        <v>164</v>
      </c>
      <c r="F1360" s="7" t="s">
        <v>85</v>
      </c>
      <c r="G1360" s="7" t="s">
        <v>125</v>
      </c>
      <c r="H1360" s="6">
        <v>2026</v>
      </c>
      <c r="I1360" s="29">
        <v>0</v>
      </c>
      <c r="J1360" s="29">
        <v>0</v>
      </c>
    </row>
    <row r="1361" spans="1:10" ht="15" customHeight="1" x14ac:dyDescent="0.25">
      <c r="A1361" s="8">
        <f t="shared" si="38"/>
        <v>1361</v>
      </c>
      <c r="B1361" s="7" t="s">
        <v>567</v>
      </c>
      <c r="C1361" s="7" t="s">
        <v>566</v>
      </c>
      <c r="D1361" s="117"/>
      <c r="E1361" s="7" t="s">
        <v>377</v>
      </c>
      <c r="F1361" s="7" t="s">
        <v>85</v>
      </c>
      <c r="G1361" s="7" t="s">
        <v>57</v>
      </c>
      <c r="H1361" s="6">
        <v>2024</v>
      </c>
      <c r="I1361" s="29">
        <v>0</v>
      </c>
      <c r="J1361" s="29">
        <v>0</v>
      </c>
    </row>
    <row r="1362" spans="1:10" ht="15" customHeight="1" x14ac:dyDescent="0.25">
      <c r="A1362" s="8">
        <f t="shared" si="38"/>
        <v>1362</v>
      </c>
      <c r="B1362" s="7" t="s">
        <v>3721</v>
      </c>
      <c r="C1362" s="7" t="s">
        <v>3722</v>
      </c>
      <c r="D1362" s="117"/>
      <c r="E1362" s="7" t="s">
        <v>936</v>
      </c>
      <c r="F1362" s="7" t="s">
        <v>85</v>
      </c>
      <c r="G1362" s="7" t="s">
        <v>53</v>
      </c>
      <c r="H1362" s="6">
        <v>2027</v>
      </c>
      <c r="I1362" s="29">
        <v>0</v>
      </c>
      <c r="J1362" s="29">
        <v>0</v>
      </c>
    </row>
    <row r="1363" spans="1:10" ht="15" customHeight="1" x14ac:dyDescent="0.25">
      <c r="A1363" s="8">
        <f t="shared" si="38"/>
        <v>1363</v>
      </c>
      <c r="B1363" s="7" t="s">
        <v>565</v>
      </c>
      <c r="C1363" s="7" t="s">
        <v>564</v>
      </c>
      <c r="D1363" s="117"/>
      <c r="E1363" s="7" t="s">
        <v>179</v>
      </c>
      <c r="F1363" s="7" t="s">
        <v>85</v>
      </c>
      <c r="G1363" s="7" t="s">
        <v>84</v>
      </c>
      <c r="H1363" s="6">
        <v>2028</v>
      </c>
      <c r="I1363" s="29">
        <v>0</v>
      </c>
      <c r="J1363" s="29">
        <v>0</v>
      </c>
    </row>
    <row r="1364" spans="1:10" ht="15" customHeight="1" x14ac:dyDescent="0.25">
      <c r="A1364" s="8">
        <f t="shared" si="38"/>
        <v>1364</v>
      </c>
      <c r="B1364" s="7" t="s">
        <v>562</v>
      </c>
      <c r="C1364" s="7" t="s">
        <v>561</v>
      </c>
      <c r="D1364" s="117"/>
      <c r="E1364" s="7" t="s">
        <v>164</v>
      </c>
      <c r="F1364" s="7" t="s">
        <v>85</v>
      </c>
      <c r="G1364" s="7" t="s">
        <v>125</v>
      </c>
      <c r="H1364" s="6">
        <v>2025</v>
      </c>
      <c r="I1364" s="29">
        <v>0</v>
      </c>
      <c r="J1364" s="29">
        <v>0</v>
      </c>
    </row>
    <row r="1365" spans="1:10" ht="15" customHeight="1" x14ac:dyDescent="0.25">
      <c r="A1365" s="8">
        <f t="shared" si="38"/>
        <v>1365</v>
      </c>
      <c r="B1365" s="7" t="s">
        <v>560</v>
      </c>
      <c r="C1365" s="7" t="s">
        <v>559</v>
      </c>
      <c r="D1365" s="117"/>
      <c r="E1365" s="7" t="s">
        <v>556</v>
      </c>
      <c r="F1365" s="7" t="s">
        <v>85</v>
      </c>
      <c r="G1365" s="7" t="s">
        <v>53</v>
      </c>
      <c r="H1365" s="6">
        <v>2025</v>
      </c>
      <c r="I1365" s="29">
        <v>0</v>
      </c>
      <c r="J1365" s="29">
        <v>0</v>
      </c>
    </row>
    <row r="1366" spans="1:10" ht="15" customHeight="1" x14ac:dyDescent="0.25">
      <c r="A1366" s="8">
        <f t="shared" si="38"/>
        <v>1366</v>
      </c>
      <c r="B1366" s="7" t="s">
        <v>558</v>
      </c>
      <c r="C1366" s="7" t="s">
        <v>557</v>
      </c>
      <c r="D1366" s="117"/>
      <c r="E1366" s="7" t="s">
        <v>556</v>
      </c>
      <c r="F1366" s="7" t="s">
        <v>85</v>
      </c>
      <c r="G1366" s="7" t="s">
        <v>53</v>
      </c>
      <c r="H1366" s="6">
        <v>2026</v>
      </c>
      <c r="I1366" s="29">
        <v>0</v>
      </c>
      <c r="J1366" s="29">
        <v>0</v>
      </c>
    </row>
    <row r="1367" spans="1:10" ht="15" customHeight="1" x14ac:dyDescent="0.25">
      <c r="A1367" s="8">
        <f t="shared" si="38"/>
        <v>1367</v>
      </c>
      <c r="B1367" s="7" t="s">
        <v>555</v>
      </c>
      <c r="C1367" s="7" t="s">
        <v>554</v>
      </c>
      <c r="D1367" s="117"/>
      <c r="E1367" s="7" t="s">
        <v>179</v>
      </c>
      <c r="F1367" s="7" t="s">
        <v>85</v>
      </c>
      <c r="G1367" s="7" t="s">
        <v>84</v>
      </c>
      <c r="H1367" s="6">
        <v>2026</v>
      </c>
      <c r="I1367" s="29">
        <v>0</v>
      </c>
      <c r="J1367" s="29">
        <v>0</v>
      </c>
    </row>
    <row r="1368" spans="1:10" ht="15" customHeight="1" x14ac:dyDescent="0.25">
      <c r="A1368" s="8">
        <f t="shared" si="38"/>
        <v>1368</v>
      </c>
      <c r="B1368" s="7" t="s">
        <v>550</v>
      </c>
      <c r="C1368" s="7" t="s">
        <v>549</v>
      </c>
      <c r="D1368" s="117"/>
      <c r="E1368" s="7" t="s">
        <v>366</v>
      </c>
      <c r="F1368" s="7" t="s">
        <v>85</v>
      </c>
      <c r="G1368" s="7" t="s">
        <v>57</v>
      </c>
      <c r="H1368" s="6">
        <v>2025</v>
      </c>
      <c r="I1368" s="29">
        <v>0</v>
      </c>
      <c r="J1368" s="29">
        <v>0</v>
      </c>
    </row>
    <row r="1369" spans="1:10" ht="15" customHeight="1" x14ac:dyDescent="0.25">
      <c r="A1369" s="8">
        <f t="shared" si="38"/>
        <v>1369</v>
      </c>
      <c r="B1369" s="7" t="s">
        <v>548</v>
      </c>
      <c r="C1369" s="7" t="s">
        <v>547</v>
      </c>
      <c r="D1369" s="117"/>
      <c r="E1369" s="7" t="s">
        <v>425</v>
      </c>
      <c r="F1369" s="7" t="s">
        <v>85</v>
      </c>
      <c r="G1369" s="7" t="s">
        <v>84</v>
      </c>
      <c r="H1369" s="6">
        <v>2026</v>
      </c>
      <c r="I1369" s="29">
        <v>0</v>
      </c>
      <c r="J1369" s="29">
        <v>0</v>
      </c>
    </row>
    <row r="1370" spans="1:10" ht="15" customHeight="1" x14ac:dyDescent="0.25">
      <c r="A1370" s="8">
        <f t="shared" si="38"/>
        <v>1370</v>
      </c>
      <c r="B1370" s="7" t="s">
        <v>553</v>
      </c>
      <c r="C1370" s="7" t="s">
        <v>552</v>
      </c>
      <c r="D1370" s="117"/>
      <c r="E1370" s="7" t="s">
        <v>542</v>
      </c>
      <c r="F1370" s="7" t="s">
        <v>85</v>
      </c>
      <c r="G1370" s="7" t="s">
        <v>53</v>
      </c>
      <c r="H1370" s="6">
        <v>2026</v>
      </c>
      <c r="I1370" s="29">
        <v>0</v>
      </c>
      <c r="J1370" s="29">
        <v>0</v>
      </c>
    </row>
    <row r="1371" spans="1:10" ht="15" customHeight="1" x14ac:dyDescent="0.25">
      <c r="A1371" s="8">
        <f t="shared" si="38"/>
        <v>1371</v>
      </c>
      <c r="B1371" s="7" t="s">
        <v>3642</v>
      </c>
      <c r="C1371" s="7" t="s">
        <v>3643</v>
      </c>
      <c r="D1371" s="117"/>
      <c r="E1371" s="7" t="s">
        <v>170</v>
      </c>
      <c r="F1371" s="7" t="s">
        <v>85</v>
      </c>
      <c r="G1371" s="7" t="s">
        <v>84</v>
      </c>
      <c r="H1371" s="6">
        <v>2027</v>
      </c>
      <c r="I1371" s="29">
        <v>0</v>
      </c>
      <c r="J1371" s="29">
        <v>0</v>
      </c>
    </row>
    <row r="1372" spans="1:10" ht="15" customHeight="1" x14ac:dyDescent="0.25">
      <c r="A1372" s="8">
        <f t="shared" si="38"/>
        <v>1372</v>
      </c>
      <c r="B1372" s="7" t="s">
        <v>3160</v>
      </c>
      <c r="C1372" s="7" t="s">
        <v>3161</v>
      </c>
      <c r="D1372" s="117"/>
      <c r="E1372" s="7" t="s">
        <v>519</v>
      </c>
      <c r="F1372" s="7" t="s">
        <v>85</v>
      </c>
      <c r="G1372" s="7" t="s">
        <v>57</v>
      </c>
      <c r="H1372" s="6">
        <v>2026</v>
      </c>
      <c r="I1372" s="29">
        <v>0</v>
      </c>
      <c r="J1372" s="29">
        <v>0</v>
      </c>
    </row>
    <row r="1373" spans="1:10" ht="15" customHeight="1" x14ac:dyDescent="0.25">
      <c r="A1373" s="8">
        <f t="shared" si="38"/>
        <v>1373</v>
      </c>
      <c r="B1373" s="7" t="s">
        <v>546</v>
      </c>
      <c r="C1373" s="7" t="s">
        <v>545</v>
      </c>
      <c r="D1373" s="117"/>
      <c r="E1373" s="7" t="s">
        <v>311</v>
      </c>
      <c r="F1373" s="7" t="s">
        <v>85</v>
      </c>
      <c r="G1373" s="7" t="s">
        <v>46</v>
      </c>
      <c r="H1373" s="6">
        <v>2027</v>
      </c>
      <c r="I1373" s="29">
        <v>0</v>
      </c>
      <c r="J1373" s="29">
        <v>0</v>
      </c>
    </row>
    <row r="1374" spans="1:10" ht="15" customHeight="1" x14ac:dyDescent="0.25">
      <c r="A1374" s="8">
        <f t="shared" si="38"/>
        <v>1374</v>
      </c>
      <c r="B1374" s="7" t="s">
        <v>544</v>
      </c>
      <c r="C1374" s="7" t="s">
        <v>543</v>
      </c>
      <c r="D1374" s="117"/>
      <c r="E1374" s="7" t="s">
        <v>542</v>
      </c>
      <c r="F1374" s="7" t="s">
        <v>85</v>
      </c>
      <c r="G1374" s="7" t="s">
        <v>53</v>
      </c>
      <c r="H1374" s="6">
        <v>2025</v>
      </c>
      <c r="I1374" s="29">
        <v>0</v>
      </c>
      <c r="J1374" s="29">
        <v>0</v>
      </c>
    </row>
    <row r="1375" spans="1:10" ht="15" customHeight="1" x14ac:dyDescent="0.25">
      <c r="A1375" s="8">
        <f t="shared" si="38"/>
        <v>1375</v>
      </c>
      <c r="B1375" s="7" t="s">
        <v>541</v>
      </c>
      <c r="C1375" s="7" t="s">
        <v>540</v>
      </c>
      <c r="D1375" s="117"/>
      <c r="E1375" s="7" t="s">
        <v>102</v>
      </c>
      <c r="F1375" s="7" t="s">
        <v>85</v>
      </c>
      <c r="G1375" s="7" t="s">
        <v>101</v>
      </c>
      <c r="H1375" s="6">
        <v>2025</v>
      </c>
      <c r="I1375" s="29">
        <v>0</v>
      </c>
      <c r="J1375" s="29">
        <v>0</v>
      </c>
    </row>
    <row r="1376" spans="1:10" ht="15" customHeight="1" x14ac:dyDescent="0.25">
      <c r="A1376" s="8">
        <f t="shared" si="38"/>
        <v>1376</v>
      </c>
      <c r="B1376" s="7" t="s">
        <v>3053</v>
      </c>
      <c r="C1376" s="7" t="s">
        <v>3054</v>
      </c>
      <c r="D1376" s="117"/>
      <c r="E1376" s="7" t="s">
        <v>3055</v>
      </c>
      <c r="F1376" s="7" t="s">
        <v>85</v>
      </c>
      <c r="G1376" s="7" t="s">
        <v>84</v>
      </c>
      <c r="H1376" s="6">
        <v>2026</v>
      </c>
      <c r="I1376" s="29">
        <v>0</v>
      </c>
      <c r="J1376" s="29">
        <v>0</v>
      </c>
    </row>
    <row r="1377" spans="1:10" ht="15" customHeight="1" x14ac:dyDescent="0.25">
      <c r="A1377" s="8">
        <f t="shared" si="38"/>
        <v>1377</v>
      </c>
      <c r="B1377" s="7" t="s">
        <v>3162</v>
      </c>
      <c r="C1377" s="7" t="s">
        <v>3163</v>
      </c>
      <c r="D1377" s="117"/>
      <c r="E1377" s="7" t="s">
        <v>2007</v>
      </c>
      <c r="F1377" s="7" t="s">
        <v>85</v>
      </c>
      <c r="G1377" s="7" t="s">
        <v>57</v>
      </c>
      <c r="H1377" s="6">
        <v>2026</v>
      </c>
      <c r="I1377" s="29">
        <v>0</v>
      </c>
      <c r="J1377" s="29">
        <v>0</v>
      </c>
    </row>
    <row r="1378" spans="1:10" ht="15" customHeight="1" x14ac:dyDescent="0.25">
      <c r="A1378" s="8">
        <f t="shared" si="38"/>
        <v>1378</v>
      </c>
      <c r="B1378" s="7" t="s">
        <v>539</v>
      </c>
      <c r="C1378" s="7" t="s">
        <v>538</v>
      </c>
      <c r="D1378" s="117"/>
      <c r="E1378" s="7" t="s">
        <v>461</v>
      </c>
      <c r="F1378" s="7" t="s">
        <v>85</v>
      </c>
      <c r="G1378" s="7" t="s">
        <v>125</v>
      </c>
      <c r="H1378" s="6">
        <v>2026</v>
      </c>
      <c r="I1378" s="29">
        <v>0</v>
      </c>
      <c r="J1378" s="29">
        <v>0</v>
      </c>
    </row>
    <row r="1379" spans="1:10" ht="15" customHeight="1" x14ac:dyDescent="0.25">
      <c r="A1379" s="8">
        <f t="shared" si="38"/>
        <v>1379</v>
      </c>
      <c r="B1379" s="7" t="s">
        <v>3056</v>
      </c>
      <c r="C1379" s="7" t="s">
        <v>3057</v>
      </c>
      <c r="D1379" s="117"/>
      <c r="E1379" s="7" t="s">
        <v>389</v>
      </c>
      <c r="F1379" s="7" t="s">
        <v>85</v>
      </c>
      <c r="G1379" s="7" t="s">
        <v>84</v>
      </c>
      <c r="H1379" s="6">
        <v>2024</v>
      </c>
      <c r="I1379" s="29">
        <v>0</v>
      </c>
      <c r="J1379" s="29">
        <v>0</v>
      </c>
    </row>
    <row r="1380" spans="1:10" ht="15" customHeight="1" x14ac:dyDescent="0.25">
      <c r="A1380" s="8">
        <f t="shared" si="38"/>
        <v>1380</v>
      </c>
      <c r="B1380" s="7" t="s">
        <v>3269</v>
      </c>
      <c r="C1380" s="7" t="s">
        <v>3270</v>
      </c>
      <c r="D1380" s="117"/>
      <c r="E1380" s="7" t="s">
        <v>162</v>
      </c>
      <c r="F1380" s="7" t="s">
        <v>85</v>
      </c>
      <c r="G1380" s="7" t="s">
        <v>84</v>
      </c>
      <c r="H1380" s="6">
        <v>2026</v>
      </c>
      <c r="I1380" s="29">
        <v>0</v>
      </c>
      <c r="J1380" s="29">
        <v>0</v>
      </c>
    </row>
    <row r="1381" spans="1:10" ht="15" customHeight="1" x14ac:dyDescent="0.25">
      <c r="A1381" s="8">
        <f t="shared" si="38"/>
        <v>1381</v>
      </c>
      <c r="B1381" s="7" t="s">
        <v>3164</v>
      </c>
      <c r="C1381" s="7" t="s">
        <v>3165</v>
      </c>
      <c r="D1381" s="117"/>
      <c r="E1381" s="7" t="s">
        <v>461</v>
      </c>
      <c r="F1381" s="7" t="s">
        <v>85</v>
      </c>
      <c r="G1381" s="7" t="s">
        <v>125</v>
      </c>
      <c r="H1381" s="6">
        <v>2026</v>
      </c>
      <c r="I1381" s="29">
        <v>0</v>
      </c>
      <c r="J1381" s="29">
        <v>0</v>
      </c>
    </row>
    <row r="1382" spans="1:10" ht="15" customHeight="1" x14ac:dyDescent="0.25">
      <c r="A1382" s="8">
        <f t="shared" si="38"/>
        <v>1382</v>
      </c>
      <c r="B1382" s="7" t="s">
        <v>534</v>
      </c>
      <c r="C1382" s="7" t="s">
        <v>533</v>
      </c>
      <c r="D1382" s="117"/>
      <c r="E1382" s="7" t="s">
        <v>159</v>
      </c>
      <c r="F1382" s="7" t="s">
        <v>85</v>
      </c>
      <c r="G1382" s="7" t="s">
        <v>57</v>
      </c>
      <c r="H1382" s="6">
        <v>2024</v>
      </c>
      <c r="I1382" s="29">
        <v>0</v>
      </c>
      <c r="J1382" s="29">
        <v>0</v>
      </c>
    </row>
    <row r="1383" spans="1:10" ht="15" customHeight="1" x14ac:dyDescent="0.25">
      <c r="A1383" s="8">
        <f t="shared" si="38"/>
        <v>1383</v>
      </c>
      <c r="B1383" s="7" t="s">
        <v>532</v>
      </c>
      <c r="C1383" s="7" t="s">
        <v>531</v>
      </c>
      <c r="D1383" s="117"/>
      <c r="E1383" s="7" t="s">
        <v>170</v>
      </c>
      <c r="F1383" s="7" t="s">
        <v>85</v>
      </c>
      <c r="G1383" s="7" t="s">
        <v>84</v>
      </c>
      <c r="H1383" s="6">
        <v>2028</v>
      </c>
      <c r="I1383" s="29">
        <v>0</v>
      </c>
      <c r="J1383" s="29">
        <v>0</v>
      </c>
    </row>
    <row r="1384" spans="1:10" ht="15" customHeight="1" x14ac:dyDescent="0.25">
      <c r="A1384" s="8">
        <f t="shared" si="38"/>
        <v>1384</v>
      </c>
      <c r="B1384" s="7" t="s">
        <v>530</v>
      </c>
      <c r="C1384" s="7" t="s">
        <v>529</v>
      </c>
      <c r="D1384" s="117"/>
      <c r="E1384" s="7" t="s">
        <v>528</v>
      </c>
      <c r="F1384" s="7" t="s">
        <v>85</v>
      </c>
      <c r="G1384" s="7" t="s">
        <v>57</v>
      </c>
      <c r="H1384" s="6">
        <v>2026</v>
      </c>
      <c r="I1384" s="29">
        <v>0</v>
      </c>
      <c r="J1384" s="29">
        <v>0</v>
      </c>
    </row>
    <row r="1385" spans="1:10" ht="15" customHeight="1" x14ac:dyDescent="0.25">
      <c r="A1385" s="8">
        <f t="shared" si="38"/>
        <v>1385</v>
      </c>
      <c r="B1385" s="7" t="s">
        <v>3058</v>
      </c>
      <c r="C1385" s="7" t="s">
        <v>3059</v>
      </c>
      <c r="D1385" s="117"/>
      <c r="E1385" s="7" t="s">
        <v>159</v>
      </c>
      <c r="F1385" s="7" t="s">
        <v>85</v>
      </c>
      <c r="G1385" s="7" t="s">
        <v>57</v>
      </c>
      <c r="H1385" s="6">
        <v>2026</v>
      </c>
      <c r="I1385" s="29">
        <v>0</v>
      </c>
      <c r="J1385" s="29">
        <v>0</v>
      </c>
    </row>
    <row r="1386" spans="1:10" ht="15" customHeight="1" x14ac:dyDescent="0.25">
      <c r="A1386" s="8">
        <f t="shared" si="38"/>
        <v>1386</v>
      </c>
      <c r="B1386" s="7" t="s">
        <v>527</v>
      </c>
      <c r="C1386" s="7" t="s">
        <v>526</v>
      </c>
      <c r="D1386" s="117"/>
      <c r="E1386" s="7" t="s">
        <v>198</v>
      </c>
      <c r="F1386" s="7" t="s">
        <v>85</v>
      </c>
      <c r="G1386" s="7" t="s">
        <v>84</v>
      </c>
      <c r="H1386" s="6">
        <v>2027</v>
      </c>
      <c r="I1386" s="29">
        <v>0</v>
      </c>
      <c r="J1386" s="29">
        <v>0</v>
      </c>
    </row>
    <row r="1387" spans="1:10" ht="15" customHeight="1" x14ac:dyDescent="0.25">
      <c r="A1387" s="8">
        <f t="shared" si="38"/>
        <v>1387</v>
      </c>
      <c r="B1387" s="7" t="s">
        <v>524</v>
      </c>
      <c r="C1387" s="7" t="s">
        <v>523</v>
      </c>
      <c r="D1387" s="117"/>
      <c r="E1387" s="7" t="s">
        <v>522</v>
      </c>
      <c r="F1387" s="7" t="s">
        <v>85</v>
      </c>
      <c r="G1387" s="7" t="s">
        <v>46</v>
      </c>
      <c r="H1387" s="6">
        <v>2025</v>
      </c>
      <c r="I1387" s="29">
        <v>0</v>
      </c>
      <c r="J1387" s="29">
        <v>0</v>
      </c>
    </row>
    <row r="1388" spans="1:10" ht="15" customHeight="1" x14ac:dyDescent="0.25">
      <c r="A1388" s="8">
        <f t="shared" si="38"/>
        <v>1388</v>
      </c>
      <c r="B1388" s="7" t="s">
        <v>521</v>
      </c>
      <c r="C1388" s="7" t="s">
        <v>520</v>
      </c>
      <c r="D1388" s="117"/>
      <c r="E1388" s="7" t="s">
        <v>519</v>
      </c>
      <c r="F1388" s="7" t="s">
        <v>85</v>
      </c>
      <c r="G1388" s="7" t="s">
        <v>57</v>
      </c>
      <c r="H1388" s="6">
        <v>2025</v>
      </c>
      <c r="I1388" s="29">
        <v>0</v>
      </c>
      <c r="J1388" s="29">
        <v>0</v>
      </c>
    </row>
    <row r="1389" spans="1:10" ht="15" customHeight="1" x14ac:dyDescent="0.25">
      <c r="A1389" s="8">
        <f t="shared" si="38"/>
        <v>1389</v>
      </c>
      <c r="B1389" s="7" t="s">
        <v>3166</v>
      </c>
      <c r="C1389" s="7" t="s">
        <v>3167</v>
      </c>
      <c r="D1389" s="117"/>
      <c r="E1389" s="7" t="s">
        <v>271</v>
      </c>
      <c r="F1389" s="7" t="s">
        <v>85</v>
      </c>
      <c r="G1389" s="7" t="s">
        <v>57</v>
      </c>
      <c r="H1389" s="6">
        <v>2025</v>
      </c>
      <c r="I1389" s="29">
        <v>0</v>
      </c>
      <c r="J1389" s="29">
        <v>0</v>
      </c>
    </row>
    <row r="1390" spans="1:10" ht="15" customHeight="1" x14ac:dyDescent="0.25">
      <c r="A1390" s="8">
        <f t="shared" si="38"/>
        <v>1390</v>
      </c>
      <c r="B1390" s="7" t="s">
        <v>518</v>
      </c>
      <c r="C1390" s="7" t="s">
        <v>517</v>
      </c>
      <c r="D1390" s="117"/>
      <c r="E1390" s="7" t="s">
        <v>516</v>
      </c>
      <c r="F1390" s="7" t="s">
        <v>85</v>
      </c>
      <c r="G1390" s="7" t="s">
        <v>57</v>
      </c>
      <c r="H1390" s="6">
        <v>2024</v>
      </c>
      <c r="I1390" s="29">
        <v>205.2</v>
      </c>
      <c r="J1390" s="29">
        <v>205.2</v>
      </c>
    </row>
    <row r="1391" spans="1:10" ht="15" customHeight="1" x14ac:dyDescent="0.25">
      <c r="A1391" s="8">
        <f t="shared" si="38"/>
        <v>1391</v>
      </c>
      <c r="B1391" s="7" t="s">
        <v>515</v>
      </c>
      <c r="C1391" s="7" t="s">
        <v>514</v>
      </c>
      <c r="D1391" s="117"/>
      <c r="E1391" s="7" t="s">
        <v>142</v>
      </c>
      <c r="F1391" s="7" t="s">
        <v>85</v>
      </c>
      <c r="G1391" s="7" t="s">
        <v>84</v>
      </c>
      <c r="H1391" s="6">
        <v>2026</v>
      </c>
      <c r="I1391" s="29">
        <v>0</v>
      </c>
      <c r="J1391" s="29">
        <v>0</v>
      </c>
    </row>
    <row r="1392" spans="1:10" ht="15" customHeight="1" x14ac:dyDescent="0.25">
      <c r="A1392" s="8">
        <f t="shared" si="38"/>
        <v>1392</v>
      </c>
      <c r="B1392" s="7" t="s">
        <v>3168</v>
      </c>
      <c r="C1392" s="7" t="s">
        <v>3169</v>
      </c>
      <c r="D1392" s="117"/>
      <c r="E1392" s="7" t="s">
        <v>271</v>
      </c>
      <c r="F1392" s="7" t="s">
        <v>85</v>
      </c>
      <c r="G1392" s="7" t="s">
        <v>57</v>
      </c>
      <c r="H1392" s="6">
        <v>2025</v>
      </c>
      <c r="I1392" s="29">
        <v>0</v>
      </c>
      <c r="J1392" s="29">
        <v>0</v>
      </c>
    </row>
    <row r="1393" spans="1:11" ht="15" customHeight="1" x14ac:dyDescent="0.25">
      <c r="A1393" s="8">
        <f t="shared" si="38"/>
        <v>1393</v>
      </c>
      <c r="B1393" s="7" t="s">
        <v>513</v>
      </c>
      <c r="C1393" s="7" t="s">
        <v>512</v>
      </c>
      <c r="D1393" s="117"/>
      <c r="E1393" s="7" t="s">
        <v>511</v>
      </c>
      <c r="F1393" s="7" t="s">
        <v>85</v>
      </c>
      <c r="G1393" s="7" t="s">
        <v>57</v>
      </c>
      <c r="H1393" s="6">
        <v>2025</v>
      </c>
      <c r="I1393" s="29">
        <v>0</v>
      </c>
      <c r="J1393" s="29">
        <v>0</v>
      </c>
    </row>
    <row r="1394" spans="1:11" ht="15" customHeight="1" x14ac:dyDescent="0.25">
      <c r="A1394" s="8">
        <f t="shared" si="38"/>
        <v>1394</v>
      </c>
      <c r="B1394" s="7" t="s">
        <v>510</v>
      </c>
      <c r="C1394" s="7" t="s">
        <v>509</v>
      </c>
      <c r="D1394" s="117"/>
      <c r="E1394" s="7" t="s">
        <v>508</v>
      </c>
      <c r="F1394" s="7" t="s">
        <v>85</v>
      </c>
      <c r="G1394" s="7" t="s">
        <v>84</v>
      </c>
      <c r="H1394" s="6">
        <v>2025</v>
      </c>
      <c r="I1394" s="29">
        <v>0</v>
      </c>
      <c r="J1394" s="29">
        <v>0</v>
      </c>
    </row>
    <row r="1395" spans="1:11" ht="15" customHeight="1" x14ac:dyDescent="0.25">
      <c r="A1395" s="8">
        <f t="shared" si="38"/>
        <v>1395</v>
      </c>
      <c r="B1395" s="7" t="s">
        <v>507</v>
      </c>
      <c r="C1395" s="7" t="s">
        <v>506</v>
      </c>
      <c r="D1395" s="117"/>
      <c r="E1395" s="7" t="s">
        <v>389</v>
      </c>
      <c r="F1395" s="7" t="s">
        <v>85</v>
      </c>
      <c r="G1395" s="7" t="s">
        <v>84</v>
      </c>
      <c r="H1395" s="6">
        <v>2024</v>
      </c>
      <c r="I1395" s="29">
        <v>0</v>
      </c>
      <c r="J1395" s="29">
        <v>0</v>
      </c>
    </row>
    <row r="1396" spans="1:11" ht="15" customHeight="1" x14ac:dyDescent="0.25">
      <c r="A1396" s="8">
        <f t="shared" si="38"/>
        <v>1396</v>
      </c>
      <c r="B1396" s="7" t="s">
        <v>502</v>
      </c>
      <c r="C1396" s="7" t="s">
        <v>501</v>
      </c>
      <c r="D1396" s="117"/>
      <c r="E1396" s="7" t="s">
        <v>192</v>
      </c>
      <c r="F1396" s="7" t="s">
        <v>85</v>
      </c>
      <c r="G1396" s="7" t="s">
        <v>53</v>
      </c>
      <c r="H1396" s="6">
        <v>2026</v>
      </c>
      <c r="I1396" s="29">
        <v>0</v>
      </c>
      <c r="J1396" s="29">
        <v>0</v>
      </c>
    </row>
    <row r="1397" spans="1:11" ht="15" customHeight="1" x14ac:dyDescent="0.25">
      <c r="A1397" s="8">
        <f t="shared" si="38"/>
        <v>1397</v>
      </c>
      <c r="B1397" s="7" t="s">
        <v>500</v>
      </c>
      <c r="C1397" s="7" t="s">
        <v>499</v>
      </c>
      <c r="D1397" s="117"/>
      <c r="E1397" s="7" t="s">
        <v>217</v>
      </c>
      <c r="F1397" s="7" t="s">
        <v>85</v>
      </c>
      <c r="G1397" s="7" t="s">
        <v>53</v>
      </c>
      <c r="H1397" s="6">
        <v>2026</v>
      </c>
      <c r="I1397" s="29">
        <v>0</v>
      </c>
      <c r="J1397" s="29">
        <v>0</v>
      </c>
    </row>
    <row r="1398" spans="1:11" ht="15" customHeight="1" x14ac:dyDescent="0.25">
      <c r="A1398" s="8">
        <f t="shared" si="38"/>
        <v>1398</v>
      </c>
      <c r="B1398" s="7" t="s">
        <v>498</v>
      </c>
      <c r="C1398" s="7" t="s">
        <v>497</v>
      </c>
      <c r="D1398" s="117"/>
      <c r="E1398" s="7" t="s">
        <v>226</v>
      </c>
      <c r="F1398" s="7" t="s">
        <v>85</v>
      </c>
      <c r="G1398" s="7" t="s">
        <v>57</v>
      </c>
      <c r="H1398" s="6">
        <v>2025</v>
      </c>
      <c r="I1398" s="29">
        <v>0</v>
      </c>
      <c r="J1398" s="29">
        <v>0</v>
      </c>
    </row>
    <row r="1399" spans="1:11" ht="15" customHeight="1" x14ac:dyDescent="0.25">
      <c r="A1399" s="8">
        <f t="shared" si="38"/>
        <v>1399</v>
      </c>
      <c r="B1399" s="7" t="s">
        <v>3644</v>
      </c>
      <c r="C1399" s="7" t="s">
        <v>496</v>
      </c>
      <c r="D1399" s="117"/>
      <c r="E1399" s="7" t="s">
        <v>198</v>
      </c>
      <c r="F1399" s="7" t="s">
        <v>85</v>
      </c>
      <c r="G1399" s="7" t="s">
        <v>84</v>
      </c>
      <c r="H1399" s="6">
        <v>2024</v>
      </c>
      <c r="I1399" s="29">
        <v>451.6</v>
      </c>
      <c r="J1399" s="29">
        <v>451.6</v>
      </c>
    </row>
    <row r="1400" spans="1:11" ht="15" customHeight="1" x14ac:dyDescent="0.25">
      <c r="A1400" s="8">
        <f t="shared" si="38"/>
        <v>1400</v>
      </c>
      <c r="B1400" s="7" t="s">
        <v>3060</v>
      </c>
      <c r="C1400" s="7" t="s">
        <v>3061</v>
      </c>
      <c r="D1400" s="117"/>
      <c r="E1400" s="7" t="s">
        <v>3062</v>
      </c>
      <c r="F1400" s="7" t="s">
        <v>85</v>
      </c>
      <c r="G1400" s="7" t="s">
        <v>53</v>
      </c>
      <c r="H1400" s="6">
        <v>2027</v>
      </c>
      <c r="I1400" s="29">
        <v>0</v>
      </c>
      <c r="J1400" s="29">
        <v>0</v>
      </c>
    </row>
    <row r="1401" spans="1:11" ht="15" customHeight="1" x14ac:dyDescent="0.25">
      <c r="A1401" s="8">
        <f t="shared" si="38"/>
        <v>1401</v>
      </c>
      <c r="B1401" s="7" t="s">
        <v>3723</v>
      </c>
      <c r="C1401" s="7" t="s">
        <v>3724</v>
      </c>
      <c r="D1401" s="117"/>
      <c r="E1401" s="7" t="s">
        <v>94</v>
      </c>
      <c r="F1401" s="7" t="s">
        <v>85</v>
      </c>
      <c r="G1401" s="7" t="s">
        <v>57</v>
      </c>
      <c r="H1401" s="6">
        <v>2026</v>
      </c>
      <c r="I1401" s="29">
        <v>0</v>
      </c>
      <c r="J1401" s="29">
        <v>0</v>
      </c>
    </row>
    <row r="1402" spans="1:11" ht="15" customHeight="1" x14ac:dyDescent="0.25">
      <c r="A1402" s="8">
        <f t="shared" si="38"/>
        <v>1402</v>
      </c>
      <c r="B1402" s="7" t="s">
        <v>3357</v>
      </c>
      <c r="C1402" s="7" t="s">
        <v>3358</v>
      </c>
      <c r="D1402" s="117"/>
      <c r="E1402" s="7" t="s">
        <v>164</v>
      </c>
      <c r="F1402" s="7" t="s">
        <v>85</v>
      </c>
      <c r="G1402" s="7" t="s">
        <v>125</v>
      </c>
      <c r="H1402" s="6">
        <v>2027</v>
      </c>
      <c r="I1402" s="29">
        <v>0</v>
      </c>
      <c r="J1402" s="29">
        <v>0</v>
      </c>
    </row>
    <row r="1403" spans="1:11" ht="15" customHeight="1" x14ac:dyDescent="0.25">
      <c r="A1403" s="8">
        <f t="shared" si="38"/>
        <v>1403</v>
      </c>
      <c r="B1403" s="7" t="s">
        <v>3486</v>
      </c>
      <c r="C1403" s="7" t="s">
        <v>3487</v>
      </c>
      <c r="D1403" s="117"/>
      <c r="E1403" s="7" t="s">
        <v>377</v>
      </c>
      <c r="F1403" s="7" t="s">
        <v>85</v>
      </c>
      <c r="G1403" s="7" t="s">
        <v>57</v>
      </c>
      <c r="H1403" s="6">
        <v>2027</v>
      </c>
      <c r="I1403" s="29">
        <v>0</v>
      </c>
      <c r="J1403" s="29">
        <v>0</v>
      </c>
    </row>
    <row r="1404" spans="1:11" s="8" customFormat="1" ht="15" customHeight="1" x14ac:dyDescent="0.25">
      <c r="A1404" s="8">
        <f t="shared" si="38"/>
        <v>1404</v>
      </c>
      <c r="B1404" s="7" t="s">
        <v>492</v>
      </c>
      <c r="C1404" s="7" t="s">
        <v>491</v>
      </c>
      <c r="D1404" s="117"/>
      <c r="E1404" s="7" t="s">
        <v>247</v>
      </c>
      <c r="F1404" s="7" t="s">
        <v>85</v>
      </c>
      <c r="G1404" s="7" t="s">
        <v>84</v>
      </c>
      <c r="H1404" s="6">
        <v>2025</v>
      </c>
      <c r="I1404" s="29">
        <v>0</v>
      </c>
      <c r="J1404" s="29">
        <v>0</v>
      </c>
      <c r="K1404"/>
    </row>
    <row r="1405" spans="1:11" ht="15" customHeight="1" x14ac:dyDescent="0.25">
      <c r="A1405" s="8">
        <f t="shared" si="38"/>
        <v>1405</v>
      </c>
      <c r="B1405" s="7" t="s">
        <v>490</v>
      </c>
      <c r="C1405" s="7" t="s">
        <v>489</v>
      </c>
      <c r="D1405" s="117"/>
      <c r="E1405" s="7" t="s">
        <v>488</v>
      </c>
      <c r="F1405" s="7" t="s">
        <v>85</v>
      </c>
      <c r="G1405" s="7" t="s">
        <v>46</v>
      </c>
      <c r="H1405" s="6">
        <v>2025</v>
      </c>
      <c r="I1405" s="29">
        <v>0</v>
      </c>
      <c r="J1405" s="29">
        <v>0</v>
      </c>
    </row>
    <row r="1406" spans="1:11" ht="15" customHeight="1" x14ac:dyDescent="0.25">
      <c r="A1406" s="8">
        <f t="shared" si="38"/>
        <v>1406</v>
      </c>
      <c r="B1406" s="7" t="s">
        <v>487</v>
      </c>
      <c r="C1406" s="7" t="s">
        <v>486</v>
      </c>
      <c r="D1406" s="117"/>
      <c r="E1406" s="7" t="s">
        <v>389</v>
      </c>
      <c r="F1406" s="7" t="s">
        <v>85</v>
      </c>
      <c r="G1406" s="7" t="s">
        <v>84</v>
      </c>
      <c r="H1406" s="6">
        <v>2026</v>
      </c>
      <c r="I1406" s="29">
        <v>0</v>
      </c>
      <c r="J1406" s="29">
        <v>0</v>
      </c>
    </row>
    <row r="1407" spans="1:11" ht="15" customHeight="1" x14ac:dyDescent="0.25">
      <c r="A1407" s="8">
        <f t="shared" si="38"/>
        <v>1407</v>
      </c>
      <c r="B1407" s="7" t="s">
        <v>485</v>
      </c>
      <c r="C1407" s="7" t="s">
        <v>484</v>
      </c>
      <c r="D1407" s="117"/>
      <c r="E1407" s="7" t="s">
        <v>483</v>
      </c>
      <c r="F1407" s="7" t="s">
        <v>85</v>
      </c>
      <c r="G1407" s="7" t="s">
        <v>53</v>
      </c>
      <c r="H1407" s="6">
        <v>2026</v>
      </c>
      <c r="I1407" s="29">
        <v>0</v>
      </c>
      <c r="J1407" s="29">
        <v>0</v>
      </c>
    </row>
    <row r="1408" spans="1:11" ht="15" customHeight="1" x14ac:dyDescent="0.25">
      <c r="A1408" s="8">
        <f t="shared" si="38"/>
        <v>1408</v>
      </c>
      <c r="B1408" s="7" t="s">
        <v>482</v>
      </c>
      <c r="C1408" s="7" t="s">
        <v>481</v>
      </c>
      <c r="D1408" s="117"/>
      <c r="E1408" s="7" t="s">
        <v>236</v>
      </c>
      <c r="F1408" s="7" t="s">
        <v>85</v>
      </c>
      <c r="G1408" s="7" t="s">
        <v>53</v>
      </c>
      <c r="H1408" s="6">
        <v>2027</v>
      </c>
      <c r="I1408" s="29">
        <v>0</v>
      </c>
      <c r="J1408" s="29">
        <v>0</v>
      </c>
    </row>
    <row r="1409" spans="1:10" ht="15" customHeight="1" x14ac:dyDescent="0.25">
      <c r="A1409" s="8">
        <f t="shared" si="38"/>
        <v>1409</v>
      </c>
      <c r="B1409" s="7" t="s">
        <v>3063</v>
      </c>
      <c r="C1409" s="7" t="s">
        <v>3064</v>
      </c>
      <c r="D1409" s="117"/>
      <c r="E1409" s="7" t="s">
        <v>461</v>
      </c>
      <c r="F1409" s="7" t="s">
        <v>85</v>
      </c>
      <c r="G1409" s="7" t="s">
        <v>125</v>
      </c>
      <c r="H1409" s="6">
        <v>2026</v>
      </c>
      <c r="I1409" s="29">
        <v>0</v>
      </c>
      <c r="J1409" s="29">
        <v>0</v>
      </c>
    </row>
    <row r="1410" spans="1:10" ht="15" customHeight="1" x14ac:dyDescent="0.25">
      <c r="A1410" s="8">
        <f t="shared" si="38"/>
        <v>1410</v>
      </c>
      <c r="B1410" s="7" t="s">
        <v>480</v>
      </c>
      <c r="C1410" s="7" t="s">
        <v>479</v>
      </c>
      <c r="D1410" s="117"/>
      <c r="E1410" s="7" t="s">
        <v>190</v>
      </c>
      <c r="F1410" s="7" t="s">
        <v>85</v>
      </c>
      <c r="G1410" s="7" t="s">
        <v>125</v>
      </c>
      <c r="H1410" s="6">
        <v>2024</v>
      </c>
      <c r="I1410" s="29">
        <v>156</v>
      </c>
      <c r="J1410" s="29">
        <v>156</v>
      </c>
    </row>
    <row r="1411" spans="1:10" ht="15" customHeight="1" x14ac:dyDescent="0.25">
      <c r="A1411" s="8">
        <f t="shared" si="38"/>
        <v>1411</v>
      </c>
      <c r="B1411" s="7" t="s">
        <v>478</v>
      </c>
      <c r="C1411" s="7" t="s">
        <v>477</v>
      </c>
      <c r="D1411" s="117"/>
      <c r="E1411" s="7" t="s">
        <v>389</v>
      </c>
      <c r="F1411" s="7" t="s">
        <v>85</v>
      </c>
      <c r="G1411" s="7" t="s">
        <v>84</v>
      </c>
      <c r="H1411" s="6">
        <v>2025</v>
      </c>
      <c r="I1411" s="29">
        <v>0</v>
      </c>
      <c r="J1411" s="29">
        <v>0</v>
      </c>
    </row>
    <row r="1412" spans="1:10" ht="15" customHeight="1" x14ac:dyDescent="0.25">
      <c r="A1412" s="8">
        <f t="shared" si="38"/>
        <v>1412</v>
      </c>
      <c r="B1412" s="7" t="s">
        <v>476</v>
      </c>
      <c r="C1412" s="7" t="s">
        <v>475</v>
      </c>
      <c r="D1412" s="117"/>
      <c r="E1412" s="7" t="s">
        <v>94</v>
      </c>
      <c r="F1412" s="7" t="s">
        <v>85</v>
      </c>
      <c r="G1412" s="7" t="s">
        <v>57</v>
      </c>
      <c r="H1412" s="6">
        <v>2027</v>
      </c>
      <c r="I1412" s="29">
        <v>0</v>
      </c>
      <c r="J1412" s="29">
        <v>0</v>
      </c>
    </row>
    <row r="1413" spans="1:10" ht="15" customHeight="1" x14ac:dyDescent="0.25">
      <c r="A1413" s="8">
        <f t="shared" si="38"/>
        <v>1413</v>
      </c>
      <c r="B1413" s="7" t="s">
        <v>474</v>
      </c>
      <c r="C1413" s="7" t="s">
        <v>473</v>
      </c>
      <c r="D1413" s="117"/>
      <c r="E1413" s="7" t="s">
        <v>461</v>
      </c>
      <c r="F1413" s="7" t="s">
        <v>85</v>
      </c>
      <c r="G1413" s="7" t="s">
        <v>125</v>
      </c>
      <c r="H1413" s="6">
        <v>2024</v>
      </c>
      <c r="I1413" s="29">
        <v>0</v>
      </c>
      <c r="J1413" s="29">
        <v>0</v>
      </c>
    </row>
    <row r="1414" spans="1:10" ht="15" customHeight="1" x14ac:dyDescent="0.25">
      <c r="A1414" s="8">
        <f t="shared" ref="A1414:A1477" si="39">A1413+1</f>
        <v>1414</v>
      </c>
      <c r="B1414" s="7" t="s">
        <v>3603</v>
      </c>
      <c r="C1414" s="7" t="s">
        <v>3604</v>
      </c>
      <c r="D1414" s="117"/>
      <c r="E1414" s="7" t="s">
        <v>519</v>
      </c>
      <c r="F1414" s="7" t="s">
        <v>85</v>
      </c>
      <c r="G1414" s="7" t="s">
        <v>57</v>
      </c>
      <c r="H1414" s="6">
        <v>2026</v>
      </c>
      <c r="I1414" s="29">
        <v>0</v>
      </c>
      <c r="J1414" s="29">
        <v>0</v>
      </c>
    </row>
    <row r="1415" spans="1:10" ht="15" customHeight="1" x14ac:dyDescent="0.25">
      <c r="A1415" s="8">
        <f t="shared" si="39"/>
        <v>1415</v>
      </c>
      <c r="B1415" s="7" t="s">
        <v>3605</v>
      </c>
      <c r="C1415" s="7" t="s">
        <v>3606</v>
      </c>
      <c r="D1415" s="117"/>
      <c r="E1415" s="7" t="s">
        <v>455</v>
      </c>
      <c r="F1415" s="7" t="s">
        <v>85</v>
      </c>
      <c r="G1415" s="7" t="s">
        <v>57</v>
      </c>
      <c r="H1415" s="6">
        <v>2026</v>
      </c>
      <c r="I1415" s="29">
        <v>0</v>
      </c>
      <c r="J1415" s="29">
        <v>0</v>
      </c>
    </row>
    <row r="1416" spans="1:10" ht="15" customHeight="1" x14ac:dyDescent="0.25">
      <c r="A1416" s="8">
        <f t="shared" si="39"/>
        <v>1416</v>
      </c>
      <c r="B1416" s="7" t="s">
        <v>3379</v>
      </c>
      <c r="C1416" s="7" t="s">
        <v>3380</v>
      </c>
      <c r="D1416" s="117"/>
      <c r="E1416" s="7" t="s">
        <v>267</v>
      </c>
      <c r="F1416" s="7" t="s">
        <v>85</v>
      </c>
      <c r="G1416" s="7" t="s">
        <v>57</v>
      </c>
      <c r="H1416" s="6">
        <v>2025</v>
      </c>
      <c r="I1416" s="29">
        <v>0</v>
      </c>
      <c r="J1416" s="29">
        <v>0</v>
      </c>
    </row>
    <row r="1417" spans="1:10" ht="15" customHeight="1" x14ac:dyDescent="0.25">
      <c r="A1417" s="8">
        <f t="shared" si="39"/>
        <v>1417</v>
      </c>
      <c r="B1417" s="7" t="s">
        <v>472</v>
      </c>
      <c r="C1417" s="7" t="s">
        <v>471</v>
      </c>
      <c r="D1417" s="117"/>
      <c r="E1417" s="7" t="s">
        <v>164</v>
      </c>
      <c r="F1417" s="7" t="s">
        <v>85</v>
      </c>
      <c r="G1417" s="7" t="s">
        <v>125</v>
      </c>
      <c r="H1417" s="6">
        <v>2025</v>
      </c>
      <c r="I1417" s="29">
        <v>0</v>
      </c>
      <c r="J1417" s="29">
        <v>0</v>
      </c>
    </row>
    <row r="1418" spans="1:10" ht="15" customHeight="1" x14ac:dyDescent="0.25">
      <c r="A1418" s="8">
        <f t="shared" si="39"/>
        <v>1418</v>
      </c>
      <c r="B1418" s="7" t="s">
        <v>3645</v>
      </c>
      <c r="C1418" s="7" t="s">
        <v>470</v>
      </c>
      <c r="D1418" s="117"/>
      <c r="E1418" s="7" t="s">
        <v>142</v>
      </c>
      <c r="F1418" s="7" t="s">
        <v>85</v>
      </c>
      <c r="G1418" s="7" t="s">
        <v>84</v>
      </c>
      <c r="H1418" s="6">
        <v>2026</v>
      </c>
      <c r="I1418" s="29">
        <v>0</v>
      </c>
      <c r="J1418" s="29">
        <v>0</v>
      </c>
    </row>
    <row r="1419" spans="1:10" ht="15" customHeight="1" x14ac:dyDescent="0.25">
      <c r="A1419" s="8">
        <f t="shared" si="39"/>
        <v>1419</v>
      </c>
      <c r="B1419" s="7" t="s">
        <v>3170</v>
      </c>
      <c r="C1419" s="7" t="s">
        <v>3171</v>
      </c>
      <c r="D1419" s="117"/>
      <c r="E1419" s="7" t="s">
        <v>647</v>
      </c>
      <c r="F1419" s="7" t="s">
        <v>85</v>
      </c>
      <c r="G1419" s="7" t="s">
        <v>53</v>
      </c>
      <c r="H1419" s="6">
        <v>2027</v>
      </c>
      <c r="I1419" s="29">
        <v>0</v>
      </c>
      <c r="J1419" s="29">
        <v>0</v>
      </c>
    </row>
    <row r="1420" spans="1:10" ht="15" customHeight="1" x14ac:dyDescent="0.25">
      <c r="A1420" s="8">
        <f t="shared" si="39"/>
        <v>1420</v>
      </c>
      <c r="B1420" s="7" t="s">
        <v>469</v>
      </c>
      <c r="C1420" s="7" t="s">
        <v>468</v>
      </c>
      <c r="D1420" s="117"/>
      <c r="E1420" s="7" t="s">
        <v>198</v>
      </c>
      <c r="F1420" s="7" t="s">
        <v>85</v>
      </c>
      <c r="G1420" s="7" t="s">
        <v>84</v>
      </c>
      <c r="H1420" s="6">
        <v>2025</v>
      </c>
      <c r="I1420" s="29">
        <v>0</v>
      </c>
      <c r="J1420" s="29">
        <v>0</v>
      </c>
    </row>
    <row r="1421" spans="1:10" ht="15" customHeight="1" x14ac:dyDescent="0.25">
      <c r="A1421" s="8">
        <f t="shared" si="39"/>
        <v>1421</v>
      </c>
      <c r="B1421" s="7" t="s">
        <v>465</v>
      </c>
      <c r="C1421" s="7" t="s">
        <v>464</v>
      </c>
      <c r="D1421" s="117"/>
      <c r="E1421" s="7" t="s">
        <v>156</v>
      </c>
      <c r="F1421" s="7" t="s">
        <v>85</v>
      </c>
      <c r="G1421" s="7" t="s">
        <v>57</v>
      </c>
      <c r="H1421" s="6">
        <v>2024</v>
      </c>
      <c r="I1421" s="29">
        <v>0</v>
      </c>
      <c r="J1421" s="29">
        <v>0</v>
      </c>
    </row>
    <row r="1422" spans="1:10" ht="15" customHeight="1" x14ac:dyDescent="0.25">
      <c r="A1422" s="8">
        <f t="shared" si="39"/>
        <v>1422</v>
      </c>
      <c r="B1422" s="7" t="s">
        <v>463</v>
      </c>
      <c r="C1422" s="7" t="s">
        <v>462</v>
      </c>
      <c r="D1422" s="117"/>
      <c r="E1422" s="7" t="s">
        <v>461</v>
      </c>
      <c r="F1422" s="7" t="s">
        <v>85</v>
      </c>
      <c r="G1422" s="7" t="s">
        <v>125</v>
      </c>
      <c r="H1422" s="6">
        <v>2025</v>
      </c>
      <c r="I1422" s="29">
        <v>0</v>
      </c>
      <c r="J1422" s="29">
        <v>0</v>
      </c>
    </row>
    <row r="1423" spans="1:10" ht="15" customHeight="1" x14ac:dyDescent="0.25">
      <c r="A1423" s="8">
        <f t="shared" si="39"/>
        <v>1423</v>
      </c>
      <c r="B1423" s="7" t="s">
        <v>3607</v>
      </c>
      <c r="C1423" s="7" t="s">
        <v>3608</v>
      </c>
      <c r="D1423" s="117"/>
      <c r="E1423" s="7" t="s">
        <v>3602</v>
      </c>
      <c r="F1423" s="7" t="s">
        <v>85</v>
      </c>
      <c r="G1423" s="7" t="s">
        <v>46</v>
      </c>
      <c r="H1423" s="6">
        <v>2027</v>
      </c>
      <c r="I1423" s="29">
        <v>0</v>
      </c>
      <c r="J1423" s="29">
        <v>0</v>
      </c>
    </row>
    <row r="1424" spans="1:10" ht="15" customHeight="1" x14ac:dyDescent="0.25">
      <c r="A1424" s="8">
        <f t="shared" si="39"/>
        <v>1424</v>
      </c>
      <c r="B1424" s="7" t="s">
        <v>3065</v>
      </c>
      <c r="C1424" s="7" t="s">
        <v>3066</v>
      </c>
      <c r="D1424" s="117"/>
      <c r="E1424" s="7" t="s">
        <v>377</v>
      </c>
      <c r="F1424" s="7" t="s">
        <v>85</v>
      </c>
      <c r="G1424" s="7" t="s">
        <v>57</v>
      </c>
      <c r="H1424" s="6">
        <v>2025</v>
      </c>
      <c r="I1424" s="29">
        <v>0</v>
      </c>
      <c r="J1424" s="29">
        <v>0</v>
      </c>
    </row>
    <row r="1425" spans="1:10" ht="15" customHeight="1" x14ac:dyDescent="0.25">
      <c r="A1425" s="8">
        <f t="shared" si="39"/>
        <v>1425</v>
      </c>
      <c r="B1425" s="7" t="s">
        <v>3172</v>
      </c>
      <c r="C1425" s="7" t="s">
        <v>3173</v>
      </c>
      <c r="D1425" s="117"/>
      <c r="E1425" s="7" t="s">
        <v>366</v>
      </c>
      <c r="F1425" s="7" t="s">
        <v>85</v>
      </c>
      <c r="G1425" s="7" t="s">
        <v>57</v>
      </c>
      <c r="H1425" s="6">
        <v>2025</v>
      </c>
      <c r="I1425" s="29">
        <v>0</v>
      </c>
      <c r="J1425" s="29">
        <v>0</v>
      </c>
    </row>
    <row r="1426" spans="1:10" ht="15" customHeight="1" x14ac:dyDescent="0.25">
      <c r="A1426" s="8">
        <f t="shared" si="39"/>
        <v>1426</v>
      </c>
      <c r="B1426" s="7" t="s">
        <v>457</v>
      </c>
      <c r="C1426" s="7" t="s">
        <v>456</v>
      </c>
      <c r="D1426" s="117"/>
      <c r="E1426" s="7" t="s">
        <v>455</v>
      </c>
      <c r="F1426" s="7" t="s">
        <v>85</v>
      </c>
      <c r="G1426" s="7" t="s">
        <v>57</v>
      </c>
      <c r="H1426" s="6">
        <v>2026</v>
      </c>
      <c r="I1426" s="29">
        <v>0</v>
      </c>
      <c r="J1426" s="29">
        <v>0</v>
      </c>
    </row>
    <row r="1427" spans="1:10" ht="15" customHeight="1" x14ac:dyDescent="0.25">
      <c r="A1427" s="8">
        <f t="shared" si="39"/>
        <v>1427</v>
      </c>
      <c r="B1427" s="7" t="s">
        <v>454</v>
      </c>
      <c r="C1427" s="7" t="s">
        <v>453</v>
      </c>
      <c r="D1427" s="117"/>
      <c r="E1427" s="7" t="s">
        <v>114</v>
      </c>
      <c r="F1427" s="7" t="s">
        <v>85</v>
      </c>
      <c r="G1427" s="7" t="s">
        <v>46</v>
      </c>
      <c r="H1427" s="6">
        <v>2025</v>
      </c>
      <c r="I1427" s="29">
        <v>0</v>
      </c>
      <c r="J1427" s="29">
        <v>0</v>
      </c>
    </row>
    <row r="1428" spans="1:10" ht="15" customHeight="1" x14ac:dyDescent="0.25">
      <c r="A1428" s="8">
        <f t="shared" si="39"/>
        <v>1428</v>
      </c>
      <c r="B1428" s="7" t="s">
        <v>452</v>
      </c>
      <c r="C1428" s="7" t="s">
        <v>451</v>
      </c>
      <c r="D1428" s="117"/>
      <c r="E1428" s="7" t="s">
        <v>142</v>
      </c>
      <c r="F1428" s="7" t="s">
        <v>85</v>
      </c>
      <c r="G1428" s="7" t="s">
        <v>84</v>
      </c>
      <c r="H1428" s="6">
        <v>2026</v>
      </c>
      <c r="I1428" s="29">
        <v>0</v>
      </c>
      <c r="J1428" s="29">
        <v>0</v>
      </c>
    </row>
    <row r="1429" spans="1:10" ht="15" customHeight="1" x14ac:dyDescent="0.25">
      <c r="A1429" s="8">
        <f t="shared" si="39"/>
        <v>1429</v>
      </c>
      <c r="B1429" s="7" t="s">
        <v>3067</v>
      </c>
      <c r="C1429" s="7" t="s">
        <v>3068</v>
      </c>
      <c r="D1429" s="117"/>
      <c r="E1429" s="7" t="s">
        <v>386</v>
      </c>
      <c r="F1429" s="7" t="s">
        <v>85</v>
      </c>
      <c r="G1429" s="7" t="s">
        <v>84</v>
      </c>
      <c r="H1429" s="6">
        <v>2026</v>
      </c>
      <c r="I1429" s="29">
        <v>0</v>
      </c>
      <c r="J1429" s="29">
        <v>0</v>
      </c>
    </row>
    <row r="1430" spans="1:10" ht="15" customHeight="1" x14ac:dyDescent="0.25">
      <c r="A1430" s="8">
        <f t="shared" si="39"/>
        <v>1430</v>
      </c>
      <c r="B1430" s="7" t="s">
        <v>450</v>
      </c>
      <c r="C1430" s="7" t="s">
        <v>449</v>
      </c>
      <c r="D1430" s="117"/>
      <c r="E1430" s="7" t="s">
        <v>128</v>
      </c>
      <c r="F1430" s="7" t="s">
        <v>85</v>
      </c>
      <c r="G1430" s="7" t="s">
        <v>125</v>
      </c>
      <c r="H1430" s="6">
        <v>2025</v>
      </c>
      <c r="I1430" s="29">
        <v>0</v>
      </c>
      <c r="J1430" s="29">
        <v>0</v>
      </c>
    </row>
    <row r="1431" spans="1:10" ht="15" customHeight="1" x14ac:dyDescent="0.25">
      <c r="A1431" s="8">
        <f t="shared" si="39"/>
        <v>1431</v>
      </c>
      <c r="B1431" s="7" t="s">
        <v>448</v>
      </c>
      <c r="C1431" s="7" t="s">
        <v>447</v>
      </c>
      <c r="D1431" s="117"/>
      <c r="E1431" s="7" t="s">
        <v>446</v>
      </c>
      <c r="F1431" s="7" t="s">
        <v>85</v>
      </c>
      <c r="G1431" s="7" t="s">
        <v>53</v>
      </c>
      <c r="H1431" s="6">
        <v>2025</v>
      </c>
      <c r="I1431" s="29">
        <v>0</v>
      </c>
      <c r="J1431" s="29">
        <v>0</v>
      </c>
    </row>
    <row r="1432" spans="1:10" ht="15" customHeight="1" x14ac:dyDescent="0.25">
      <c r="A1432" s="8">
        <f t="shared" si="39"/>
        <v>1432</v>
      </c>
      <c r="B1432" s="7" t="s">
        <v>3646</v>
      </c>
      <c r="C1432" s="7" t="s">
        <v>445</v>
      </c>
      <c r="D1432" s="117"/>
      <c r="E1432" s="7" t="s">
        <v>142</v>
      </c>
      <c r="F1432" s="7" t="s">
        <v>85</v>
      </c>
      <c r="G1432" s="7" t="s">
        <v>84</v>
      </c>
      <c r="H1432" s="6">
        <v>2026</v>
      </c>
      <c r="I1432" s="29">
        <v>0</v>
      </c>
      <c r="J1432" s="29">
        <v>0</v>
      </c>
    </row>
    <row r="1433" spans="1:10" ht="15" customHeight="1" x14ac:dyDescent="0.25">
      <c r="A1433" s="8">
        <f t="shared" si="39"/>
        <v>1433</v>
      </c>
      <c r="B1433" s="7" t="s">
        <v>3725</v>
      </c>
      <c r="C1433" s="7" t="s">
        <v>3726</v>
      </c>
      <c r="D1433" s="117"/>
      <c r="E1433" s="7" t="s">
        <v>377</v>
      </c>
      <c r="F1433" s="7" t="s">
        <v>85</v>
      </c>
      <c r="G1433" s="7" t="s">
        <v>57</v>
      </c>
      <c r="H1433" s="6">
        <v>2026</v>
      </c>
      <c r="I1433" s="29">
        <v>0</v>
      </c>
      <c r="J1433" s="29">
        <v>0</v>
      </c>
    </row>
    <row r="1434" spans="1:10" ht="15" customHeight="1" x14ac:dyDescent="0.25">
      <c r="A1434" s="8">
        <f t="shared" si="39"/>
        <v>1434</v>
      </c>
      <c r="B1434" s="7" t="s">
        <v>444</v>
      </c>
      <c r="C1434" s="7" t="s">
        <v>443</v>
      </c>
      <c r="D1434" s="117"/>
      <c r="E1434" s="7" t="s">
        <v>209</v>
      </c>
      <c r="F1434" s="7" t="s">
        <v>85</v>
      </c>
      <c r="G1434" s="7" t="s">
        <v>84</v>
      </c>
      <c r="H1434" s="6">
        <v>2025</v>
      </c>
      <c r="I1434" s="29">
        <v>0</v>
      </c>
      <c r="J1434" s="29">
        <v>0</v>
      </c>
    </row>
    <row r="1435" spans="1:10" ht="15" customHeight="1" x14ac:dyDescent="0.25">
      <c r="A1435" s="8">
        <f t="shared" si="39"/>
        <v>1435</v>
      </c>
      <c r="B1435" s="7" t="s">
        <v>442</v>
      </c>
      <c r="C1435" s="7" t="s">
        <v>441</v>
      </c>
      <c r="D1435" s="117"/>
      <c r="E1435" s="7" t="s">
        <v>179</v>
      </c>
      <c r="F1435" s="7" t="s">
        <v>85</v>
      </c>
      <c r="G1435" s="7" t="s">
        <v>84</v>
      </c>
      <c r="H1435" s="6">
        <v>2025</v>
      </c>
      <c r="I1435" s="29">
        <v>0</v>
      </c>
      <c r="J1435" s="29">
        <v>0</v>
      </c>
    </row>
    <row r="1436" spans="1:10" ht="15" customHeight="1" x14ac:dyDescent="0.25">
      <c r="A1436" s="8">
        <f t="shared" si="39"/>
        <v>1436</v>
      </c>
      <c r="B1436" s="7" t="s">
        <v>440</v>
      </c>
      <c r="C1436" s="7" t="s">
        <v>439</v>
      </c>
      <c r="D1436" s="117"/>
      <c r="E1436" s="7" t="s">
        <v>117</v>
      </c>
      <c r="F1436" s="7" t="s">
        <v>85</v>
      </c>
      <c r="G1436" s="7" t="s">
        <v>57</v>
      </c>
      <c r="H1436" s="6">
        <v>2026</v>
      </c>
      <c r="I1436" s="29">
        <v>0</v>
      </c>
      <c r="J1436" s="29">
        <v>0</v>
      </c>
    </row>
    <row r="1437" spans="1:10" ht="15" customHeight="1" x14ac:dyDescent="0.25">
      <c r="A1437" s="8">
        <f t="shared" si="39"/>
        <v>1437</v>
      </c>
      <c r="B1437" s="7" t="s">
        <v>438</v>
      </c>
      <c r="C1437" s="7" t="s">
        <v>437</v>
      </c>
      <c r="D1437" s="117"/>
      <c r="E1437" s="7" t="s">
        <v>436</v>
      </c>
      <c r="F1437" s="7" t="s">
        <v>85</v>
      </c>
      <c r="G1437" s="7" t="s">
        <v>101</v>
      </c>
      <c r="H1437" s="6">
        <v>2025</v>
      </c>
      <c r="I1437" s="29">
        <v>0</v>
      </c>
      <c r="J1437" s="29">
        <v>0</v>
      </c>
    </row>
    <row r="1438" spans="1:10" ht="15" customHeight="1" x14ac:dyDescent="0.25">
      <c r="A1438" s="8">
        <f t="shared" si="39"/>
        <v>1438</v>
      </c>
      <c r="B1438" s="7" t="s">
        <v>3381</v>
      </c>
      <c r="C1438" s="7" t="s">
        <v>3382</v>
      </c>
      <c r="D1438" s="117"/>
      <c r="E1438" s="7" t="s">
        <v>377</v>
      </c>
      <c r="F1438" s="7" t="s">
        <v>85</v>
      </c>
      <c r="G1438" s="7" t="s">
        <v>57</v>
      </c>
      <c r="H1438" s="6">
        <v>2026</v>
      </c>
      <c r="I1438" s="29">
        <v>0</v>
      </c>
      <c r="J1438" s="29">
        <v>0</v>
      </c>
    </row>
    <row r="1439" spans="1:10" ht="15" customHeight="1" x14ac:dyDescent="0.25">
      <c r="A1439" s="8">
        <f t="shared" si="39"/>
        <v>1439</v>
      </c>
      <c r="B1439" s="7" t="s">
        <v>435</v>
      </c>
      <c r="C1439" s="7" t="s">
        <v>434</v>
      </c>
      <c r="D1439" s="117"/>
      <c r="E1439" s="7" t="s">
        <v>369</v>
      </c>
      <c r="F1439" s="7" t="s">
        <v>85</v>
      </c>
      <c r="G1439" s="7" t="s">
        <v>84</v>
      </c>
      <c r="H1439" s="6">
        <v>2024</v>
      </c>
      <c r="I1439" s="29">
        <v>0</v>
      </c>
      <c r="J1439" s="29">
        <v>0</v>
      </c>
    </row>
    <row r="1440" spans="1:10" ht="15" customHeight="1" x14ac:dyDescent="0.25">
      <c r="A1440" s="8">
        <f t="shared" si="39"/>
        <v>1440</v>
      </c>
      <c r="B1440" s="7" t="s">
        <v>3647</v>
      </c>
      <c r="C1440" s="7" t="s">
        <v>3648</v>
      </c>
      <c r="D1440" s="117"/>
      <c r="E1440" s="7" t="s">
        <v>2641</v>
      </c>
      <c r="F1440" s="7" t="s">
        <v>85</v>
      </c>
      <c r="G1440" s="7" t="s">
        <v>57</v>
      </c>
      <c r="H1440" s="6">
        <v>2026</v>
      </c>
      <c r="I1440" s="29">
        <v>0</v>
      </c>
      <c r="J1440" s="29">
        <v>0</v>
      </c>
    </row>
    <row r="1441" spans="1:10" ht="15" customHeight="1" x14ac:dyDescent="0.25">
      <c r="A1441" s="8">
        <f t="shared" si="39"/>
        <v>1441</v>
      </c>
      <c r="B1441" s="7" t="s">
        <v>433</v>
      </c>
      <c r="C1441" s="7" t="s">
        <v>432</v>
      </c>
      <c r="D1441" s="117"/>
      <c r="E1441" s="7" t="s">
        <v>153</v>
      </c>
      <c r="F1441" s="7" t="s">
        <v>85</v>
      </c>
      <c r="G1441" s="7" t="s">
        <v>57</v>
      </c>
      <c r="H1441" s="6">
        <v>2025</v>
      </c>
      <c r="I1441" s="29">
        <v>0</v>
      </c>
      <c r="J1441" s="29">
        <v>0</v>
      </c>
    </row>
    <row r="1442" spans="1:10" ht="15" customHeight="1" x14ac:dyDescent="0.25">
      <c r="A1442" s="8">
        <f t="shared" si="39"/>
        <v>1442</v>
      </c>
      <c r="B1442" s="7" t="s">
        <v>431</v>
      </c>
      <c r="C1442" s="7" t="s">
        <v>430</v>
      </c>
      <c r="D1442" s="117"/>
      <c r="E1442" s="7" t="s">
        <v>78</v>
      </c>
      <c r="F1442" s="7" t="s">
        <v>85</v>
      </c>
      <c r="G1442" s="7" t="s">
        <v>57</v>
      </c>
      <c r="H1442" s="6">
        <v>2027</v>
      </c>
      <c r="I1442" s="29">
        <v>0</v>
      </c>
      <c r="J1442" s="29">
        <v>0</v>
      </c>
    </row>
    <row r="1443" spans="1:10" ht="15" customHeight="1" x14ac:dyDescent="0.25">
      <c r="A1443" s="8">
        <f t="shared" si="39"/>
        <v>1443</v>
      </c>
      <c r="B1443" s="7" t="s">
        <v>3174</v>
      </c>
      <c r="C1443" s="7" t="s">
        <v>3175</v>
      </c>
      <c r="D1443" s="117"/>
      <c r="E1443" s="7" t="s">
        <v>1510</v>
      </c>
      <c r="F1443" s="7" t="s">
        <v>85</v>
      </c>
      <c r="G1443" s="7" t="s">
        <v>57</v>
      </c>
      <c r="H1443" s="6">
        <v>2025</v>
      </c>
      <c r="I1443" s="29">
        <v>0</v>
      </c>
      <c r="J1443" s="29">
        <v>0</v>
      </c>
    </row>
    <row r="1444" spans="1:10" ht="15" customHeight="1" x14ac:dyDescent="0.25">
      <c r="A1444" s="8">
        <f t="shared" si="39"/>
        <v>1444</v>
      </c>
      <c r="B1444" s="7" t="s">
        <v>3649</v>
      </c>
      <c r="C1444" s="7" t="s">
        <v>3650</v>
      </c>
      <c r="D1444" s="117"/>
      <c r="E1444" s="7" t="s">
        <v>377</v>
      </c>
      <c r="F1444" s="7" t="s">
        <v>85</v>
      </c>
      <c r="G1444" s="7" t="s">
        <v>57</v>
      </c>
      <c r="H1444" s="6">
        <v>2025</v>
      </c>
      <c r="I1444" s="29">
        <v>0</v>
      </c>
      <c r="J1444" s="29">
        <v>0</v>
      </c>
    </row>
    <row r="1445" spans="1:10" ht="15" customHeight="1" x14ac:dyDescent="0.25">
      <c r="A1445" s="8">
        <f t="shared" si="39"/>
        <v>1445</v>
      </c>
      <c r="B1445" s="7" t="s">
        <v>3488</v>
      </c>
      <c r="C1445" s="7" t="s">
        <v>3489</v>
      </c>
      <c r="D1445" s="117"/>
      <c r="E1445" s="7" t="s">
        <v>209</v>
      </c>
      <c r="F1445" s="7" t="s">
        <v>85</v>
      </c>
      <c r="G1445" s="7" t="s">
        <v>84</v>
      </c>
      <c r="H1445" s="6">
        <v>2026</v>
      </c>
      <c r="I1445" s="29">
        <v>0</v>
      </c>
      <c r="J1445" s="29">
        <v>0</v>
      </c>
    </row>
    <row r="1446" spans="1:10" ht="15" customHeight="1" x14ac:dyDescent="0.25">
      <c r="A1446" s="8">
        <f t="shared" si="39"/>
        <v>1446</v>
      </c>
      <c r="B1446" s="7" t="s">
        <v>3069</v>
      </c>
      <c r="C1446" s="7" t="s">
        <v>3070</v>
      </c>
      <c r="D1446" s="117"/>
      <c r="E1446" s="7" t="s">
        <v>236</v>
      </c>
      <c r="F1446" s="7" t="s">
        <v>85</v>
      </c>
      <c r="G1446" s="7" t="s">
        <v>53</v>
      </c>
      <c r="H1446" s="6">
        <v>2026</v>
      </c>
      <c r="I1446" s="29">
        <v>0</v>
      </c>
      <c r="J1446" s="29">
        <v>0</v>
      </c>
    </row>
    <row r="1447" spans="1:10" ht="15" customHeight="1" x14ac:dyDescent="0.25">
      <c r="A1447" s="8">
        <f t="shared" si="39"/>
        <v>1447</v>
      </c>
      <c r="B1447" s="7" t="s">
        <v>429</v>
      </c>
      <c r="C1447" s="7" t="s">
        <v>428</v>
      </c>
      <c r="D1447" s="117"/>
      <c r="E1447" s="7" t="s">
        <v>192</v>
      </c>
      <c r="F1447" s="7" t="s">
        <v>85</v>
      </c>
      <c r="G1447" s="7" t="s">
        <v>53</v>
      </c>
      <c r="H1447" s="6">
        <v>2026</v>
      </c>
      <c r="I1447" s="29">
        <v>0</v>
      </c>
      <c r="J1447" s="29">
        <v>0</v>
      </c>
    </row>
    <row r="1448" spans="1:10" ht="15" customHeight="1" x14ac:dyDescent="0.25">
      <c r="A1448" s="8">
        <f t="shared" si="39"/>
        <v>1448</v>
      </c>
      <c r="B1448" s="7" t="s">
        <v>427</v>
      </c>
      <c r="C1448" s="7" t="s">
        <v>426</v>
      </c>
      <c r="D1448" s="117"/>
      <c r="E1448" s="7" t="s">
        <v>425</v>
      </c>
      <c r="F1448" s="7" t="s">
        <v>85</v>
      </c>
      <c r="G1448" s="7" t="s">
        <v>84</v>
      </c>
      <c r="H1448" s="6">
        <v>2026</v>
      </c>
      <c r="I1448" s="29">
        <v>0</v>
      </c>
      <c r="J1448" s="29">
        <v>0</v>
      </c>
    </row>
    <row r="1449" spans="1:10" ht="15" customHeight="1" x14ac:dyDescent="0.25">
      <c r="A1449" s="8">
        <f t="shared" si="39"/>
        <v>1449</v>
      </c>
      <c r="B1449" s="7" t="s">
        <v>424</v>
      </c>
      <c r="C1449" s="7" t="s">
        <v>423</v>
      </c>
      <c r="D1449" s="117"/>
      <c r="E1449" s="7" t="s">
        <v>422</v>
      </c>
      <c r="F1449" s="7" t="s">
        <v>85</v>
      </c>
      <c r="G1449" s="7" t="s">
        <v>46</v>
      </c>
      <c r="H1449" s="6">
        <v>2025</v>
      </c>
      <c r="I1449" s="29">
        <v>0</v>
      </c>
      <c r="J1449" s="29">
        <v>0</v>
      </c>
    </row>
    <row r="1450" spans="1:10" ht="15" customHeight="1" x14ac:dyDescent="0.25">
      <c r="A1450" s="8">
        <f t="shared" si="39"/>
        <v>1450</v>
      </c>
      <c r="B1450" s="7" t="s">
        <v>421</v>
      </c>
      <c r="C1450" s="7" t="s">
        <v>420</v>
      </c>
      <c r="D1450" s="117"/>
      <c r="E1450" s="7" t="s">
        <v>185</v>
      </c>
      <c r="F1450" s="7" t="s">
        <v>85</v>
      </c>
      <c r="G1450" s="7" t="s">
        <v>84</v>
      </c>
      <c r="H1450" s="6">
        <v>2026</v>
      </c>
      <c r="I1450" s="29">
        <v>0</v>
      </c>
      <c r="J1450" s="29">
        <v>0</v>
      </c>
    </row>
    <row r="1451" spans="1:10" ht="15" customHeight="1" x14ac:dyDescent="0.25">
      <c r="A1451" s="8">
        <f t="shared" si="39"/>
        <v>1451</v>
      </c>
      <c r="B1451" s="7" t="s">
        <v>419</v>
      </c>
      <c r="C1451" s="7" t="s">
        <v>418</v>
      </c>
      <c r="D1451" s="117"/>
      <c r="E1451" s="7" t="s">
        <v>417</v>
      </c>
      <c r="F1451" s="7" t="s">
        <v>85</v>
      </c>
      <c r="G1451" s="7" t="s">
        <v>53</v>
      </c>
      <c r="H1451" s="6">
        <v>2026</v>
      </c>
      <c r="I1451" s="29">
        <v>0</v>
      </c>
      <c r="J1451" s="29">
        <v>0</v>
      </c>
    </row>
    <row r="1452" spans="1:10" ht="15" customHeight="1" x14ac:dyDescent="0.25">
      <c r="A1452" s="8">
        <f t="shared" si="39"/>
        <v>1452</v>
      </c>
      <c r="B1452" s="7" t="s">
        <v>3651</v>
      </c>
      <c r="C1452" s="7" t="s">
        <v>3652</v>
      </c>
      <c r="D1452" s="117"/>
      <c r="E1452" s="7" t="s">
        <v>572</v>
      </c>
      <c r="F1452" s="7" t="s">
        <v>85</v>
      </c>
      <c r="G1452" s="7" t="s">
        <v>125</v>
      </c>
      <c r="H1452" s="6">
        <v>2027</v>
      </c>
      <c r="I1452" s="29">
        <v>0</v>
      </c>
      <c r="J1452" s="29">
        <v>0</v>
      </c>
    </row>
    <row r="1453" spans="1:10" ht="15" customHeight="1" x14ac:dyDescent="0.25">
      <c r="A1453" s="8">
        <f t="shared" si="39"/>
        <v>1453</v>
      </c>
      <c r="B1453" s="7" t="s">
        <v>415</v>
      </c>
      <c r="C1453" s="7" t="s">
        <v>414</v>
      </c>
      <c r="D1453" s="117"/>
      <c r="E1453" s="7" t="s">
        <v>366</v>
      </c>
      <c r="F1453" s="7" t="s">
        <v>85</v>
      </c>
      <c r="G1453" s="7" t="s">
        <v>57</v>
      </c>
      <c r="H1453" s="6">
        <v>2025</v>
      </c>
      <c r="I1453" s="29">
        <v>0</v>
      </c>
      <c r="J1453" s="29">
        <v>0</v>
      </c>
    </row>
    <row r="1454" spans="1:10" ht="15" customHeight="1" x14ac:dyDescent="0.25">
      <c r="A1454" s="8">
        <f t="shared" si="39"/>
        <v>1454</v>
      </c>
      <c r="B1454" s="7" t="s">
        <v>3071</v>
      </c>
      <c r="C1454" s="7" t="s">
        <v>3072</v>
      </c>
      <c r="D1454" s="117"/>
      <c r="E1454" s="7" t="s">
        <v>190</v>
      </c>
      <c r="F1454" s="7" t="s">
        <v>85</v>
      </c>
      <c r="G1454" s="7" t="s">
        <v>125</v>
      </c>
      <c r="H1454" s="6">
        <v>2026</v>
      </c>
      <c r="I1454" s="29">
        <v>0</v>
      </c>
      <c r="J1454" s="29">
        <v>0</v>
      </c>
    </row>
    <row r="1455" spans="1:10" ht="15" customHeight="1" x14ac:dyDescent="0.25">
      <c r="A1455" s="8">
        <f t="shared" si="39"/>
        <v>1455</v>
      </c>
      <c r="B1455" s="7" t="s">
        <v>3073</v>
      </c>
      <c r="C1455" s="7" t="s">
        <v>3074</v>
      </c>
      <c r="D1455" s="117"/>
      <c r="E1455" s="7" t="s">
        <v>190</v>
      </c>
      <c r="F1455" s="7" t="s">
        <v>85</v>
      </c>
      <c r="G1455" s="7" t="s">
        <v>125</v>
      </c>
      <c r="H1455" s="6">
        <v>2027</v>
      </c>
      <c r="I1455" s="29">
        <v>0</v>
      </c>
      <c r="J1455" s="29">
        <v>0</v>
      </c>
    </row>
    <row r="1456" spans="1:10" ht="15" customHeight="1" x14ac:dyDescent="0.25">
      <c r="A1456" s="8">
        <f t="shared" si="39"/>
        <v>1456</v>
      </c>
      <c r="B1456" s="7" t="s">
        <v>412</v>
      </c>
      <c r="C1456" s="7" t="s">
        <v>411</v>
      </c>
      <c r="D1456" s="117"/>
      <c r="E1456" s="7" t="s">
        <v>410</v>
      </c>
      <c r="F1456" s="7" t="s">
        <v>85</v>
      </c>
      <c r="G1456" s="7" t="s">
        <v>84</v>
      </c>
      <c r="H1456" s="6">
        <v>2025</v>
      </c>
      <c r="I1456" s="29">
        <v>0</v>
      </c>
      <c r="J1456" s="29">
        <v>0</v>
      </c>
    </row>
    <row r="1457" spans="1:10" ht="15" customHeight="1" x14ac:dyDescent="0.25">
      <c r="A1457" s="8">
        <f t="shared" si="39"/>
        <v>1457</v>
      </c>
      <c r="B1457" s="7" t="s">
        <v>3653</v>
      </c>
      <c r="C1457" s="7" t="s">
        <v>409</v>
      </c>
      <c r="D1457" s="117"/>
      <c r="E1457" s="7" t="s">
        <v>164</v>
      </c>
      <c r="F1457" s="7" t="s">
        <v>85</v>
      </c>
      <c r="G1457" s="7" t="s">
        <v>125</v>
      </c>
      <c r="H1457" s="6">
        <v>2024</v>
      </c>
      <c r="I1457" s="29">
        <v>0</v>
      </c>
      <c r="J1457" s="29">
        <v>0</v>
      </c>
    </row>
    <row r="1458" spans="1:10" ht="15" customHeight="1" x14ac:dyDescent="0.25">
      <c r="A1458" s="8">
        <f t="shared" si="39"/>
        <v>1458</v>
      </c>
      <c r="B1458" s="7" t="s">
        <v>408</v>
      </c>
      <c r="C1458" s="7" t="s">
        <v>407</v>
      </c>
      <c r="D1458" s="117"/>
      <c r="E1458" s="7" t="s">
        <v>404</v>
      </c>
      <c r="F1458" s="7" t="s">
        <v>85</v>
      </c>
      <c r="G1458" s="7" t="s">
        <v>84</v>
      </c>
      <c r="H1458" s="6">
        <v>2025</v>
      </c>
      <c r="I1458" s="29">
        <v>0</v>
      </c>
      <c r="J1458" s="29">
        <v>0</v>
      </c>
    </row>
    <row r="1459" spans="1:10" ht="15" customHeight="1" x14ac:dyDescent="0.25">
      <c r="A1459" s="8">
        <f t="shared" si="39"/>
        <v>1459</v>
      </c>
      <c r="B1459" s="7" t="s">
        <v>406</v>
      </c>
      <c r="C1459" s="7" t="s">
        <v>405</v>
      </c>
      <c r="D1459" s="117"/>
      <c r="E1459" s="7" t="s">
        <v>404</v>
      </c>
      <c r="F1459" s="7" t="s">
        <v>85</v>
      </c>
      <c r="G1459" s="7" t="s">
        <v>84</v>
      </c>
      <c r="H1459" s="6">
        <v>2026</v>
      </c>
      <c r="I1459" s="29">
        <v>0</v>
      </c>
      <c r="J1459" s="29">
        <v>0</v>
      </c>
    </row>
    <row r="1460" spans="1:10" ht="15" customHeight="1" x14ac:dyDescent="0.25">
      <c r="A1460" s="8">
        <f t="shared" si="39"/>
        <v>1460</v>
      </c>
      <c r="B1460" s="7" t="s">
        <v>403</v>
      </c>
      <c r="C1460" s="7" t="s">
        <v>402</v>
      </c>
      <c r="D1460" s="117"/>
      <c r="E1460" s="7" t="s">
        <v>78</v>
      </c>
      <c r="F1460" s="7" t="s">
        <v>85</v>
      </c>
      <c r="G1460" s="7" t="s">
        <v>57</v>
      </c>
      <c r="H1460" s="6">
        <v>2025</v>
      </c>
      <c r="I1460" s="29">
        <v>0</v>
      </c>
      <c r="J1460" s="29">
        <v>0</v>
      </c>
    </row>
    <row r="1461" spans="1:10" ht="15" customHeight="1" x14ac:dyDescent="0.25">
      <c r="A1461" s="8">
        <f t="shared" si="39"/>
        <v>1461</v>
      </c>
      <c r="B1461" s="7" t="s">
        <v>3609</v>
      </c>
      <c r="C1461" s="7" t="s">
        <v>3610</v>
      </c>
      <c r="D1461" s="117"/>
      <c r="E1461" s="7" t="s">
        <v>3611</v>
      </c>
      <c r="F1461" s="7" t="s">
        <v>85</v>
      </c>
      <c r="G1461" s="7" t="s">
        <v>57</v>
      </c>
      <c r="H1461" s="6">
        <v>2026</v>
      </c>
      <c r="I1461" s="29">
        <v>0</v>
      </c>
      <c r="J1461" s="29">
        <v>0</v>
      </c>
    </row>
    <row r="1462" spans="1:10" ht="15" customHeight="1" x14ac:dyDescent="0.25">
      <c r="A1462" s="8">
        <f t="shared" si="39"/>
        <v>1462</v>
      </c>
      <c r="B1462" s="7" t="s">
        <v>3383</v>
      </c>
      <c r="C1462" s="7" t="s">
        <v>3384</v>
      </c>
      <c r="D1462" s="117"/>
      <c r="E1462" s="7" t="s">
        <v>236</v>
      </c>
      <c r="F1462" s="7" t="s">
        <v>85</v>
      </c>
      <c r="G1462" s="7" t="s">
        <v>53</v>
      </c>
      <c r="H1462" s="6">
        <v>2026</v>
      </c>
      <c r="I1462" s="29">
        <v>0</v>
      </c>
      <c r="J1462" s="29">
        <v>0</v>
      </c>
    </row>
    <row r="1463" spans="1:10" ht="15" customHeight="1" x14ac:dyDescent="0.25">
      <c r="A1463" s="8">
        <f t="shared" si="39"/>
        <v>1463</v>
      </c>
      <c r="B1463" s="7" t="s">
        <v>401</v>
      </c>
      <c r="C1463" s="7" t="s">
        <v>400</v>
      </c>
      <c r="D1463" s="117"/>
      <c r="E1463" s="7" t="s">
        <v>156</v>
      </c>
      <c r="F1463" s="7" t="s">
        <v>85</v>
      </c>
      <c r="G1463" s="7" t="s">
        <v>57</v>
      </c>
      <c r="H1463" s="6">
        <v>2026</v>
      </c>
      <c r="I1463" s="29">
        <v>0</v>
      </c>
      <c r="J1463" s="29">
        <v>0</v>
      </c>
    </row>
    <row r="1464" spans="1:10" ht="15" customHeight="1" x14ac:dyDescent="0.25">
      <c r="A1464" s="8">
        <f t="shared" si="39"/>
        <v>1464</v>
      </c>
      <c r="B1464" s="7" t="s">
        <v>399</v>
      </c>
      <c r="C1464" s="7" t="s">
        <v>398</v>
      </c>
      <c r="D1464" s="117"/>
      <c r="E1464" s="7" t="s">
        <v>198</v>
      </c>
      <c r="F1464" s="7" t="s">
        <v>85</v>
      </c>
      <c r="G1464" s="7" t="s">
        <v>84</v>
      </c>
      <c r="H1464" s="6">
        <v>2026</v>
      </c>
      <c r="I1464" s="29">
        <v>0</v>
      </c>
      <c r="J1464" s="29">
        <v>0</v>
      </c>
    </row>
    <row r="1465" spans="1:10" ht="15" customHeight="1" x14ac:dyDescent="0.25">
      <c r="A1465" s="8">
        <f t="shared" si="39"/>
        <v>1465</v>
      </c>
      <c r="B1465" s="7" t="s">
        <v>397</v>
      </c>
      <c r="C1465" s="7" t="s">
        <v>396</v>
      </c>
      <c r="D1465" s="117"/>
      <c r="E1465" s="7" t="s">
        <v>185</v>
      </c>
      <c r="F1465" s="7" t="s">
        <v>85</v>
      </c>
      <c r="G1465" s="7" t="s">
        <v>84</v>
      </c>
      <c r="H1465" s="6">
        <v>2025</v>
      </c>
      <c r="I1465" s="29">
        <v>0</v>
      </c>
      <c r="J1465" s="29">
        <v>0</v>
      </c>
    </row>
    <row r="1466" spans="1:10" ht="15" customHeight="1" x14ac:dyDescent="0.25">
      <c r="A1466" s="8">
        <f t="shared" si="39"/>
        <v>1466</v>
      </c>
      <c r="B1466" s="7" t="s">
        <v>395</v>
      </c>
      <c r="C1466" s="7" t="s">
        <v>394</v>
      </c>
      <c r="D1466" s="117"/>
      <c r="E1466" s="7" t="s">
        <v>170</v>
      </c>
      <c r="F1466" s="7" t="s">
        <v>85</v>
      </c>
      <c r="G1466" s="7" t="s">
        <v>84</v>
      </c>
      <c r="H1466" s="6">
        <v>2024</v>
      </c>
      <c r="I1466" s="29">
        <v>0</v>
      </c>
      <c r="J1466" s="29">
        <v>0</v>
      </c>
    </row>
    <row r="1467" spans="1:10" ht="15" customHeight="1" x14ac:dyDescent="0.25">
      <c r="A1467" s="8">
        <f t="shared" si="39"/>
        <v>1467</v>
      </c>
      <c r="B1467" s="7" t="s">
        <v>393</v>
      </c>
      <c r="C1467" s="7" t="s">
        <v>392</v>
      </c>
      <c r="D1467" s="117"/>
      <c r="E1467" s="7" t="s">
        <v>267</v>
      </c>
      <c r="F1467" s="7" t="s">
        <v>85</v>
      </c>
      <c r="G1467" s="7" t="s">
        <v>57</v>
      </c>
      <c r="H1467" s="6">
        <v>2025</v>
      </c>
      <c r="I1467" s="29">
        <v>0</v>
      </c>
      <c r="J1467" s="29">
        <v>0</v>
      </c>
    </row>
    <row r="1468" spans="1:10" ht="15" customHeight="1" x14ac:dyDescent="0.25">
      <c r="A1468" s="8">
        <f t="shared" si="39"/>
        <v>1468</v>
      </c>
      <c r="B1468" s="7" t="s">
        <v>391</v>
      </c>
      <c r="C1468" s="7" t="s">
        <v>390</v>
      </c>
      <c r="D1468" s="117"/>
      <c r="E1468" s="7" t="s">
        <v>389</v>
      </c>
      <c r="F1468" s="7" t="s">
        <v>85</v>
      </c>
      <c r="G1468" s="7" t="s">
        <v>84</v>
      </c>
      <c r="H1468" s="6">
        <v>2025</v>
      </c>
      <c r="I1468" s="29">
        <v>0</v>
      </c>
      <c r="J1468" s="29">
        <v>0</v>
      </c>
    </row>
    <row r="1469" spans="1:10" ht="15" customHeight="1" x14ac:dyDescent="0.25">
      <c r="A1469" s="8">
        <f t="shared" si="39"/>
        <v>1469</v>
      </c>
      <c r="B1469" s="7" t="s">
        <v>3075</v>
      </c>
      <c r="C1469" s="7" t="s">
        <v>3076</v>
      </c>
      <c r="D1469" s="117"/>
      <c r="E1469" s="7" t="s">
        <v>3055</v>
      </c>
      <c r="F1469" s="7" t="s">
        <v>85</v>
      </c>
      <c r="G1469" s="7" t="s">
        <v>84</v>
      </c>
      <c r="H1469" s="6">
        <v>2026</v>
      </c>
      <c r="I1469" s="29">
        <v>0</v>
      </c>
      <c r="J1469" s="29">
        <v>0</v>
      </c>
    </row>
    <row r="1470" spans="1:10" ht="15" customHeight="1" x14ac:dyDescent="0.25">
      <c r="A1470" s="8">
        <f t="shared" si="39"/>
        <v>1470</v>
      </c>
      <c r="B1470" s="7" t="s">
        <v>3727</v>
      </c>
      <c r="C1470" s="7" t="s">
        <v>3728</v>
      </c>
      <c r="D1470" s="117"/>
      <c r="E1470" s="7" t="s">
        <v>128</v>
      </c>
      <c r="F1470" s="7" t="s">
        <v>85</v>
      </c>
      <c r="G1470" s="7" t="s">
        <v>125</v>
      </c>
      <c r="H1470" s="6">
        <v>2027</v>
      </c>
      <c r="I1470" s="29">
        <v>0</v>
      </c>
      <c r="J1470" s="29">
        <v>0</v>
      </c>
    </row>
    <row r="1471" spans="1:10" ht="15" customHeight="1" x14ac:dyDescent="0.25">
      <c r="A1471" s="8">
        <f t="shared" si="39"/>
        <v>1471</v>
      </c>
      <c r="B1471" s="7" t="s">
        <v>3490</v>
      </c>
      <c r="C1471" s="7" t="s">
        <v>3491</v>
      </c>
      <c r="D1471" s="117"/>
      <c r="E1471" s="7" t="s">
        <v>217</v>
      </c>
      <c r="F1471" s="7" t="s">
        <v>85</v>
      </c>
      <c r="G1471" s="7" t="s">
        <v>53</v>
      </c>
      <c r="H1471" s="6">
        <v>2025</v>
      </c>
      <c r="I1471" s="29">
        <v>0</v>
      </c>
      <c r="J1471" s="29">
        <v>0</v>
      </c>
    </row>
    <row r="1472" spans="1:10" ht="15" customHeight="1" x14ac:dyDescent="0.25">
      <c r="A1472" s="8">
        <f t="shared" si="39"/>
        <v>1472</v>
      </c>
      <c r="B1472" s="7" t="s">
        <v>3077</v>
      </c>
      <c r="C1472" s="7" t="s">
        <v>3078</v>
      </c>
      <c r="D1472" s="117"/>
      <c r="E1472" s="7" t="s">
        <v>389</v>
      </c>
      <c r="F1472" s="7" t="s">
        <v>85</v>
      </c>
      <c r="G1472" s="7" t="s">
        <v>84</v>
      </c>
      <c r="H1472" s="6">
        <v>2025</v>
      </c>
      <c r="I1472" s="29">
        <v>0</v>
      </c>
      <c r="J1472" s="29">
        <v>0</v>
      </c>
    </row>
    <row r="1473" spans="1:10" ht="15" customHeight="1" x14ac:dyDescent="0.25">
      <c r="A1473" s="8">
        <f t="shared" si="39"/>
        <v>1473</v>
      </c>
      <c r="B1473" s="7" t="s">
        <v>3654</v>
      </c>
      <c r="C1473" s="7" t="s">
        <v>385</v>
      </c>
      <c r="D1473" s="117"/>
      <c r="E1473" s="7" t="s">
        <v>148</v>
      </c>
      <c r="F1473" s="7" t="s">
        <v>85</v>
      </c>
      <c r="G1473" s="7" t="s">
        <v>84</v>
      </c>
      <c r="H1473" s="6">
        <v>2025</v>
      </c>
      <c r="I1473" s="29">
        <v>0</v>
      </c>
      <c r="J1473" s="29">
        <v>0</v>
      </c>
    </row>
    <row r="1474" spans="1:10" ht="15" customHeight="1" x14ac:dyDescent="0.25">
      <c r="A1474" s="8">
        <f t="shared" si="39"/>
        <v>1474</v>
      </c>
      <c r="B1474" s="7" t="s">
        <v>384</v>
      </c>
      <c r="C1474" s="7" t="s">
        <v>383</v>
      </c>
      <c r="D1474" s="117"/>
      <c r="E1474" s="7" t="s">
        <v>164</v>
      </c>
      <c r="F1474" s="7" t="s">
        <v>85</v>
      </c>
      <c r="G1474" s="7" t="s">
        <v>125</v>
      </c>
      <c r="H1474" s="6">
        <v>2025</v>
      </c>
      <c r="I1474" s="29">
        <v>0</v>
      </c>
      <c r="J1474" s="29">
        <v>0</v>
      </c>
    </row>
    <row r="1475" spans="1:10" ht="15" customHeight="1" x14ac:dyDescent="0.25">
      <c r="A1475" s="8">
        <f t="shared" si="39"/>
        <v>1475</v>
      </c>
      <c r="B1475" s="7" t="s">
        <v>382</v>
      </c>
      <c r="C1475" s="7" t="s">
        <v>381</v>
      </c>
      <c r="D1475" s="117"/>
      <c r="E1475" s="7" t="s">
        <v>156</v>
      </c>
      <c r="F1475" s="7" t="s">
        <v>85</v>
      </c>
      <c r="G1475" s="7" t="s">
        <v>57</v>
      </c>
      <c r="H1475" s="6">
        <v>2024</v>
      </c>
      <c r="I1475" s="29">
        <v>10</v>
      </c>
      <c r="J1475" s="29">
        <v>10</v>
      </c>
    </row>
    <row r="1476" spans="1:10" ht="15" customHeight="1" x14ac:dyDescent="0.25">
      <c r="A1476" s="8">
        <f t="shared" si="39"/>
        <v>1476</v>
      </c>
      <c r="B1476" s="7" t="s">
        <v>379</v>
      </c>
      <c r="C1476" s="7" t="s">
        <v>378</v>
      </c>
      <c r="D1476" s="117"/>
      <c r="E1476" s="7" t="s">
        <v>377</v>
      </c>
      <c r="F1476" s="7" t="s">
        <v>85</v>
      </c>
      <c r="G1476" s="7" t="s">
        <v>57</v>
      </c>
      <c r="H1476" s="6">
        <v>2026</v>
      </c>
      <c r="I1476" s="29">
        <v>0</v>
      </c>
      <c r="J1476" s="29">
        <v>0</v>
      </c>
    </row>
    <row r="1477" spans="1:10" ht="15" customHeight="1" x14ac:dyDescent="0.25">
      <c r="A1477" s="8">
        <f t="shared" si="39"/>
        <v>1477</v>
      </c>
      <c r="B1477" s="7" t="s">
        <v>3176</v>
      </c>
      <c r="C1477" s="7" t="s">
        <v>3177</v>
      </c>
      <c r="D1477" s="117"/>
      <c r="E1477" s="7" t="s">
        <v>156</v>
      </c>
      <c r="F1477" s="7" t="s">
        <v>85</v>
      </c>
      <c r="G1477" s="7" t="s">
        <v>57</v>
      </c>
      <c r="H1477" s="6">
        <v>2025</v>
      </c>
      <c r="I1477" s="29">
        <v>0</v>
      </c>
      <c r="J1477" s="29">
        <v>0</v>
      </c>
    </row>
    <row r="1478" spans="1:10" ht="15" customHeight="1" x14ac:dyDescent="0.25">
      <c r="A1478" s="8">
        <f t="shared" ref="A1478:A1541" si="40">A1477+1</f>
        <v>1478</v>
      </c>
      <c r="B1478" s="7" t="s">
        <v>3655</v>
      </c>
      <c r="C1478" s="7" t="s">
        <v>3656</v>
      </c>
      <c r="D1478" s="117"/>
      <c r="E1478" s="7" t="s">
        <v>271</v>
      </c>
      <c r="F1478" s="7" t="s">
        <v>85</v>
      </c>
      <c r="G1478" s="7" t="s">
        <v>57</v>
      </c>
      <c r="H1478" s="6">
        <v>2027</v>
      </c>
      <c r="I1478" s="29">
        <v>0</v>
      </c>
      <c r="J1478" s="29">
        <v>0</v>
      </c>
    </row>
    <row r="1479" spans="1:10" ht="15" customHeight="1" x14ac:dyDescent="0.25">
      <c r="A1479" s="8">
        <f t="shared" si="40"/>
        <v>1479</v>
      </c>
      <c r="B1479" s="7" t="s">
        <v>375</v>
      </c>
      <c r="C1479" s="7" t="s">
        <v>374</v>
      </c>
      <c r="D1479" s="117"/>
      <c r="E1479" s="7" t="s">
        <v>373</v>
      </c>
      <c r="F1479" s="7" t="s">
        <v>85</v>
      </c>
      <c r="G1479" s="7" t="s">
        <v>57</v>
      </c>
      <c r="H1479" s="6">
        <v>2026</v>
      </c>
      <c r="I1479" s="29">
        <v>0</v>
      </c>
      <c r="J1479" s="29">
        <v>0</v>
      </c>
    </row>
    <row r="1480" spans="1:10" ht="15" customHeight="1" x14ac:dyDescent="0.25">
      <c r="A1480" s="8">
        <f t="shared" si="40"/>
        <v>1480</v>
      </c>
      <c r="B1480" s="7" t="s">
        <v>371</v>
      </c>
      <c r="C1480" s="7" t="s">
        <v>370</v>
      </c>
      <c r="D1480" s="117"/>
      <c r="E1480" s="7" t="s">
        <v>369</v>
      </c>
      <c r="F1480" s="7" t="s">
        <v>85</v>
      </c>
      <c r="G1480" s="7" t="s">
        <v>84</v>
      </c>
      <c r="H1480" s="6">
        <v>2024</v>
      </c>
      <c r="I1480" s="29">
        <v>0</v>
      </c>
      <c r="J1480" s="29">
        <v>0</v>
      </c>
    </row>
    <row r="1481" spans="1:10" ht="15" customHeight="1" x14ac:dyDescent="0.25">
      <c r="A1481" s="8">
        <f t="shared" si="40"/>
        <v>1481</v>
      </c>
      <c r="B1481" s="7" t="s">
        <v>368</v>
      </c>
      <c r="C1481" s="7" t="s">
        <v>367</v>
      </c>
      <c r="D1481" s="117"/>
      <c r="E1481" s="7" t="s">
        <v>366</v>
      </c>
      <c r="F1481" s="7" t="s">
        <v>85</v>
      </c>
      <c r="G1481" s="7" t="s">
        <v>57</v>
      </c>
      <c r="H1481" s="6">
        <v>2025</v>
      </c>
      <c r="I1481" s="29">
        <v>0</v>
      </c>
      <c r="J1481" s="29">
        <v>0</v>
      </c>
    </row>
    <row r="1482" spans="1:10" ht="15" customHeight="1" x14ac:dyDescent="0.25">
      <c r="A1482" s="8">
        <f t="shared" si="40"/>
        <v>1482</v>
      </c>
      <c r="B1482" s="7" t="s">
        <v>365</v>
      </c>
      <c r="C1482" s="7" t="s">
        <v>364</v>
      </c>
      <c r="D1482" s="117"/>
      <c r="E1482" s="7" t="s">
        <v>363</v>
      </c>
      <c r="F1482" s="7" t="s">
        <v>85</v>
      </c>
      <c r="G1482" s="7" t="s">
        <v>53</v>
      </c>
      <c r="H1482" s="6">
        <v>2026</v>
      </c>
      <c r="I1482" s="29">
        <v>0</v>
      </c>
      <c r="J1482" s="29">
        <v>0</v>
      </c>
    </row>
    <row r="1483" spans="1:10" ht="15" customHeight="1" x14ac:dyDescent="0.25">
      <c r="A1483" s="8">
        <f t="shared" si="40"/>
        <v>1483</v>
      </c>
      <c r="B1483" s="7" t="s">
        <v>362</v>
      </c>
      <c r="C1483" s="7" t="s">
        <v>361</v>
      </c>
      <c r="D1483" s="117"/>
      <c r="E1483" s="7" t="s">
        <v>133</v>
      </c>
      <c r="F1483" s="7" t="s">
        <v>85</v>
      </c>
      <c r="G1483" s="7" t="s">
        <v>57</v>
      </c>
      <c r="H1483" s="6">
        <v>2027</v>
      </c>
      <c r="I1483" s="29">
        <v>0</v>
      </c>
      <c r="J1483" s="29">
        <v>0</v>
      </c>
    </row>
    <row r="1484" spans="1:10" ht="15" customHeight="1" x14ac:dyDescent="0.25">
      <c r="A1484" s="8">
        <f t="shared" si="40"/>
        <v>1484</v>
      </c>
      <c r="B1484" s="7" t="s">
        <v>3271</v>
      </c>
      <c r="C1484" s="7" t="s">
        <v>3272</v>
      </c>
      <c r="D1484" s="117"/>
      <c r="E1484" s="7" t="s">
        <v>164</v>
      </c>
      <c r="F1484" s="7" t="s">
        <v>85</v>
      </c>
      <c r="G1484" s="7" t="s">
        <v>125</v>
      </c>
      <c r="H1484" s="6">
        <v>2026</v>
      </c>
      <c r="I1484" s="29">
        <v>0</v>
      </c>
      <c r="J1484" s="29">
        <v>0</v>
      </c>
    </row>
    <row r="1485" spans="1:10" ht="15" customHeight="1" x14ac:dyDescent="0.25">
      <c r="A1485" s="8">
        <f t="shared" si="40"/>
        <v>1485</v>
      </c>
      <c r="B1485" s="7" t="s">
        <v>3273</v>
      </c>
      <c r="C1485" s="7" t="s">
        <v>3274</v>
      </c>
      <c r="D1485" s="117"/>
      <c r="E1485" s="7" t="s">
        <v>2900</v>
      </c>
      <c r="F1485" s="7" t="s">
        <v>85</v>
      </c>
      <c r="G1485" s="7" t="s">
        <v>57</v>
      </c>
      <c r="H1485" s="6">
        <v>2026</v>
      </c>
      <c r="I1485" s="29">
        <v>0</v>
      </c>
      <c r="J1485" s="29">
        <v>0</v>
      </c>
    </row>
    <row r="1486" spans="1:10" x14ac:dyDescent="0.25">
      <c r="A1486" s="8">
        <f t="shared" si="40"/>
        <v>1486</v>
      </c>
      <c r="B1486" s="7" t="s">
        <v>3178</v>
      </c>
      <c r="C1486" s="7" t="s">
        <v>3179</v>
      </c>
      <c r="D1486" s="117"/>
      <c r="E1486" s="7" t="s">
        <v>267</v>
      </c>
      <c r="F1486" s="7" t="s">
        <v>85</v>
      </c>
      <c r="G1486" s="7" t="s">
        <v>57</v>
      </c>
      <c r="H1486" s="6">
        <v>2025</v>
      </c>
      <c r="I1486" s="29">
        <v>0</v>
      </c>
      <c r="J1486" s="29">
        <v>0</v>
      </c>
    </row>
    <row r="1487" spans="1:10" x14ac:dyDescent="0.25">
      <c r="A1487" s="8">
        <f t="shared" si="40"/>
        <v>1487</v>
      </c>
      <c r="B1487" s="7" t="s">
        <v>3657</v>
      </c>
      <c r="C1487" s="7" t="s">
        <v>360</v>
      </c>
      <c r="D1487" s="117"/>
      <c r="E1487" s="7" t="s">
        <v>102</v>
      </c>
      <c r="F1487" s="7" t="s">
        <v>85</v>
      </c>
      <c r="G1487" s="7" t="s">
        <v>101</v>
      </c>
      <c r="H1487" s="6">
        <v>2024</v>
      </c>
      <c r="I1487" s="29">
        <v>60</v>
      </c>
      <c r="J1487" s="29">
        <v>60</v>
      </c>
    </row>
    <row r="1488" spans="1:10" x14ac:dyDescent="0.25">
      <c r="A1488" s="8">
        <f t="shared" si="40"/>
        <v>1488</v>
      </c>
      <c r="B1488" s="7" t="s">
        <v>3002</v>
      </c>
      <c r="C1488" s="7" t="s">
        <v>3001</v>
      </c>
      <c r="D1488" s="117"/>
      <c r="E1488" s="7" t="s">
        <v>389</v>
      </c>
      <c r="F1488" s="7" t="s">
        <v>85</v>
      </c>
      <c r="G1488" s="7" t="s">
        <v>84</v>
      </c>
      <c r="H1488" s="6">
        <v>2026</v>
      </c>
      <c r="I1488" s="29">
        <v>0</v>
      </c>
      <c r="J1488" s="29">
        <v>0</v>
      </c>
    </row>
    <row r="1489" spans="1:10" x14ac:dyDescent="0.25">
      <c r="A1489" s="8">
        <f t="shared" si="40"/>
        <v>1489</v>
      </c>
      <c r="B1489" s="7" t="s">
        <v>3492</v>
      </c>
      <c r="C1489" s="7" t="s">
        <v>3493</v>
      </c>
      <c r="D1489" s="117"/>
      <c r="E1489" s="7" t="s">
        <v>1396</v>
      </c>
      <c r="F1489" s="7" t="s">
        <v>85</v>
      </c>
      <c r="G1489" s="7" t="s">
        <v>53</v>
      </c>
      <c r="H1489" s="6">
        <v>2028</v>
      </c>
      <c r="I1489" s="29">
        <v>0</v>
      </c>
      <c r="J1489" s="29">
        <v>0</v>
      </c>
    </row>
    <row r="1490" spans="1:10" x14ac:dyDescent="0.25">
      <c r="A1490" s="8">
        <f t="shared" si="40"/>
        <v>1490</v>
      </c>
      <c r="B1490" s="10" t="s">
        <v>358</v>
      </c>
      <c r="C1490" s="10"/>
      <c r="D1490" s="117"/>
      <c r="E1490" s="10"/>
      <c r="F1490" s="10"/>
      <c r="G1490" s="10"/>
      <c r="H1490" s="9"/>
      <c r="I1490" s="28">
        <f t="shared" ref="I1490:J1490" si="41">SUM(I1334:I1489)</f>
        <v>1234.8000000000002</v>
      </c>
      <c r="J1490" s="28">
        <f t="shared" si="41"/>
        <v>1234.8000000000002</v>
      </c>
    </row>
    <row r="1491" spans="1:10" x14ac:dyDescent="0.25">
      <c r="A1491" s="8">
        <f t="shared" si="40"/>
        <v>1491</v>
      </c>
      <c r="D1491" s="117"/>
      <c r="I1491" s="116"/>
    </row>
    <row r="1492" spans="1:10" x14ac:dyDescent="0.25">
      <c r="A1492" s="8">
        <f t="shared" si="40"/>
        <v>1492</v>
      </c>
      <c r="B1492" s="10" t="s">
        <v>357</v>
      </c>
      <c r="C1492" s="10"/>
      <c r="D1492" s="117"/>
      <c r="E1492" s="10"/>
      <c r="F1492" s="10"/>
      <c r="G1492" s="10"/>
      <c r="H1492" s="9"/>
      <c r="I1492" s="116"/>
      <c r="J1492" s="28"/>
    </row>
    <row r="1493" spans="1:10" x14ac:dyDescent="0.25">
      <c r="A1493" s="8">
        <f t="shared" si="40"/>
        <v>1493</v>
      </c>
      <c r="B1493" s="7" t="s">
        <v>356</v>
      </c>
      <c r="C1493" s="7" t="s">
        <v>355</v>
      </c>
      <c r="D1493" s="117"/>
      <c r="E1493" s="7" t="s">
        <v>241</v>
      </c>
      <c r="F1493" s="7" t="s">
        <v>123</v>
      </c>
      <c r="G1493" s="7" t="s">
        <v>101</v>
      </c>
      <c r="H1493" s="6">
        <v>2024</v>
      </c>
      <c r="I1493" s="29">
        <v>10</v>
      </c>
      <c r="J1493" s="29">
        <v>10</v>
      </c>
    </row>
    <row r="1494" spans="1:10" x14ac:dyDescent="0.25">
      <c r="A1494" s="8">
        <f t="shared" si="40"/>
        <v>1494</v>
      </c>
      <c r="B1494" s="7" t="s">
        <v>3494</v>
      </c>
      <c r="C1494" s="7" t="s">
        <v>3495</v>
      </c>
      <c r="D1494" s="117"/>
      <c r="E1494" s="7" t="s">
        <v>164</v>
      </c>
      <c r="F1494" s="7" t="s">
        <v>123</v>
      </c>
      <c r="G1494" s="7" t="s">
        <v>125</v>
      </c>
      <c r="H1494" s="6">
        <v>2025</v>
      </c>
      <c r="I1494" s="29">
        <v>0</v>
      </c>
      <c r="J1494" s="29">
        <v>0</v>
      </c>
    </row>
    <row r="1495" spans="1:10" x14ac:dyDescent="0.25">
      <c r="A1495" s="8">
        <f t="shared" si="40"/>
        <v>1495</v>
      </c>
      <c r="B1495" s="7" t="s">
        <v>3658</v>
      </c>
      <c r="C1495" s="7" t="s">
        <v>3659</v>
      </c>
      <c r="D1495" s="117"/>
      <c r="E1495" s="7" t="s">
        <v>164</v>
      </c>
      <c r="F1495" s="7" t="s">
        <v>123</v>
      </c>
      <c r="G1495" s="7" t="s">
        <v>125</v>
      </c>
      <c r="H1495" s="6">
        <v>2025</v>
      </c>
      <c r="I1495" s="29">
        <v>0</v>
      </c>
      <c r="J1495" s="29">
        <v>0</v>
      </c>
    </row>
    <row r="1496" spans="1:10" x14ac:dyDescent="0.25">
      <c r="A1496" s="8">
        <f t="shared" si="40"/>
        <v>1496</v>
      </c>
      <c r="B1496" s="7" t="s">
        <v>3079</v>
      </c>
      <c r="C1496" s="7" t="s">
        <v>3080</v>
      </c>
      <c r="D1496" s="117"/>
      <c r="E1496" s="7" t="s">
        <v>511</v>
      </c>
      <c r="F1496" s="7" t="s">
        <v>123</v>
      </c>
      <c r="G1496" s="7" t="s">
        <v>57</v>
      </c>
      <c r="H1496" s="6">
        <v>2025</v>
      </c>
      <c r="I1496" s="29">
        <v>0</v>
      </c>
      <c r="J1496" s="29">
        <v>0</v>
      </c>
    </row>
    <row r="1497" spans="1:10" x14ac:dyDescent="0.25">
      <c r="A1497" s="8">
        <f t="shared" si="40"/>
        <v>1497</v>
      </c>
      <c r="B1497" s="7" t="s">
        <v>352</v>
      </c>
      <c r="C1497" s="7" t="s">
        <v>351</v>
      </c>
      <c r="D1497" s="117"/>
      <c r="E1497" s="7" t="s">
        <v>164</v>
      </c>
      <c r="F1497" s="7" t="s">
        <v>123</v>
      </c>
      <c r="G1497" s="7" t="s">
        <v>125</v>
      </c>
      <c r="H1497" s="6">
        <v>2025</v>
      </c>
      <c r="I1497" s="29">
        <v>0</v>
      </c>
      <c r="J1497" s="29">
        <v>0</v>
      </c>
    </row>
    <row r="1498" spans="1:10" x14ac:dyDescent="0.25">
      <c r="A1498" s="8">
        <f t="shared" si="40"/>
        <v>1498</v>
      </c>
      <c r="B1498" s="7" t="s">
        <v>3496</v>
      </c>
      <c r="C1498" s="7" t="s">
        <v>3497</v>
      </c>
      <c r="D1498" s="117"/>
      <c r="E1498" s="7" t="s">
        <v>647</v>
      </c>
      <c r="F1498" s="7" t="s">
        <v>123</v>
      </c>
      <c r="G1498" s="7" t="s">
        <v>53</v>
      </c>
      <c r="H1498" s="6">
        <v>2024</v>
      </c>
      <c r="I1498" s="29">
        <v>160.4</v>
      </c>
      <c r="J1498" s="29">
        <v>160.4</v>
      </c>
    </row>
    <row r="1499" spans="1:10" x14ac:dyDescent="0.25">
      <c r="A1499" s="8">
        <f t="shared" si="40"/>
        <v>1499</v>
      </c>
      <c r="B1499" s="7" t="s">
        <v>3498</v>
      </c>
      <c r="C1499" s="7" t="s">
        <v>3499</v>
      </c>
      <c r="D1499" s="117"/>
      <c r="E1499" s="7" t="s">
        <v>164</v>
      </c>
      <c r="F1499" s="7" t="s">
        <v>123</v>
      </c>
      <c r="G1499" s="7" t="s">
        <v>125</v>
      </c>
      <c r="H1499" s="6">
        <v>2024</v>
      </c>
      <c r="I1499" s="29">
        <v>0</v>
      </c>
      <c r="J1499" s="29">
        <v>0</v>
      </c>
    </row>
    <row r="1500" spans="1:10" x14ac:dyDescent="0.25">
      <c r="A1500" s="8">
        <f t="shared" si="40"/>
        <v>1500</v>
      </c>
      <c r="B1500" s="7" t="s">
        <v>346</v>
      </c>
      <c r="C1500" s="7" t="s">
        <v>345</v>
      </c>
      <c r="D1500" s="117"/>
      <c r="E1500" s="7" t="s">
        <v>80</v>
      </c>
      <c r="F1500" s="7" t="s">
        <v>123</v>
      </c>
      <c r="G1500" s="7" t="s">
        <v>57</v>
      </c>
      <c r="H1500" s="6">
        <v>2025</v>
      </c>
      <c r="I1500" s="29">
        <v>0</v>
      </c>
      <c r="J1500" s="29">
        <v>0</v>
      </c>
    </row>
    <row r="1501" spans="1:10" x14ac:dyDescent="0.25">
      <c r="A1501" s="8">
        <f t="shared" si="40"/>
        <v>1501</v>
      </c>
      <c r="B1501" s="7" t="s">
        <v>3660</v>
      </c>
      <c r="C1501" s="7" t="s">
        <v>3661</v>
      </c>
      <c r="D1501" s="117"/>
      <c r="E1501" s="7" t="s">
        <v>809</v>
      </c>
      <c r="F1501" s="7" t="s">
        <v>123</v>
      </c>
      <c r="G1501" s="7" t="s">
        <v>57</v>
      </c>
      <c r="H1501" s="6">
        <v>2026</v>
      </c>
      <c r="I1501" s="29">
        <v>0</v>
      </c>
      <c r="J1501" s="29">
        <v>0</v>
      </c>
    </row>
    <row r="1502" spans="1:10" x14ac:dyDescent="0.25">
      <c r="A1502" s="8">
        <f t="shared" si="40"/>
        <v>1502</v>
      </c>
      <c r="B1502" s="7" t="s">
        <v>3500</v>
      </c>
      <c r="C1502" s="7" t="s">
        <v>3501</v>
      </c>
      <c r="D1502" s="117"/>
      <c r="E1502" s="7" t="s">
        <v>247</v>
      </c>
      <c r="F1502" s="7" t="s">
        <v>123</v>
      </c>
      <c r="G1502" s="7" t="s">
        <v>84</v>
      </c>
      <c r="H1502" s="6">
        <v>2026</v>
      </c>
      <c r="I1502" s="29">
        <v>0</v>
      </c>
      <c r="J1502" s="29">
        <v>0</v>
      </c>
    </row>
    <row r="1503" spans="1:10" x14ac:dyDescent="0.25">
      <c r="A1503" s="8">
        <f t="shared" si="40"/>
        <v>1503</v>
      </c>
      <c r="B1503" s="7" t="s">
        <v>3689</v>
      </c>
      <c r="C1503" s="7" t="s">
        <v>344</v>
      </c>
      <c r="D1503" s="117"/>
      <c r="E1503" s="7" t="s">
        <v>126</v>
      </c>
      <c r="F1503" s="7" t="s">
        <v>123</v>
      </c>
      <c r="G1503" s="7" t="s">
        <v>125</v>
      </c>
      <c r="H1503" s="6">
        <v>2025</v>
      </c>
      <c r="I1503" s="29">
        <v>0</v>
      </c>
      <c r="J1503" s="29">
        <v>0</v>
      </c>
    </row>
    <row r="1504" spans="1:10" x14ac:dyDescent="0.25">
      <c r="A1504" s="8">
        <f t="shared" si="40"/>
        <v>1504</v>
      </c>
      <c r="B1504" s="7" t="s">
        <v>3275</v>
      </c>
      <c r="C1504" s="7" t="s">
        <v>3276</v>
      </c>
      <c r="D1504" s="117"/>
      <c r="E1504" s="7" t="s">
        <v>2060</v>
      </c>
      <c r="F1504" s="7" t="s">
        <v>123</v>
      </c>
      <c r="G1504" s="7" t="s">
        <v>84</v>
      </c>
      <c r="H1504" s="6">
        <v>2026</v>
      </c>
      <c r="I1504" s="29">
        <v>0</v>
      </c>
      <c r="J1504" s="29">
        <v>0</v>
      </c>
    </row>
    <row r="1505" spans="1:10" x14ac:dyDescent="0.25">
      <c r="A1505" s="8">
        <f t="shared" si="40"/>
        <v>1505</v>
      </c>
      <c r="B1505" s="7" t="s">
        <v>3359</v>
      </c>
      <c r="C1505" s="7" t="s">
        <v>3360</v>
      </c>
      <c r="D1505" s="117"/>
      <c r="E1505" s="7" t="s">
        <v>195</v>
      </c>
      <c r="F1505" s="7" t="s">
        <v>123</v>
      </c>
      <c r="G1505" s="7" t="s">
        <v>101</v>
      </c>
      <c r="H1505" s="6">
        <v>2027</v>
      </c>
      <c r="I1505" s="29">
        <v>0</v>
      </c>
      <c r="J1505" s="29">
        <v>0</v>
      </c>
    </row>
    <row r="1506" spans="1:10" x14ac:dyDescent="0.25">
      <c r="A1506" s="8">
        <f t="shared" si="40"/>
        <v>1506</v>
      </c>
      <c r="B1506" s="7" t="s">
        <v>3502</v>
      </c>
      <c r="C1506" s="7" t="s">
        <v>3503</v>
      </c>
      <c r="D1506" s="117"/>
      <c r="E1506" s="7" t="s">
        <v>267</v>
      </c>
      <c r="F1506" s="7" t="s">
        <v>123</v>
      </c>
      <c r="G1506" s="7" t="s">
        <v>57</v>
      </c>
      <c r="H1506" s="6">
        <v>2025</v>
      </c>
      <c r="I1506" s="29">
        <v>0</v>
      </c>
      <c r="J1506" s="29">
        <v>0</v>
      </c>
    </row>
    <row r="1507" spans="1:10" x14ac:dyDescent="0.25">
      <c r="A1507" s="8">
        <f t="shared" si="40"/>
        <v>1507</v>
      </c>
      <c r="B1507" s="7" t="s">
        <v>3385</v>
      </c>
      <c r="C1507" s="7" t="s">
        <v>3386</v>
      </c>
      <c r="D1507" s="117"/>
      <c r="E1507" s="7" t="s">
        <v>3387</v>
      </c>
      <c r="F1507" s="7" t="s">
        <v>123</v>
      </c>
      <c r="G1507" s="7" t="s">
        <v>84</v>
      </c>
      <c r="H1507" s="6">
        <v>2025</v>
      </c>
      <c r="I1507" s="29">
        <v>0</v>
      </c>
      <c r="J1507" s="29">
        <v>0</v>
      </c>
    </row>
    <row r="1508" spans="1:10" x14ac:dyDescent="0.25">
      <c r="A1508" s="8">
        <f t="shared" si="40"/>
        <v>1508</v>
      </c>
      <c r="B1508" s="7" t="s">
        <v>3662</v>
      </c>
      <c r="C1508" s="7" t="s">
        <v>3361</v>
      </c>
      <c r="D1508" s="117"/>
      <c r="E1508" s="7" t="s">
        <v>215</v>
      </c>
      <c r="F1508" s="7" t="s">
        <v>123</v>
      </c>
      <c r="G1508" s="7" t="s">
        <v>57</v>
      </c>
      <c r="H1508" s="6">
        <v>2025</v>
      </c>
      <c r="I1508" s="29">
        <v>0</v>
      </c>
      <c r="J1508" s="29">
        <v>0</v>
      </c>
    </row>
    <row r="1509" spans="1:10" x14ac:dyDescent="0.25">
      <c r="A1509" s="8">
        <f t="shared" si="40"/>
        <v>1509</v>
      </c>
      <c r="B1509" s="7" t="s">
        <v>3663</v>
      </c>
      <c r="C1509" s="7" t="s">
        <v>3664</v>
      </c>
      <c r="D1509" s="117"/>
      <c r="E1509" s="7" t="s">
        <v>377</v>
      </c>
      <c r="F1509" s="7" t="s">
        <v>123</v>
      </c>
      <c r="G1509" s="7" t="s">
        <v>57</v>
      </c>
      <c r="H1509" s="6">
        <v>2027</v>
      </c>
      <c r="I1509" s="29">
        <v>0</v>
      </c>
      <c r="J1509" s="29">
        <v>0</v>
      </c>
    </row>
    <row r="1510" spans="1:10" x14ac:dyDescent="0.25">
      <c r="A1510" s="8">
        <f t="shared" si="40"/>
        <v>1510</v>
      </c>
      <c r="B1510" s="7" t="s">
        <v>341</v>
      </c>
      <c r="C1510" s="7" t="s">
        <v>340</v>
      </c>
      <c r="D1510" s="117"/>
      <c r="E1510" s="7" t="s">
        <v>296</v>
      </c>
      <c r="F1510" s="7" t="s">
        <v>123</v>
      </c>
      <c r="G1510" s="7" t="s">
        <v>57</v>
      </c>
      <c r="H1510" s="6">
        <v>2025</v>
      </c>
      <c r="I1510" s="29">
        <v>0</v>
      </c>
      <c r="J1510" s="29">
        <v>0</v>
      </c>
    </row>
    <row r="1511" spans="1:10" x14ac:dyDescent="0.25">
      <c r="A1511" s="8">
        <f t="shared" si="40"/>
        <v>1511</v>
      </c>
      <c r="B1511" s="7" t="s">
        <v>3180</v>
      </c>
      <c r="C1511" s="7" t="s">
        <v>3181</v>
      </c>
      <c r="D1511" s="117"/>
      <c r="E1511" s="7" t="s">
        <v>164</v>
      </c>
      <c r="F1511" s="7" t="s">
        <v>123</v>
      </c>
      <c r="G1511" s="7" t="s">
        <v>125</v>
      </c>
      <c r="H1511" s="6">
        <v>2025</v>
      </c>
      <c r="I1511" s="29">
        <v>0</v>
      </c>
      <c r="J1511" s="29">
        <v>0</v>
      </c>
    </row>
    <row r="1512" spans="1:10" x14ac:dyDescent="0.25">
      <c r="A1512" s="8">
        <f t="shared" si="40"/>
        <v>1512</v>
      </c>
      <c r="B1512" s="7" t="s">
        <v>337</v>
      </c>
      <c r="C1512" s="7" t="s">
        <v>336</v>
      </c>
      <c r="D1512" s="117"/>
      <c r="E1512" s="7" t="s">
        <v>170</v>
      </c>
      <c r="F1512" s="7" t="s">
        <v>123</v>
      </c>
      <c r="G1512" s="7" t="s">
        <v>84</v>
      </c>
      <c r="H1512" s="6">
        <v>2025</v>
      </c>
      <c r="I1512" s="29">
        <v>0</v>
      </c>
      <c r="J1512" s="29">
        <v>0</v>
      </c>
    </row>
    <row r="1513" spans="1:10" x14ac:dyDescent="0.25">
      <c r="A1513" s="8">
        <f t="shared" si="40"/>
        <v>1513</v>
      </c>
      <c r="B1513" s="7" t="s">
        <v>3182</v>
      </c>
      <c r="C1513" s="7" t="s">
        <v>3183</v>
      </c>
      <c r="D1513" s="117"/>
      <c r="E1513" s="7" t="s">
        <v>2272</v>
      </c>
      <c r="F1513" s="7" t="s">
        <v>123</v>
      </c>
      <c r="G1513" s="7" t="s">
        <v>84</v>
      </c>
      <c r="H1513" s="6">
        <v>2026</v>
      </c>
      <c r="I1513" s="29">
        <v>0</v>
      </c>
      <c r="J1513" s="29">
        <v>0</v>
      </c>
    </row>
    <row r="1514" spans="1:10" x14ac:dyDescent="0.25">
      <c r="A1514" s="8">
        <f t="shared" si="40"/>
        <v>1514</v>
      </c>
      <c r="B1514" s="7" t="s">
        <v>3665</v>
      </c>
      <c r="C1514" s="7" t="s">
        <v>3666</v>
      </c>
      <c r="D1514" s="117"/>
      <c r="E1514" s="7" t="s">
        <v>680</v>
      </c>
      <c r="F1514" s="7" t="s">
        <v>123</v>
      </c>
      <c r="G1514" s="7" t="s">
        <v>53</v>
      </c>
      <c r="H1514" s="6">
        <v>2026</v>
      </c>
      <c r="I1514" s="29">
        <v>0</v>
      </c>
      <c r="J1514" s="29">
        <v>0</v>
      </c>
    </row>
    <row r="1515" spans="1:10" x14ac:dyDescent="0.25">
      <c r="A1515" s="8">
        <f t="shared" si="40"/>
        <v>1515</v>
      </c>
      <c r="B1515" s="7" t="s">
        <v>334</v>
      </c>
      <c r="C1515" s="7" t="s">
        <v>333</v>
      </c>
      <c r="D1515" s="117"/>
      <c r="E1515" s="7" t="s">
        <v>136</v>
      </c>
      <c r="F1515" s="7" t="s">
        <v>123</v>
      </c>
      <c r="G1515" s="7" t="s">
        <v>53</v>
      </c>
      <c r="H1515" s="6">
        <v>2025</v>
      </c>
      <c r="I1515" s="29">
        <v>0</v>
      </c>
      <c r="J1515" s="29">
        <v>0</v>
      </c>
    </row>
    <row r="1516" spans="1:10" x14ac:dyDescent="0.25">
      <c r="A1516" s="8">
        <f t="shared" si="40"/>
        <v>1516</v>
      </c>
      <c r="B1516" s="7" t="s">
        <v>332</v>
      </c>
      <c r="C1516" s="7" t="s">
        <v>331</v>
      </c>
      <c r="D1516" s="117"/>
      <c r="E1516" s="7" t="s">
        <v>154</v>
      </c>
      <c r="F1516" s="7" t="s">
        <v>123</v>
      </c>
      <c r="G1516" s="7" t="s">
        <v>53</v>
      </c>
      <c r="H1516" s="6">
        <v>2025</v>
      </c>
      <c r="I1516" s="29">
        <v>0</v>
      </c>
      <c r="J1516" s="29">
        <v>0</v>
      </c>
    </row>
    <row r="1517" spans="1:10" x14ac:dyDescent="0.25">
      <c r="A1517" s="8">
        <f t="shared" si="40"/>
        <v>1517</v>
      </c>
      <c r="B1517" s="7" t="s">
        <v>330</v>
      </c>
      <c r="C1517" s="7" t="s">
        <v>329</v>
      </c>
      <c r="D1517" s="117"/>
      <c r="E1517" s="7" t="s">
        <v>322</v>
      </c>
      <c r="F1517" s="7" t="s">
        <v>123</v>
      </c>
      <c r="G1517" s="7" t="s">
        <v>84</v>
      </c>
      <c r="H1517" s="6">
        <v>2025</v>
      </c>
      <c r="I1517" s="29">
        <v>0</v>
      </c>
      <c r="J1517" s="29">
        <v>0</v>
      </c>
    </row>
    <row r="1518" spans="1:10" x14ac:dyDescent="0.25">
      <c r="A1518" s="8">
        <f t="shared" si="40"/>
        <v>1518</v>
      </c>
      <c r="B1518" s="7" t="s">
        <v>328</v>
      </c>
      <c r="C1518" s="7" t="s">
        <v>327</v>
      </c>
      <c r="D1518" s="117"/>
      <c r="E1518" s="7" t="s">
        <v>128</v>
      </c>
      <c r="F1518" s="7" t="s">
        <v>123</v>
      </c>
      <c r="G1518" s="7" t="s">
        <v>125</v>
      </c>
      <c r="H1518" s="6">
        <v>2025</v>
      </c>
      <c r="I1518" s="29">
        <v>0</v>
      </c>
      <c r="J1518" s="29">
        <v>0</v>
      </c>
    </row>
    <row r="1519" spans="1:10" x14ac:dyDescent="0.25">
      <c r="A1519" s="8">
        <f t="shared" si="40"/>
        <v>1519</v>
      </c>
      <c r="B1519" s="7" t="s">
        <v>3000</v>
      </c>
      <c r="C1519" s="7" t="s">
        <v>2999</v>
      </c>
      <c r="D1519" s="117"/>
      <c r="E1519" s="7" t="s">
        <v>164</v>
      </c>
      <c r="F1519" s="7" t="s">
        <v>123</v>
      </c>
      <c r="G1519" s="7" t="s">
        <v>125</v>
      </c>
      <c r="H1519" s="6">
        <v>2025</v>
      </c>
      <c r="I1519" s="29">
        <v>0</v>
      </c>
      <c r="J1519" s="29">
        <v>0</v>
      </c>
    </row>
    <row r="1520" spans="1:10" x14ac:dyDescent="0.25">
      <c r="A1520" s="8">
        <f t="shared" si="40"/>
        <v>1520</v>
      </c>
      <c r="B1520" s="7" t="s">
        <v>2998</v>
      </c>
      <c r="C1520" s="7" t="s">
        <v>2997</v>
      </c>
      <c r="D1520" s="117"/>
      <c r="E1520" s="7" t="s">
        <v>164</v>
      </c>
      <c r="F1520" s="7" t="s">
        <v>123</v>
      </c>
      <c r="G1520" s="7" t="s">
        <v>125</v>
      </c>
      <c r="H1520" s="6">
        <v>2025</v>
      </c>
      <c r="I1520" s="29">
        <v>0</v>
      </c>
      <c r="J1520" s="29">
        <v>0</v>
      </c>
    </row>
    <row r="1521" spans="1:10" x14ac:dyDescent="0.25">
      <c r="A1521" s="8">
        <f t="shared" si="40"/>
        <v>1521</v>
      </c>
      <c r="B1521" s="7" t="s">
        <v>315</v>
      </c>
      <c r="C1521" s="7" t="s">
        <v>314</v>
      </c>
      <c r="D1521" s="117"/>
      <c r="E1521" s="7" t="s">
        <v>195</v>
      </c>
      <c r="F1521" s="7" t="s">
        <v>123</v>
      </c>
      <c r="G1521" s="7" t="s">
        <v>101</v>
      </c>
      <c r="H1521" s="6">
        <v>2025</v>
      </c>
      <c r="I1521" s="29">
        <v>0</v>
      </c>
      <c r="J1521" s="29">
        <v>0</v>
      </c>
    </row>
    <row r="1522" spans="1:10" x14ac:dyDescent="0.25">
      <c r="A1522" s="8">
        <f t="shared" si="40"/>
        <v>1522</v>
      </c>
      <c r="B1522" s="7" t="s">
        <v>3504</v>
      </c>
      <c r="C1522" s="7" t="s">
        <v>3505</v>
      </c>
      <c r="D1522" s="117"/>
      <c r="E1522" s="7" t="s">
        <v>59</v>
      </c>
      <c r="F1522" s="7" t="s">
        <v>123</v>
      </c>
      <c r="G1522" s="7" t="s">
        <v>57</v>
      </c>
      <c r="H1522" s="6">
        <v>2026</v>
      </c>
      <c r="I1522" s="29">
        <v>0</v>
      </c>
      <c r="J1522" s="29">
        <v>0</v>
      </c>
    </row>
    <row r="1523" spans="1:10" x14ac:dyDescent="0.25">
      <c r="A1523" s="8">
        <f t="shared" si="40"/>
        <v>1523</v>
      </c>
      <c r="B1523" s="7" t="s">
        <v>313</v>
      </c>
      <c r="C1523" s="7" t="s">
        <v>312</v>
      </c>
      <c r="D1523" s="117"/>
      <c r="E1523" s="7" t="s">
        <v>311</v>
      </c>
      <c r="F1523" s="7" t="s">
        <v>123</v>
      </c>
      <c r="G1523" s="7" t="s">
        <v>46</v>
      </c>
      <c r="H1523" s="6">
        <v>2025</v>
      </c>
      <c r="I1523" s="29">
        <v>0</v>
      </c>
      <c r="J1523" s="29">
        <v>0</v>
      </c>
    </row>
    <row r="1524" spans="1:10" x14ac:dyDescent="0.25">
      <c r="A1524" s="8">
        <f t="shared" si="40"/>
        <v>1524</v>
      </c>
      <c r="B1524" s="7" t="s">
        <v>3277</v>
      </c>
      <c r="C1524" s="7" t="s">
        <v>3278</v>
      </c>
      <c r="D1524" s="117"/>
      <c r="E1524" s="7" t="s">
        <v>241</v>
      </c>
      <c r="F1524" s="7" t="s">
        <v>123</v>
      </c>
      <c r="G1524" s="7" t="s">
        <v>101</v>
      </c>
      <c r="H1524" s="6">
        <v>2025</v>
      </c>
      <c r="I1524" s="29">
        <v>0</v>
      </c>
      <c r="J1524" s="29">
        <v>0</v>
      </c>
    </row>
    <row r="1525" spans="1:10" x14ac:dyDescent="0.25">
      <c r="A1525" s="8">
        <f t="shared" si="40"/>
        <v>1525</v>
      </c>
      <c r="B1525" s="7" t="s">
        <v>3279</v>
      </c>
      <c r="C1525" s="7" t="s">
        <v>3280</v>
      </c>
      <c r="D1525" s="117"/>
      <c r="E1525" s="7" t="s">
        <v>102</v>
      </c>
      <c r="F1525" s="7" t="s">
        <v>123</v>
      </c>
      <c r="G1525" s="7" t="s">
        <v>101</v>
      </c>
      <c r="H1525" s="6">
        <v>2025</v>
      </c>
      <c r="I1525" s="29">
        <v>0</v>
      </c>
      <c r="J1525" s="29">
        <v>0</v>
      </c>
    </row>
    <row r="1526" spans="1:10" x14ac:dyDescent="0.25">
      <c r="A1526" s="8">
        <f t="shared" si="40"/>
        <v>1526</v>
      </c>
      <c r="B1526" s="7" t="s">
        <v>3506</v>
      </c>
      <c r="C1526" s="7" t="s">
        <v>3507</v>
      </c>
      <c r="D1526" s="117"/>
      <c r="E1526" s="7" t="s">
        <v>680</v>
      </c>
      <c r="F1526" s="7" t="s">
        <v>123</v>
      </c>
      <c r="G1526" s="7" t="s">
        <v>53</v>
      </c>
      <c r="H1526" s="6">
        <v>2028</v>
      </c>
      <c r="I1526" s="29">
        <v>0</v>
      </c>
      <c r="J1526" s="29">
        <v>0</v>
      </c>
    </row>
    <row r="1527" spans="1:10" x14ac:dyDescent="0.25">
      <c r="A1527" s="8">
        <f t="shared" si="40"/>
        <v>1527</v>
      </c>
      <c r="B1527" s="7" t="s">
        <v>309</v>
      </c>
      <c r="C1527" s="7" t="s">
        <v>308</v>
      </c>
      <c r="D1527" s="117"/>
      <c r="E1527" s="7" t="s">
        <v>139</v>
      </c>
      <c r="F1527" s="7" t="s">
        <v>123</v>
      </c>
      <c r="G1527" s="7" t="s">
        <v>57</v>
      </c>
      <c r="H1527" s="6">
        <v>2026</v>
      </c>
      <c r="I1527" s="29">
        <v>0</v>
      </c>
      <c r="J1527" s="29">
        <v>0</v>
      </c>
    </row>
    <row r="1528" spans="1:10" x14ac:dyDescent="0.25">
      <c r="A1528" s="8">
        <f t="shared" si="40"/>
        <v>1528</v>
      </c>
      <c r="B1528" s="7" t="s">
        <v>3097</v>
      </c>
      <c r="C1528" s="7" t="s">
        <v>173</v>
      </c>
      <c r="D1528" s="117"/>
      <c r="E1528" s="7" t="s">
        <v>172</v>
      </c>
      <c r="F1528" s="7" t="s">
        <v>123</v>
      </c>
      <c r="G1528" s="7" t="s">
        <v>84</v>
      </c>
      <c r="H1528" s="6">
        <v>2026</v>
      </c>
      <c r="I1528" s="29">
        <v>0</v>
      </c>
      <c r="J1528" s="29">
        <v>0</v>
      </c>
    </row>
    <row r="1529" spans="1:10" x14ac:dyDescent="0.25">
      <c r="A1529" s="8">
        <f t="shared" si="40"/>
        <v>1529</v>
      </c>
      <c r="B1529" s="7" t="s">
        <v>3184</v>
      </c>
      <c r="C1529" s="7" t="s">
        <v>3185</v>
      </c>
      <c r="D1529" s="117"/>
      <c r="E1529" s="7" t="s">
        <v>153</v>
      </c>
      <c r="F1529" s="7" t="s">
        <v>123</v>
      </c>
      <c r="G1529" s="7" t="s">
        <v>57</v>
      </c>
      <c r="H1529" s="6">
        <v>2025</v>
      </c>
      <c r="I1529" s="29">
        <v>0</v>
      </c>
      <c r="J1529" s="29">
        <v>0</v>
      </c>
    </row>
    <row r="1530" spans="1:10" x14ac:dyDescent="0.25">
      <c r="A1530" s="8">
        <f t="shared" si="40"/>
        <v>1530</v>
      </c>
      <c r="B1530" s="7" t="s">
        <v>3508</v>
      </c>
      <c r="C1530" s="7" t="s">
        <v>3509</v>
      </c>
      <c r="D1530" s="117"/>
      <c r="E1530" s="7" t="s">
        <v>755</v>
      </c>
      <c r="F1530" s="7" t="s">
        <v>123</v>
      </c>
      <c r="G1530" s="7" t="s">
        <v>125</v>
      </c>
      <c r="H1530" s="6">
        <v>2027</v>
      </c>
      <c r="I1530" s="29">
        <v>0</v>
      </c>
      <c r="J1530" s="29">
        <v>0</v>
      </c>
    </row>
    <row r="1531" spans="1:10" x14ac:dyDescent="0.25">
      <c r="A1531" s="8">
        <f t="shared" si="40"/>
        <v>1531</v>
      </c>
      <c r="B1531" s="7" t="s">
        <v>3186</v>
      </c>
      <c r="C1531" s="7" t="s">
        <v>3187</v>
      </c>
      <c r="D1531" s="117"/>
      <c r="E1531" s="7" t="s">
        <v>150</v>
      </c>
      <c r="F1531" s="7" t="s">
        <v>123</v>
      </c>
      <c r="G1531" s="7" t="s">
        <v>57</v>
      </c>
      <c r="H1531" s="6">
        <v>2024</v>
      </c>
      <c r="I1531" s="29">
        <v>10</v>
      </c>
      <c r="J1531" s="29">
        <v>10</v>
      </c>
    </row>
    <row r="1532" spans="1:10" x14ac:dyDescent="0.25">
      <c r="A1532" s="8">
        <f t="shared" si="40"/>
        <v>1532</v>
      </c>
      <c r="B1532" s="7" t="s">
        <v>307</v>
      </c>
      <c r="C1532" s="7" t="s">
        <v>306</v>
      </c>
      <c r="D1532" s="117"/>
      <c r="E1532" s="7" t="s">
        <v>267</v>
      </c>
      <c r="F1532" s="7" t="s">
        <v>123</v>
      </c>
      <c r="G1532" s="7" t="s">
        <v>57</v>
      </c>
      <c r="H1532" s="6">
        <v>2025</v>
      </c>
      <c r="I1532" s="29">
        <v>0</v>
      </c>
      <c r="J1532" s="29">
        <v>0</v>
      </c>
    </row>
    <row r="1533" spans="1:10" x14ac:dyDescent="0.25">
      <c r="A1533" s="8">
        <f t="shared" si="40"/>
        <v>1533</v>
      </c>
      <c r="B1533" s="7" t="s">
        <v>302</v>
      </c>
      <c r="C1533" s="7" t="s">
        <v>301</v>
      </c>
      <c r="D1533" s="117"/>
      <c r="E1533" s="7" t="s">
        <v>102</v>
      </c>
      <c r="F1533" s="7" t="s">
        <v>123</v>
      </c>
      <c r="G1533" s="7" t="s">
        <v>101</v>
      </c>
      <c r="H1533" s="6">
        <v>2024</v>
      </c>
      <c r="I1533" s="29">
        <v>209</v>
      </c>
      <c r="J1533" s="29">
        <v>209</v>
      </c>
    </row>
    <row r="1534" spans="1:10" x14ac:dyDescent="0.25">
      <c r="A1534" s="8">
        <f t="shared" si="40"/>
        <v>1534</v>
      </c>
      <c r="B1534" s="7" t="s">
        <v>3510</v>
      </c>
      <c r="C1534" s="7" t="s">
        <v>3511</v>
      </c>
      <c r="D1534" s="117"/>
      <c r="E1534" s="7" t="s">
        <v>172</v>
      </c>
      <c r="F1534" s="7" t="s">
        <v>123</v>
      </c>
      <c r="G1534" s="7" t="s">
        <v>84</v>
      </c>
      <c r="H1534" s="6">
        <v>2025</v>
      </c>
      <c r="I1534" s="29">
        <v>0</v>
      </c>
      <c r="J1534" s="29">
        <v>0</v>
      </c>
    </row>
    <row r="1535" spans="1:10" x14ac:dyDescent="0.25">
      <c r="A1535" s="8">
        <f t="shared" si="40"/>
        <v>1535</v>
      </c>
      <c r="B1535" s="7" t="s">
        <v>2996</v>
      </c>
      <c r="C1535" s="7" t="s">
        <v>2995</v>
      </c>
      <c r="D1535" s="117"/>
      <c r="E1535" s="7" t="s">
        <v>126</v>
      </c>
      <c r="F1535" s="7" t="s">
        <v>123</v>
      </c>
      <c r="G1535" s="7" t="s">
        <v>125</v>
      </c>
      <c r="H1535" s="6">
        <v>2026</v>
      </c>
      <c r="I1535" s="29">
        <v>0</v>
      </c>
      <c r="J1535" s="29">
        <v>0</v>
      </c>
    </row>
    <row r="1536" spans="1:10" x14ac:dyDescent="0.25">
      <c r="A1536" s="8">
        <f t="shared" si="40"/>
        <v>1536</v>
      </c>
      <c r="B1536" s="7" t="s">
        <v>3512</v>
      </c>
      <c r="C1536" s="7" t="s">
        <v>3513</v>
      </c>
      <c r="D1536" s="117"/>
      <c r="E1536" s="7" t="s">
        <v>461</v>
      </c>
      <c r="F1536" s="7" t="s">
        <v>123</v>
      </c>
      <c r="G1536" s="7" t="s">
        <v>125</v>
      </c>
      <c r="H1536" s="6">
        <v>2026</v>
      </c>
      <c r="I1536" s="29">
        <v>0</v>
      </c>
      <c r="J1536" s="29">
        <v>0</v>
      </c>
    </row>
    <row r="1537" spans="1:10" x14ac:dyDescent="0.25">
      <c r="A1537" s="8">
        <f t="shared" si="40"/>
        <v>1537</v>
      </c>
      <c r="B1537" s="7" t="s">
        <v>3514</v>
      </c>
      <c r="C1537" s="7" t="s">
        <v>3515</v>
      </c>
      <c r="D1537" s="117"/>
      <c r="E1537" s="7" t="s">
        <v>2766</v>
      </c>
      <c r="F1537" s="7" t="s">
        <v>123</v>
      </c>
      <c r="G1537" s="7" t="s">
        <v>101</v>
      </c>
      <c r="H1537" s="6">
        <v>2027</v>
      </c>
      <c r="I1537" s="29">
        <v>0</v>
      </c>
      <c r="J1537" s="29">
        <v>0</v>
      </c>
    </row>
    <row r="1538" spans="1:10" x14ac:dyDescent="0.25">
      <c r="A1538" s="8">
        <f t="shared" si="40"/>
        <v>1538</v>
      </c>
      <c r="B1538" s="7" t="s">
        <v>3729</v>
      </c>
      <c r="C1538" s="7" t="s">
        <v>3730</v>
      </c>
      <c r="D1538" s="117"/>
      <c r="E1538" s="7" t="s">
        <v>936</v>
      </c>
      <c r="F1538" s="7" t="s">
        <v>123</v>
      </c>
      <c r="G1538" s="7" t="s">
        <v>53</v>
      </c>
      <c r="H1538" s="6">
        <v>2027</v>
      </c>
      <c r="I1538" s="29">
        <v>0</v>
      </c>
      <c r="J1538" s="29">
        <v>0</v>
      </c>
    </row>
    <row r="1539" spans="1:10" x14ac:dyDescent="0.25">
      <c r="A1539" s="8">
        <f t="shared" si="40"/>
        <v>1539</v>
      </c>
      <c r="B1539" s="7" t="s">
        <v>295</v>
      </c>
      <c r="C1539" s="7" t="s">
        <v>294</v>
      </c>
      <c r="D1539" s="117"/>
      <c r="E1539" s="7" t="s">
        <v>164</v>
      </c>
      <c r="F1539" s="7" t="s">
        <v>123</v>
      </c>
      <c r="G1539" s="7" t="s">
        <v>125</v>
      </c>
      <c r="H1539" s="6">
        <v>2025</v>
      </c>
      <c r="I1539" s="29">
        <v>0</v>
      </c>
      <c r="J1539" s="29">
        <v>0</v>
      </c>
    </row>
    <row r="1540" spans="1:10" x14ac:dyDescent="0.25">
      <c r="A1540" s="8">
        <f t="shared" si="40"/>
        <v>1540</v>
      </c>
      <c r="B1540" s="7" t="s">
        <v>3612</v>
      </c>
      <c r="C1540" s="7" t="s">
        <v>3613</v>
      </c>
      <c r="D1540" s="117"/>
      <c r="E1540" s="7" t="s">
        <v>102</v>
      </c>
      <c r="F1540" s="7" t="s">
        <v>123</v>
      </c>
      <c r="G1540" s="7" t="s">
        <v>101</v>
      </c>
      <c r="H1540" s="6">
        <v>2024</v>
      </c>
      <c r="I1540" s="29">
        <v>0</v>
      </c>
      <c r="J1540" s="29">
        <v>0</v>
      </c>
    </row>
    <row r="1541" spans="1:10" x14ac:dyDescent="0.25">
      <c r="A1541" s="8">
        <f t="shared" si="40"/>
        <v>1541</v>
      </c>
      <c r="B1541" s="7" t="s">
        <v>3516</v>
      </c>
      <c r="C1541" s="7" t="s">
        <v>3517</v>
      </c>
      <c r="D1541" s="117"/>
      <c r="E1541" s="7" t="s">
        <v>102</v>
      </c>
      <c r="F1541" s="7" t="s">
        <v>123</v>
      </c>
      <c r="G1541" s="7" t="s">
        <v>101</v>
      </c>
      <c r="H1541" s="6">
        <v>2024</v>
      </c>
      <c r="I1541" s="29">
        <v>10</v>
      </c>
      <c r="J1541" s="29">
        <v>10</v>
      </c>
    </row>
    <row r="1542" spans="1:10" x14ac:dyDescent="0.25">
      <c r="A1542" s="8">
        <f t="shared" ref="A1542:A1605" si="42">A1541+1</f>
        <v>1542</v>
      </c>
      <c r="B1542" s="7" t="s">
        <v>3731</v>
      </c>
      <c r="C1542" s="7" t="s">
        <v>3732</v>
      </c>
      <c r="D1542" s="117"/>
      <c r="E1542" s="7" t="s">
        <v>647</v>
      </c>
      <c r="F1542" s="7" t="s">
        <v>123</v>
      </c>
      <c r="G1542" s="7" t="s">
        <v>53</v>
      </c>
      <c r="H1542" s="6">
        <v>2025</v>
      </c>
      <c r="I1542" s="29">
        <v>0</v>
      </c>
      <c r="J1542" s="29">
        <v>0</v>
      </c>
    </row>
    <row r="1543" spans="1:10" x14ac:dyDescent="0.25">
      <c r="A1543" s="8">
        <f t="shared" si="42"/>
        <v>1543</v>
      </c>
      <c r="B1543" s="7" t="s">
        <v>3518</v>
      </c>
      <c r="C1543" s="7" t="s">
        <v>3519</v>
      </c>
      <c r="D1543" s="117"/>
      <c r="E1543" s="7" t="s">
        <v>241</v>
      </c>
      <c r="F1543" s="7" t="s">
        <v>123</v>
      </c>
      <c r="G1543" s="7" t="s">
        <v>101</v>
      </c>
      <c r="H1543" s="6">
        <v>2025</v>
      </c>
      <c r="I1543" s="29">
        <v>0</v>
      </c>
      <c r="J1543" s="29">
        <v>0</v>
      </c>
    </row>
    <row r="1544" spans="1:10" x14ac:dyDescent="0.25">
      <c r="A1544" s="8">
        <f t="shared" si="42"/>
        <v>1544</v>
      </c>
      <c r="B1544" s="7" t="s">
        <v>293</v>
      </c>
      <c r="C1544" s="7" t="s">
        <v>292</v>
      </c>
      <c r="D1544" s="117"/>
      <c r="E1544" s="7" t="s">
        <v>164</v>
      </c>
      <c r="F1544" s="7" t="s">
        <v>123</v>
      </c>
      <c r="G1544" s="7" t="s">
        <v>125</v>
      </c>
      <c r="H1544" s="6">
        <v>2024</v>
      </c>
      <c r="I1544" s="29">
        <v>5</v>
      </c>
      <c r="J1544" s="29">
        <v>5</v>
      </c>
    </row>
    <row r="1545" spans="1:10" x14ac:dyDescent="0.25">
      <c r="A1545" s="8">
        <f t="shared" si="42"/>
        <v>1545</v>
      </c>
      <c r="B1545" s="7" t="s">
        <v>288</v>
      </c>
      <c r="C1545" s="7" t="s">
        <v>287</v>
      </c>
      <c r="D1545" s="117"/>
      <c r="E1545" s="7" t="s">
        <v>154</v>
      </c>
      <c r="F1545" s="7" t="s">
        <v>123</v>
      </c>
      <c r="G1545" s="7" t="s">
        <v>53</v>
      </c>
      <c r="H1545" s="6">
        <v>2025</v>
      </c>
      <c r="I1545" s="29">
        <v>0</v>
      </c>
      <c r="J1545" s="29">
        <v>0</v>
      </c>
    </row>
    <row r="1546" spans="1:10" x14ac:dyDescent="0.25">
      <c r="A1546" s="8">
        <f t="shared" si="42"/>
        <v>1546</v>
      </c>
      <c r="B1546" s="7" t="s">
        <v>291</v>
      </c>
      <c r="C1546" s="7" t="s">
        <v>290</v>
      </c>
      <c r="D1546" s="117"/>
      <c r="E1546" s="7" t="s">
        <v>117</v>
      </c>
      <c r="F1546" s="7" t="s">
        <v>123</v>
      </c>
      <c r="G1546" s="7" t="s">
        <v>57</v>
      </c>
      <c r="H1546" s="6">
        <v>2025</v>
      </c>
      <c r="I1546" s="29">
        <v>0</v>
      </c>
      <c r="J1546" s="29">
        <v>0</v>
      </c>
    </row>
    <row r="1547" spans="1:10" x14ac:dyDescent="0.25">
      <c r="A1547" s="8">
        <f t="shared" si="42"/>
        <v>1547</v>
      </c>
      <c r="B1547" s="7" t="s">
        <v>2994</v>
      </c>
      <c r="C1547" s="7" t="s">
        <v>2993</v>
      </c>
      <c r="D1547" s="117"/>
      <c r="E1547" s="7" t="s">
        <v>102</v>
      </c>
      <c r="F1547" s="7" t="s">
        <v>123</v>
      </c>
      <c r="G1547" s="7" t="s">
        <v>101</v>
      </c>
      <c r="H1547" s="6">
        <v>2026</v>
      </c>
      <c r="I1547" s="29">
        <v>0</v>
      </c>
      <c r="J1547" s="29">
        <v>0</v>
      </c>
    </row>
    <row r="1548" spans="1:10" x14ac:dyDescent="0.25">
      <c r="A1548" s="8">
        <f t="shared" si="42"/>
        <v>1548</v>
      </c>
      <c r="B1548" s="7" t="s">
        <v>286</v>
      </c>
      <c r="C1548" s="7" t="s">
        <v>285</v>
      </c>
      <c r="D1548" s="117"/>
      <c r="E1548" s="7" t="s">
        <v>102</v>
      </c>
      <c r="F1548" s="7" t="s">
        <v>123</v>
      </c>
      <c r="G1548" s="7" t="s">
        <v>101</v>
      </c>
      <c r="H1548" s="6">
        <v>2025</v>
      </c>
      <c r="I1548" s="29">
        <v>0</v>
      </c>
      <c r="J1548" s="29">
        <v>0</v>
      </c>
    </row>
    <row r="1549" spans="1:10" x14ac:dyDescent="0.25">
      <c r="A1549" s="8">
        <f t="shared" si="42"/>
        <v>1549</v>
      </c>
      <c r="B1549" s="7" t="s">
        <v>3188</v>
      </c>
      <c r="C1549" s="7" t="s">
        <v>3189</v>
      </c>
      <c r="D1549" s="117"/>
      <c r="E1549" s="7" t="s">
        <v>461</v>
      </c>
      <c r="F1549" s="7" t="s">
        <v>123</v>
      </c>
      <c r="G1549" s="7" t="s">
        <v>125</v>
      </c>
      <c r="H1549" s="6">
        <v>2026</v>
      </c>
      <c r="I1549" s="29">
        <v>0</v>
      </c>
      <c r="J1549" s="29">
        <v>0</v>
      </c>
    </row>
    <row r="1550" spans="1:10" x14ac:dyDescent="0.25">
      <c r="A1550" s="8">
        <f t="shared" si="42"/>
        <v>1550</v>
      </c>
      <c r="B1550" s="7" t="s">
        <v>282</v>
      </c>
      <c r="C1550" s="7" t="s">
        <v>281</v>
      </c>
      <c r="D1550" s="117"/>
      <c r="E1550" s="7" t="s">
        <v>159</v>
      </c>
      <c r="F1550" s="7" t="s">
        <v>123</v>
      </c>
      <c r="G1550" s="7" t="s">
        <v>57</v>
      </c>
      <c r="H1550" s="6">
        <v>2025</v>
      </c>
      <c r="I1550" s="29">
        <v>0</v>
      </c>
      <c r="J1550" s="29">
        <v>0</v>
      </c>
    </row>
    <row r="1551" spans="1:10" x14ac:dyDescent="0.25">
      <c r="A1551" s="8">
        <f t="shared" si="42"/>
        <v>1551</v>
      </c>
      <c r="B1551" s="7" t="s">
        <v>277</v>
      </c>
      <c r="C1551" s="7" t="s">
        <v>276</v>
      </c>
      <c r="D1551" s="117"/>
      <c r="E1551" s="7" t="s">
        <v>126</v>
      </c>
      <c r="F1551" s="7" t="s">
        <v>123</v>
      </c>
      <c r="G1551" s="7" t="s">
        <v>125</v>
      </c>
      <c r="H1551" s="6">
        <v>2028</v>
      </c>
      <c r="I1551" s="29">
        <v>0</v>
      </c>
      <c r="J1551" s="29">
        <v>0</v>
      </c>
    </row>
    <row r="1552" spans="1:10" x14ac:dyDescent="0.25">
      <c r="A1552" s="8">
        <f t="shared" si="42"/>
        <v>1552</v>
      </c>
      <c r="B1552" s="7" t="s">
        <v>2992</v>
      </c>
      <c r="C1552" s="7" t="s">
        <v>2991</v>
      </c>
      <c r="D1552" s="117"/>
      <c r="E1552" s="7" t="s">
        <v>195</v>
      </c>
      <c r="F1552" s="7" t="s">
        <v>123</v>
      </c>
      <c r="G1552" s="7" t="s">
        <v>101</v>
      </c>
      <c r="H1552" s="6">
        <v>2025</v>
      </c>
      <c r="I1552" s="29">
        <v>0</v>
      </c>
      <c r="J1552" s="29">
        <v>0</v>
      </c>
    </row>
    <row r="1553" spans="1:10" x14ac:dyDescent="0.25">
      <c r="A1553" s="8">
        <f t="shared" si="42"/>
        <v>1553</v>
      </c>
      <c r="B1553" s="7" t="s">
        <v>3614</v>
      </c>
      <c r="C1553" s="7" t="s">
        <v>3615</v>
      </c>
      <c r="D1553" s="117"/>
      <c r="E1553" s="7" t="s">
        <v>59</v>
      </c>
      <c r="F1553" s="7" t="s">
        <v>123</v>
      </c>
      <c r="G1553" s="7" t="s">
        <v>57</v>
      </c>
      <c r="H1553" s="6">
        <v>2024</v>
      </c>
      <c r="I1553" s="29">
        <v>0</v>
      </c>
      <c r="J1553" s="29">
        <v>0</v>
      </c>
    </row>
    <row r="1554" spans="1:10" x14ac:dyDescent="0.25">
      <c r="A1554" s="8">
        <f t="shared" si="42"/>
        <v>1554</v>
      </c>
      <c r="B1554" s="7" t="s">
        <v>3667</v>
      </c>
      <c r="C1554" s="7" t="s">
        <v>3668</v>
      </c>
      <c r="D1554" s="117"/>
      <c r="E1554" s="7" t="s">
        <v>273</v>
      </c>
      <c r="F1554" s="7" t="s">
        <v>123</v>
      </c>
      <c r="G1554" s="7" t="s">
        <v>84</v>
      </c>
      <c r="H1554" s="6">
        <v>2025</v>
      </c>
      <c r="I1554" s="29">
        <v>0</v>
      </c>
      <c r="J1554" s="29">
        <v>0</v>
      </c>
    </row>
    <row r="1555" spans="1:10" x14ac:dyDescent="0.25">
      <c r="A1555" s="8">
        <f t="shared" si="42"/>
        <v>1555</v>
      </c>
      <c r="B1555" s="7" t="s">
        <v>270</v>
      </c>
      <c r="C1555" s="7" t="s">
        <v>269</v>
      </c>
      <c r="D1555" s="117"/>
      <c r="E1555" s="7" t="s">
        <v>162</v>
      </c>
      <c r="F1555" s="7" t="s">
        <v>123</v>
      </c>
      <c r="G1555" s="7" t="s">
        <v>84</v>
      </c>
      <c r="H1555" s="6">
        <v>2026</v>
      </c>
      <c r="I1555" s="29">
        <v>0</v>
      </c>
      <c r="J1555" s="29">
        <v>0</v>
      </c>
    </row>
    <row r="1556" spans="1:10" x14ac:dyDescent="0.25">
      <c r="A1556" s="8">
        <f t="shared" si="42"/>
        <v>1556</v>
      </c>
      <c r="B1556" s="7" t="s">
        <v>266</v>
      </c>
      <c r="C1556" s="7" t="s">
        <v>265</v>
      </c>
      <c r="D1556" s="117"/>
      <c r="E1556" s="7" t="s">
        <v>264</v>
      </c>
      <c r="F1556" s="7" t="s">
        <v>123</v>
      </c>
      <c r="G1556" s="7" t="s">
        <v>84</v>
      </c>
      <c r="H1556" s="6">
        <v>2025</v>
      </c>
      <c r="I1556" s="29">
        <v>0</v>
      </c>
      <c r="J1556" s="29">
        <v>0</v>
      </c>
    </row>
    <row r="1557" spans="1:10" x14ac:dyDescent="0.25">
      <c r="A1557" s="8">
        <f t="shared" si="42"/>
        <v>1557</v>
      </c>
      <c r="B1557" s="7" t="s">
        <v>3388</v>
      </c>
      <c r="C1557" s="7" t="s">
        <v>3389</v>
      </c>
      <c r="D1557" s="117"/>
      <c r="E1557" s="7" t="s">
        <v>871</v>
      </c>
      <c r="F1557" s="7" t="s">
        <v>123</v>
      </c>
      <c r="G1557" s="7" t="s">
        <v>84</v>
      </c>
      <c r="H1557" s="6">
        <v>2024</v>
      </c>
      <c r="I1557" s="29">
        <v>9.8000000000000007</v>
      </c>
      <c r="J1557" s="29">
        <v>9.8000000000000007</v>
      </c>
    </row>
    <row r="1558" spans="1:10" x14ac:dyDescent="0.25">
      <c r="A1558" s="8">
        <f t="shared" si="42"/>
        <v>1558</v>
      </c>
      <c r="B1558" s="7" t="s">
        <v>3190</v>
      </c>
      <c r="C1558" s="7" t="s">
        <v>3191</v>
      </c>
      <c r="D1558" s="117"/>
      <c r="E1558" s="7" t="s">
        <v>271</v>
      </c>
      <c r="F1558" s="7" t="s">
        <v>123</v>
      </c>
      <c r="G1558" s="7" t="s">
        <v>57</v>
      </c>
      <c r="H1558" s="6">
        <v>2025</v>
      </c>
      <c r="I1558" s="29">
        <v>0</v>
      </c>
      <c r="J1558" s="29">
        <v>0</v>
      </c>
    </row>
    <row r="1559" spans="1:10" x14ac:dyDescent="0.25">
      <c r="A1559" s="8">
        <f t="shared" si="42"/>
        <v>1559</v>
      </c>
      <c r="B1559" s="7" t="s">
        <v>3733</v>
      </c>
      <c r="C1559" s="7" t="s">
        <v>3734</v>
      </c>
      <c r="D1559" s="117"/>
      <c r="E1559" s="7" t="s">
        <v>102</v>
      </c>
      <c r="F1559" s="7" t="s">
        <v>123</v>
      </c>
      <c r="G1559" s="7" t="s">
        <v>101</v>
      </c>
      <c r="H1559" s="6">
        <v>2025</v>
      </c>
      <c r="I1559" s="29">
        <v>0</v>
      </c>
      <c r="J1559" s="29">
        <v>0</v>
      </c>
    </row>
    <row r="1560" spans="1:10" x14ac:dyDescent="0.25">
      <c r="A1560" s="8">
        <f t="shared" si="42"/>
        <v>1560</v>
      </c>
      <c r="B1560" s="7" t="s">
        <v>3192</v>
      </c>
      <c r="C1560" s="7" t="s">
        <v>3193</v>
      </c>
      <c r="D1560" s="117"/>
      <c r="E1560" s="7" t="s">
        <v>271</v>
      </c>
      <c r="F1560" s="7" t="s">
        <v>123</v>
      </c>
      <c r="G1560" s="7" t="s">
        <v>57</v>
      </c>
      <c r="H1560" s="6">
        <v>2025</v>
      </c>
      <c r="I1560" s="29">
        <v>0</v>
      </c>
      <c r="J1560" s="29">
        <v>0</v>
      </c>
    </row>
    <row r="1561" spans="1:10" x14ac:dyDescent="0.25">
      <c r="A1561" s="8">
        <f t="shared" si="42"/>
        <v>1561</v>
      </c>
      <c r="B1561" s="7" t="s">
        <v>3390</v>
      </c>
      <c r="C1561" s="7" t="s">
        <v>3391</v>
      </c>
      <c r="D1561" s="117"/>
      <c r="E1561" s="7" t="s">
        <v>267</v>
      </c>
      <c r="F1561" s="7" t="s">
        <v>123</v>
      </c>
      <c r="G1561" s="7" t="s">
        <v>57</v>
      </c>
      <c r="H1561" s="6">
        <v>2026</v>
      </c>
      <c r="I1561" s="29">
        <v>0</v>
      </c>
      <c r="J1561" s="29">
        <v>0</v>
      </c>
    </row>
    <row r="1562" spans="1:10" x14ac:dyDescent="0.25">
      <c r="A1562" s="8">
        <f t="shared" si="42"/>
        <v>1562</v>
      </c>
      <c r="B1562" s="7" t="s">
        <v>259</v>
      </c>
      <c r="C1562" s="7" t="s">
        <v>258</v>
      </c>
      <c r="D1562" s="117"/>
      <c r="E1562" s="7" t="s">
        <v>172</v>
      </c>
      <c r="F1562" s="7" t="s">
        <v>123</v>
      </c>
      <c r="G1562" s="7" t="s">
        <v>84</v>
      </c>
      <c r="H1562" s="6">
        <v>2024</v>
      </c>
      <c r="I1562" s="29">
        <v>103.1</v>
      </c>
      <c r="J1562" s="29">
        <v>103.1</v>
      </c>
    </row>
    <row r="1563" spans="1:10" x14ac:dyDescent="0.25">
      <c r="A1563" s="8">
        <f t="shared" si="42"/>
        <v>1563</v>
      </c>
      <c r="B1563" s="7" t="s">
        <v>257</v>
      </c>
      <c r="C1563" s="7" t="s">
        <v>256</v>
      </c>
      <c r="D1563" s="117"/>
      <c r="E1563" s="7" t="s">
        <v>192</v>
      </c>
      <c r="F1563" s="7" t="s">
        <v>123</v>
      </c>
      <c r="G1563" s="7" t="s">
        <v>53</v>
      </c>
      <c r="H1563" s="6">
        <v>2026</v>
      </c>
      <c r="I1563" s="29">
        <v>0</v>
      </c>
      <c r="J1563" s="29">
        <v>0</v>
      </c>
    </row>
    <row r="1564" spans="1:10" x14ac:dyDescent="0.25">
      <c r="A1564" s="8">
        <f t="shared" si="42"/>
        <v>1564</v>
      </c>
      <c r="B1564" s="7" t="s">
        <v>255</v>
      </c>
      <c r="C1564" s="7" t="s">
        <v>254</v>
      </c>
      <c r="D1564" s="117"/>
      <c r="E1564" s="7" t="s">
        <v>253</v>
      </c>
      <c r="F1564" s="7" t="s">
        <v>123</v>
      </c>
      <c r="G1564" s="7" t="s">
        <v>57</v>
      </c>
      <c r="H1564" s="6">
        <v>2023</v>
      </c>
      <c r="I1564" s="29">
        <v>9.9</v>
      </c>
      <c r="J1564" s="29">
        <v>9.9</v>
      </c>
    </row>
    <row r="1565" spans="1:10" x14ac:dyDescent="0.25">
      <c r="A1565" s="8">
        <f t="shared" si="42"/>
        <v>1565</v>
      </c>
      <c r="B1565" s="7" t="s">
        <v>252</v>
      </c>
      <c r="C1565" s="7" t="s">
        <v>251</v>
      </c>
      <c r="D1565" s="117"/>
      <c r="E1565" s="7" t="s">
        <v>179</v>
      </c>
      <c r="F1565" s="7" t="s">
        <v>123</v>
      </c>
      <c r="G1565" s="7" t="s">
        <v>84</v>
      </c>
      <c r="H1565" s="6">
        <v>2025</v>
      </c>
      <c r="I1565" s="29">
        <v>0</v>
      </c>
      <c r="J1565" s="29">
        <v>0</v>
      </c>
    </row>
    <row r="1566" spans="1:10" x14ac:dyDescent="0.25">
      <c r="A1566" s="8">
        <f t="shared" si="42"/>
        <v>1566</v>
      </c>
      <c r="B1566" s="7" t="s">
        <v>3194</v>
      </c>
      <c r="C1566" s="7" t="s">
        <v>3195</v>
      </c>
      <c r="D1566" s="117"/>
      <c r="E1566" s="7" t="s">
        <v>3196</v>
      </c>
      <c r="F1566" s="7" t="s">
        <v>123</v>
      </c>
      <c r="G1566" s="7" t="s">
        <v>57</v>
      </c>
      <c r="H1566" s="6">
        <v>2025</v>
      </c>
      <c r="I1566" s="29">
        <v>0</v>
      </c>
      <c r="J1566" s="29">
        <v>0</v>
      </c>
    </row>
    <row r="1567" spans="1:10" x14ac:dyDescent="0.25">
      <c r="A1567" s="8">
        <f t="shared" si="42"/>
        <v>1567</v>
      </c>
      <c r="B1567" s="7" t="s">
        <v>3669</v>
      </c>
      <c r="C1567" s="7" t="s">
        <v>250</v>
      </c>
      <c r="D1567" s="117"/>
      <c r="E1567" s="7" t="s">
        <v>198</v>
      </c>
      <c r="F1567" s="7" t="s">
        <v>123</v>
      </c>
      <c r="G1567" s="7" t="s">
        <v>84</v>
      </c>
      <c r="H1567" s="6">
        <v>2024</v>
      </c>
      <c r="I1567" s="29">
        <v>305.5</v>
      </c>
      <c r="J1567" s="29">
        <v>305.5</v>
      </c>
    </row>
    <row r="1568" spans="1:10" x14ac:dyDescent="0.25">
      <c r="A1568" s="8">
        <f t="shared" si="42"/>
        <v>1568</v>
      </c>
      <c r="B1568" s="7" t="s">
        <v>2990</v>
      </c>
      <c r="C1568" s="7" t="s">
        <v>2989</v>
      </c>
      <c r="D1568" s="117"/>
      <c r="E1568" s="7" t="s">
        <v>172</v>
      </c>
      <c r="F1568" s="7" t="s">
        <v>123</v>
      </c>
      <c r="G1568" s="7" t="s">
        <v>84</v>
      </c>
      <c r="H1568" s="6">
        <v>2025</v>
      </c>
      <c r="I1568" s="29">
        <v>0</v>
      </c>
      <c r="J1568" s="29">
        <v>0</v>
      </c>
    </row>
    <row r="1569" spans="1:11" x14ac:dyDescent="0.25">
      <c r="A1569" s="8">
        <f t="shared" si="42"/>
        <v>1569</v>
      </c>
      <c r="B1569" s="7" t="s">
        <v>3081</v>
      </c>
      <c r="C1569" s="7" t="s">
        <v>3082</v>
      </c>
      <c r="D1569" s="117"/>
      <c r="E1569" s="7" t="s">
        <v>3062</v>
      </c>
      <c r="F1569" s="7" t="s">
        <v>123</v>
      </c>
      <c r="G1569" s="7" t="s">
        <v>53</v>
      </c>
      <c r="H1569" s="6">
        <v>2025</v>
      </c>
      <c r="I1569" s="29">
        <v>0</v>
      </c>
      <c r="J1569" s="29">
        <v>0</v>
      </c>
    </row>
    <row r="1570" spans="1:11" x14ac:dyDescent="0.25">
      <c r="A1570" s="8">
        <f t="shared" si="42"/>
        <v>1570</v>
      </c>
      <c r="B1570" s="7" t="s">
        <v>3670</v>
      </c>
      <c r="C1570" s="7" t="s">
        <v>3392</v>
      </c>
      <c r="D1570" s="117"/>
      <c r="E1570" s="7" t="s">
        <v>154</v>
      </c>
      <c r="F1570" s="7" t="s">
        <v>123</v>
      </c>
      <c r="G1570" s="7" t="s">
        <v>53</v>
      </c>
      <c r="H1570" s="6">
        <v>2025</v>
      </c>
      <c r="I1570" s="29">
        <v>0</v>
      </c>
      <c r="J1570" s="29">
        <v>0</v>
      </c>
    </row>
    <row r="1571" spans="1:11" x14ac:dyDescent="0.25">
      <c r="A1571" s="8">
        <f t="shared" si="42"/>
        <v>1571</v>
      </c>
      <c r="B1571" s="7" t="s">
        <v>3197</v>
      </c>
      <c r="C1571" s="7" t="s">
        <v>3198</v>
      </c>
      <c r="D1571" s="117"/>
      <c r="E1571" s="7" t="s">
        <v>195</v>
      </c>
      <c r="F1571" s="7" t="s">
        <v>123</v>
      </c>
      <c r="G1571" s="7" t="s">
        <v>101</v>
      </c>
      <c r="H1571" s="6">
        <v>2025</v>
      </c>
      <c r="I1571" s="29">
        <v>0</v>
      </c>
      <c r="J1571" s="29">
        <v>0</v>
      </c>
    </row>
    <row r="1572" spans="1:11" x14ac:dyDescent="0.25">
      <c r="A1572" s="8">
        <f t="shared" si="42"/>
        <v>1572</v>
      </c>
      <c r="B1572" s="7" t="s">
        <v>3735</v>
      </c>
      <c r="C1572" s="7" t="s">
        <v>3736</v>
      </c>
      <c r="D1572" s="117"/>
      <c r="E1572" s="7" t="s">
        <v>102</v>
      </c>
      <c r="F1572" s="7" t="s">
        <v>123</v>
      </c>
      <c r="G1572" s="7" t="s">
        <v>101</v>
      </c>
      <c r="H1572" s="6">
        <v>2025</v>
      </c>
      <c r="I1572" s="29">
        <v>0</v>
      </c>
      <c r="J1572" s="29">
        <v>0</v>
      </c>
    </row>
    <row r="1573" spans="1:11" x14ac:dyDescent="0.25">
      <c r="A1573" s="8">
        <f t="shared" si="42"/>
        <v>1573</v>
      </c>
      <c r="B1573" s="7" t="s">
        <v>249</v>
      </c>
      <c r="C1573" s="7" t="s">
        <v>248</v>
      </c>
      <c r="D1573" s="117"/>
      <c r="E1573" s="7" t="s">
        <v>247</v>
      </c>
      <c r="F1573" s="7" t="s">
        <v>123</v>
      </c>
      <c r="G1573" s="7" t="s">
        <v>84</v>
      </c>
      <c r="H1573" s="6">
        <v>2025</v>
      </c>
      <c r="I1573" s="29">
        <v>0</v>
      </c>
      <c r="J1573" s="29">
        <v>0</v>
      </c>
    </row>
    <row r="1574" spans="1:11" ht="14.45" customHeight="1" x14ac:dyDescent="0.25">
      <c r="A1574" s="8">
        <f t="shared" si="42"/>
        <v>1574</v>
      </c>
      <c r="B1574" s="7" t="s">
        <v>3083</v>
      </c>
      <c r="C1574" s="7" t="s">
        <v>3084</v>
      </c>
      <c r="D1574" s="117"/>
      <c r="E1574" s="7" t="s">
        <v>164</v>
      </c>
      <c r="F1574" s="7" t="s">
        <v>123</v>
      </c>
      <c r="G1574" s="7" t="s">
        <v>125</v>
      </c>
      <c r="H1574" s="6">
        <v>2025</v>
      </c>
      <c r="I1574" s="29">
        <v>0</v>
      </c>
      <c r="J1574" s="29">
        <v>0</v>
      </c>
    </row>
    <row r="1575" spans="1:11" ht="14.45" customHeight="1" x14ac:dyDescent="0.25">
      <c r="A1575" s="8">
        <f t="shared" si="42"/>
        <v>1575</v>
      </c>
      <c r="B1575" s="7" t="s">
        <v>243</v>
      </c>
      <c r="C1575" s="7" t="s">
        <v>242</v>
      </c>
      <c r="D1575" s="117"/>
      <c r="E1575" s="7" t="s">
        <v>241</v>
      </c>
      <c r="F1575" s="7" t="s">
        <v>123</v>
      </c>
      <c r="G1575" s="7" t="s">
        <v>101</v>
      </c>
      <c r="H1575" s="6">
        <v>2024</v>
      </c>
      <c r="I1575" s="29">
        <v>0</v>
      </c>
      <c r="J1575" s="29">
        <v>0</v>
      </c>
    </row>
    <row r="1576" spans="1:11" s="8" customFormat="1" ht="14.45" customHeight="1" x14ac:dyDescent="0.25">
      <c r="A1576" s="8">
        <f t="shared" si="42"/>
        <v>1576</v>
      </c>
      <c r="B1576" s="7" t="s">
        <v>238</v>
      </c>
      <c r="C1576" s="7" t="s">
        <v>237</v>
      </c>
      <c r="D1576" s="117"/>
      <c r="E1576" s="7" t="s">
        <v>236</v>
      </c>
      <c r="F1576" s="7" t="s">
        <v>123</v>
      </c>
      <c r="G1576" s="7" t="s">
        <v>53</v>
      </c>
      <c r="H1576" s="6">
        <v>2027</v>
      </c>
      <c r="I1576" s="29">
        <v>0</v>
      </c>
      <c r="J1576" s="29">
        <v>0</v>
      </c>
      <c r="K1576"/>
    </row>
    <row r="1577" spans="1:11" s="8" customFormat="1" ht="14.45" customHeight="1" x14ac:dyDescent="0.25">
      <c r="A1577" s="8">
        <f t="shared" si="42"/>
        <v>1577</v>
      </c>
      <c r="B1577" s="7" t="s">
        <v>235</v>
      </c>
      <c r="C1577" s="7" t="s">
        <v>234</v>
      </c>
      <c r="D1577" s="117"/>
      <c r="E1577" s="7" t="s">
        <v>233</v>
      </c>
      <c r="F1577" s="7" t="s">
        <v>123</v>
      </c>
      <c r="G1577" s="7" t="s">
        <v>53</v>
      </c>
      <c r="H1577" s="6">
        <v>2026</v>
      </c>
      <c r="I1577" s="29">
        <v>0</v>
      </c>
      <c r="J1577" s="29">
        <v>0</v>
      </c>
      <c r="K1577"/>
    </row>
    <row r="1578" spans="1:11" s="8" customFormat="1" ht="14.45" customHeight="1" x14ac:dyDescent="0.25">
      <c r="A1578" s="8">
        <f t="shared" si="42"/>
        <v>1578</v>
      </c>
      <c r="B1578" s="7" t="s">
        <v>3520</v>
      </c>
      <c r="C1578" s="7" t="s">
        <v>3521</v>
      </c>
      <c r="D1578" s="117"/>
      <c r="E1578" s="7" t="s">
        <v>647</v>
      </c>
      <c r="F1578" s="7" t="s">
        <v>123</v>
      </c>
      <c r="G1578" s="7" t="s">
        <v>53</v>
      </c>
      <c r="H1578" s="6">
        <v>2024</v>
      </c>
      <c r="I1578" s="29">
        <v>160.80000000000001</v>
      </c>
      <c r="J1578" s="29">
        <v>160.80000000000001</v>
      </c>
      <c r="K1578"/>
    </row>
    <row r="1579" spans="1:11" s="8" customFormat="1" ht="14.45" customHeight="1" x14ac:dyDescent="0.25">
      <c r="A1579" s="8">
        <f t="shared" si="42"/>
        <v>1579</v>
      </c>
      <c r="B1579" s="7" t="s">
        <v>231</v>
      </c>
      <c r="C1579" s="7" t="s">
        <v>230</v>
      </c>
      <c r="D1579" s="117"/>
      <c r="E1579" s="7" t="s">
        <v>229</v>
      </c>
      <c r="F1579" s="7" t="s">
        <v>123</v>
      </c>
      <c r="G1579" s="7" t="s">
        <v>53</v>
      </c>
      <c r="H1579" s="6">
        <v>2026</v>
      </c>
      <c r="I1579" s="29">
        <v>0</v>
      </c>
      <c r="J1579" s="29">
        <v>0</v>
      </c>
      <c r="K1579"/>
    </row>
    <row r="1580" spans="1:11" s="8" customFormat="1" ht="14.45" customHeight="1" x14ac:dyDescent="0.25">
      <c r="A1580" s="8">
        <f t="shared" si="42"/>
        <v>1580</v>
      </c>
      <c r="B1580" s="7" t="s">
        <v>2988</v>
      </c>
      <c r="C1580" s="7" t="s">
        <v>2987</v>
      </c>
      <c r="D1580" s="117"/>
      <c r="E1580" s="7" t="s">
        <v>126</v>
      </c>
      <c r="F1580" s="7" t="s">
        <v>123</v>
      </c>
      <c r="G1580" s="7" t="s">
        <v>125</v>
      </c>
      <c r="H1580" s="6">
        <v>2025</v>
      </c>
      <c r="I1580" s="29">
        <v>0</v>
      </c>
      <c r="J1580" s="29">
        <v>0</v>
      </c>
      <c r="K1580"/>
    </row>
    <row r="1581" spans="1:11" ht="14.45" customHeight="1" x14ac:dyDescent="0.25">
      <c r="A1581" s="8">
        <f t="shared" si="42"/>
        <v>1581</v>
      </c>
      <c r="B1581" s="7" t="s">
        <v>3281</v>
      </c>
      <c r="C1581" s="7" t="s">
        <v>3282</v>
      </c>
      <c r="D1581" s="117"/>
      <c r="E1581" s="7" t="s">
        <v>3283</v>
      </c>
      <c r="F1581" s="7" t="s">
        <v>123</v>
      </c>
      <c r="G1581" s="7" t="s">
        <v>84</v>
      </c>
      <c r="H1581" s="6">
        <v>2024</v>
      </c>
      <c r="I1581" s="29">
        <v>0</v>
      </c>
      <c r="J1581" s="29">
        <v>0</v>
      </c>
    </row>
    <row r="1582" spans="1:11" x14ac:dyDescent="0.25">
      <c r="A1582" s="8">
        <f t="shared" si="42"/>
        <v>1582</v>
      </c>
      <c r="B1582" s="7" t="s">
        <v>3522</v>
      </c>
      <c r="C1582" s="7" t="s">
        <v>3523</v>
      </c>
      <c r="D1582" s="117"/>
      <c r="E1582" s="7" t="s">
        <v>80</v>
      </c>
      <c r="F1582" s="7" t="s">
        <v>123</v>
      </c>
      <c r="G1582" s="7" t="s">
        <v>57</v>
      </c>
      <c r="H1582" s="6">
        <v>2024</v>
      </c>
      <c r="I1582" s="29">
        <v>0</v>
      </c>
      <c r="J1582" s="29">
        <v>0</v>
      </c>
    </row>
    <row r="1583" spans="1:11" x14ac:dyDescent="0.25">
      <c r="A1583" s="8">
        <f t="shared" si="42"/>
        <v>1583</v>
      </c>
      <c r="B1583" s="7" t="s">
        <v>3393</v>
      </c>
      <c r="C1583" s="7" t="s">
        <v>3394</v>
      </c>
      <c r="D1583" s="117"/>
      <c r="E1583" s="7" t="s">
        <v>267</v>
      </c>
      <c r="F1583" s="7" t="s">
        <v>123</v>
      </c>
      <c r="G1583" s="7" t="s">
        <v>57</v>
      </c>
      <c r="H1583" s="6">
        <v>2028</v>
      </c>
      <c r="I1583" s="29">
        <v>0</v>
      </c>
      <c r="J1583" s="29">
        <v>0</v>
      </c>
    </row>
    <row r="1584" spans="1:11" x14ac:dyDescent="0.25">
      <c r="A1584" s="8">
        <f t="shared" si="42"/>
        <v>1584</v>
      </c>
      <c r="B1584" s="7" t="s">
        <v>225</v>
      </c>
      <c r="C1584" s="7" t="s">
        <v>224</v>
      </c>
      <c r="D1584" s="117"/>
      <c r="E1584" s="7" t="s">
        <v>164</v>
      </c>
      <c r="F1584" s="7" t="s">
        <v>123</v>
      </c>
      <c r="G1584" s="7" t="s">
        <v>125</v>
      </c>
      <c r="H1584" s="6">
        <v>2025</v>
      </c>
      <c r="I1584" s="29">
        <v>0</v>
      </c>
      <c r="J1584" s="29">
        <v>0</v>
      </c>
    </row>
    <row r="1585" spans="1:10" x14ac:dyDescent="0.25">
      <c r="A1585" s="8">
        <f t="shared" si="42"/>
        <v>1585</v>
      </c>
      <c r="B1585" s="7" t="s">
        <v>223</v>
      </c>
      <c r="C1585" s="7" t="s">
        <v>222</v>
      </c>
      <c r="D1585" s="117"/>
      <c r="E1585" s="7" t="s">
        <v>164</v>
      </c>
      <c r="F1585" s="7" t="s">
        <v>123</v>
      </c>
      <c r="G1585" s="7" t="s">
        <v>125</v>
      </c>
      <c r="H1585" s="6">
        <v>2024</v>
      </c>
      <c r="I1585" s="29">
        <v>180.8</v>
      </c>
      <c r="J1585" s="29">
        <v>180.8</v>
      </c>
    </row>
    <row r="1586" spans="1:10" x14ac:dyDescent="0.25">
      <c r="A1586" s="8">
        <f t="shared" si="42"/>
        <v>1586</v>
      </c>
      <c r="B1586" s="7" t="s">
        <v>221</v>
      </c>
      <c r="C1586" s="7" t="s">
        <v>220</v>
      </c>
      <c r="D1586" s="117"/>
      <c r="E1586" s="7" t="s">
        <v>172</v>
      </c>
      <c r="F1586" s="7" t="s">
        <v>123</v>
      </c>
      <c r="G1586" s="7" t="s">
        <v>84</v>
      </c>
      <c r="H1586" s="6">
        <v>2025</v>
      </c>
      <c r="I1586" s="29">
        <v>0</v>
      </c>
      <c r="J1586" s="29">
        <v>0</v>
      </c>
    </row>
    <row r="1587" spans="1:10" x14ac:dyDescent="0.25">
      <c r="A1587" s="8">
        <f t="shared" si="42"/>
        <v>1587</v>
      </c>
      <c r="B1587" s="7" t="s">
        <v>3671</v>
      </c>
      <c r="C1587" s="7" t="s">
        <v>3199</v>
      </c>
      <c r="D1587" s="117"/>
      <c r="E1587" s="7" t="s">
        <v>528</v>
      </c>
      <c r="F1587" s="7" t="s">
        <v>123</v>
      </c>
      <c r="G1587" s="7" t="s">
        <v>57</v>
      </c>
      <c r="H1587" s="6">
        <v>2025</v>
      </c>
      <c r="I1587" s="29">
        <v>0</v>
      </c>
      <c r="J1587" s="29">
        <v>0</v>
      </c>
    </row>
    <row r="1588" spans="1:10" x14ac:dyDescent="0.25">
      <c r="A1588" s="8">
        <f t="shared" si="42"/>
        <v>1588</v>
      </c>
      <c r="B1588" s="7" t="s">
        <v>3524</v>
      </c>
      <c r="C1588" s="7" t="s">
        <v>3525</v>
      </c>
      <c r="D1588" s="117"/>
      <c r="E1588" s="7" t="s">
        <v>2267</v>
      </c>
      <c r="F1588" s="7" t="s">
        <v>123</v>
      </c>
      <c r="G1588" s="7" t="s">
        <v>57</v>
      </c>
      <c r="H1588" s="6">
        <v>2026</v>
      </c>
      <c r="I1588" s="29">
        <v>0</v>
      </c>
      <c r="J1588" s="29">
        <v>0</v>
      </c>
    </row>
    <row r="1589" spans="1:10" x14ac:dyDescent="0.25">
      <c r="A1589" s="8">
        <f t="shared" si="42"/>
        <v>1589</v>
      </c>
      <c r="B1589" s="7" t="s">
        <v>3526</v>
      </c>
      <c r="C1589" s="7" t="s">
        <v>3527</v>
      </c>
      <c r="D1589" s="117"/>
      <c r="E1589" s="7" t="s">
        <v>172</v>
      </c>
      <c r="F1589" s="7" t="s">
        <v>123</v>
      </c>
      <c r="G1589" s="7" t="s">
        <v>84</v>
      </c>
      <c r="H1589" s="6">
        <v>2024</v>
      </c>
      <c r="I1589" s="29">
        <v>0</v>
      </c>
      <c r="J1589" s="29">
        <v>0</v>
      </c>
    </row>
    <row r="1590" spans="1:10" x14ac:dyDescent="0.25">
      <c r="A1590" s="8">
        <f t="shared" si="42"/>
        <v>1590</v>
      </c>
      <c r="B1590" s="7" t="s">
        <v>3284</v>
      </c>
      <c r="C1590" s="7" t="s">
        <v>3285</v>
      </c>
      <c r="D1590" s="117"/>
      <c r="E1590" s="7" t="s">
        <v>3286</v>
      </c>
      <c r="F1590" s="7" t="s">
        <v>123</v>
      </c>
      <c r="G1590" s="7" t="s">
        <v>84</v>
      </c>
      <c r="H1590" s="6">
        <v>2024</v>
      </c>
      <c r="I1590" s="29">
        <v>0</v>
      </c>
      <c r="J1590" s="29">
        <v>0</v>
      </c>
    </row>
    <row r="1591" spans="1:10" x14ac:dyDescent="0.25">
      <c r="A1591" s="8">
        <f t="shared" si="42"/>
        <v>1591</v>
      </c>
      <c r="B1591" s="7" t="s">
        <v>3287</v>
      </c>
      <c r="C1591" s="7" t="s">
        <v>3288</v>
      </c>
      <c r="D1591" s="117"/>
      <c r="E1591" s="7" t="s">
        <v>3286</v>
      </c>
      <c r="F1591" s="7" t="s">
        <v>123</v>
      </c>
      <c r="G1591" s="7" t="s">
        <v>84</v>
      </c>
      <c r="H1591" s="6">
        <v>2024</v>
      </c>
      <c r="I1591" s="29">
        <v>0</v>
      </c>
      <c r="J1591" s="29">
        <v>0</v>
      </c>
    </row>
    <row r="1592" spans="1:10" x14ac:dyDescent="0.25">
      <c r="A1592" s="8">
        <f t="shared" si="42"/>
        <v>1592</v>
      </c>
      <c r="B1592" s="7" t="s">
        <v>3085</v>
      </c>
      <c r="C1592" s="7" t="s">
        <v>3086</v>
      </c>
      <c r="D1592" s="117"/>
      <c r="E1592" s="7" t="s">
        <v>377</v>
      </c>
      <c r="F1592" s="7" t="s">
        <v>123</v>
      </c>
      <c r="G1592" s="7" t="s">
        <v>57</v>
      </c>
      <c r="H1592" s="6">
        <v>2025</v>
      </c>
      <c r="I1592" s="29">
        <v>0</v>
      </c>
      <c r="J1592" s="29">
        <v>0</v>
      </c>
    </row>
    <row r="1593" spans="1:10" x14ac:dyDescent="0.25">
      <c r="A1593" s="8">
        <f t="shared" si="42"/>
        <v>1593</v>
      </c>
      <c r="B1593" s="7" t="s">
        <v>2985</v>
      </c>
      <c r="C1593" s="7" t="s">
        <v>2984</v>
      </c>
      <c r="D1593" s="117"/>
      <c r="E1593" s="7" t="s">
        <v>1188</v>
      </c>
      <c r="F1593" s="7" t="s">
        <v>123</v>
      </c>
      <c r="G1593" s="7" t="s">
        <v>84</v>
      </c>
      <c r="H1593" s="6">
        <v>2025</v>
      </c>
      <c r="I1593" s="29">
        <v>0</v>
      </c>
      <c r="J1593" s="29">
        <v>0</v>
      </c>
    </row>
    <row r="1594" spans="1:10" x14ac:dyDescent="0.25">
      <c r="A1594" s="8">
        <f t="shared" si="42"/>
        <v>1594</v>
      </c>
      <c r="B1594" s="7" t="s">
        <v>3672</v>
      </c>
      <c r="C1594" s="7" t="s">
        <v>3673</v>
      </c>
      <c r="D1594" s="117"/>
      <c r="E1594" s="7" t="s">
        <v>366</v>
      </c>
      <c r="F1594" s="7" t="s">
        <v>123</v>
      </c>
      <c r="G1594" s="7" t="s">
        <v>57</v>
      </c>
      <c r="H1594" s="6">
        <v>2025</v>
      </c>
      <c r="I1594" s="29">
        <v>0</v>
      </c>
      <c r="J1594" s="29">
        <v>0</v>
      </c>
    </row>
    <row r="1595" spans="1:10" x14ac:dyDescent="0.25">
      <c r="A1595" s="8">
        <f t="shared" si="42"/>
        <v>1595</v>
      </c>
      <c r="B1595" s="7" t="s">
        <v>3395</v>
      </c>
      <c r="C1595" s="7" t="s">
        <v>3396</v>
      </c>
      <c r="D1595" s="117"/>
      <c r="E1595" s="7" t="s">
        <v>373</v>
      </c>
      <c r="F1595" s="7" t="s">
        <v>123</v>
      </c>
      <c r="G1595" s="7" t="s">
        <v>57</v>
      </c>
      <c r="H1595" s="6">
        <v>2024</v>
      </c>
      <c r="I1595" s="29">
        <v>0</v>
      </c>
      <c r="J1595" s="29">
        <v>0</v>
      </c>
    </row>
    <row r="1596" spans="1:10" x14ac:dyDescent="0.25">
      <c r="A1596" s="8">
        <f t="shared" si="42"/>
        <v>1596</v>
      </c>
      <c r="B1596" s="7" t="s">
        <v>3528</v>
      </c>
      <c r="C1596" s="7" t="s">
        <v>3529</v>
      </c>
      <c r="D1596" s="117"/>
      <c r="E1596" s="7" t="s">
        <v>164</v>
      </c>
      <c r="F1596" s="7" t="s">
        <v>123</v>
      </c>
      <c r="G1596" s="7" t="s">
        <v>125</v>
      </c>
      <c r="H1596" s="6">
        <v>2024</v>
      </c>
      <c r="I1596" s="29">
        <v>0</v>
      </c>
      <c r="J1596" s="29">
        <v>0</v>
      </c>
    </row>
    <row r="1597" spans="1:10" x14ac:dyDescent="0.25">
      <c r="A1597" s="8">
        <f t="shared" si="42"/>
        <v>1597</v>
      </c>
      <c r="B1597" s="7" t="s">
        <v>3674</v>
      </c>
      <c r="C1597" s="7" t="s">
        <v>2983</v>
      </c>
      <c r="D1597" s="117"/>
      <c r="E1597" s="7" t="s">
        <v>689</v>
      </c>
      <c r="F1597" s="7" t="s">
        <v>123</v>
      </c>
      <c r="G1597" s="7" t="s">
        <v>84</v>
      </c>
      <c r="H1597" s="6">
        <v>2024</v>
      </c>
      <c r="I1597" s="29">
        <v>0</v>
      </c>
      <c r="J1597" s="29">
        <v>0</v>
      </c>
    </row>
    <row r="1598" spans="1:10" x14ac:dyDescent="0.25">
      <c r="A1598" s="8">
        <f t="shared" si="42"/>
        <v>1598</v>
      </c>
      <c r="B1598" s="7" t="s">
        <v>214</v>
      </c>
      <c r="C1598" s="7" t="s">
        <v>213</v>
      </c>
      <c r="D1598" s="117"/>
      <c r="E1598" s="7" t="s">
        <v>128</v>
      </c>
      <c r="F1598" s="7" t="s">
        <v>123</v>
      </c>
      <c r="G1598" s="7" t="s">
        <v>125</v>
      </c>
      <c r="H1598" s="6">
        <v>2025</v>
      </c>
      <c r="I1598" s="29">
        <v>0</v>
      </c>
      <c r="J1598" s="29">
        <v>0</v>
      </c>
    </row>
    <row r="1599" spans="1:10" x14ac:dyDescent="0.25">
      <c r="A1599" s="8">
        <f t="shared" si="42"/>
        <v>1599</v>
      </c>
      <c r="B1599" s="7" t="s">
        <v>3737</v>
      </c>
      <c r="C1599" s="7" t="s">
        <v>3738</v>
      </c>
      <c r="D1599" s="117"/>
      <c r="E1599" s="7" t="s">
        <v>377</v>
      </c>
      <c r="F1599" s="7" t="s">
        <v>123</v>
      </c>
      <c r="G1599" s="7" t="s">
        <v>57</v>
      </c>
      <c r="H1599" s="6">
        <v>2026</v>
      </c>
      <c r="I1599" s="29">
        <v>0</v>
      </c>
      <c r="J1599" s="29">
        <v>0</v>
      </c>
    </row>
    <row r="1600" spans="1:10" x14ac:dyDescent="0.25">
      <c r="A1600" s="8">
        <f t="shared" si="42"/>
        <v>1600</v>
      </c>
      <c r="B1600" s="7" t="s">
        <v>3686</v>
      </c>
      <c r="C1600" s="7" t="s">
        <v>149</v>
      </c>
      <c r="D1600" s="117"/>
      <c r="E1600" s="7" t="s">
        <v>148</v>
      </c>
      <c r="F1600" s="7" t="s">
        <v>123</v>
      </c>
      <c r="G1600" s="7" t="s">
        <v>84</v>
      </c>
      <c r="H1600" s="6">
        <v>2027</v>
      </c>
      <c r="I1600" s="29">
        <v>0</v>
      </c>
      <c r="J1600" s="29">
        <v>0</v>
      </c>
    </row>
    <row r="1601" spans="1:10" x14ac:dyDescent="0.25">
      <c r="A1601" s="8">
        <f t="shared" si="42"/>
        <v>1601</v>
      </c>
      <c r="B1601" s="7" t="s">
        <v>211</v>
      </c>
      <c r="C1601" s="7" t="s">
        <v>210</v>
      </c>
      <c r="D1601" s="117"/>
      <c r="E1601" s="7" t="s">
        <v>209</v>
      </c>
      <c r="F1601" s="7" t="s">
        <v>123</v>
      </c>
      <c r="G1601" s="7" t="s">
        <v>84</v>
      </c>
      <c r="H1601" s="6">
        <v>2026</v>
      </c>
      <c r="I1601" s="29">
        <v>0</v>
      </c>
      <c r="J1601" s="29">
        <v>0</v>
      </c>
    </row>
    <row r="1602" spans="1:10" x14ac:dyDescent="0.25">
      <c r="A1602" s="8">
        <f t="shared" si="42"/>
        <v>1602</v>
      </c>
      <c r="B1602" s="7" t="s">
        <v>208</v>
      </c>
      <c r="C1602" s="7" t="s">
        <v>207</v>
      </c>
      <c r="D1602" s="117"/>
      <c r="E1602" s="7" t="s">
        <v>162</v>
      </c>
      <c r="F1602" s="7" t="s">
        <v>123</v>
      </c>
      <c r="G1602" s="7" t="s">
        <v>84</v>
      </c>
      <c r="H1602" s="6">
        <v>2024</v>
      </c>
      <c r="I1602" s="29">
        <v>0</v>
      </c>
      <c r="J1602" s="29">
        <v>0</v>
      </c>
    </row>
    <row r="1603" spans="1:10" x14ac:dyDescent="0.25">
      <c r="A1603" s="8">
        <f t="shared" si="42"/>
        <v>1603</v>
      </c>
      <c r="B1603" s="7" t="s">
        <v>3739</v>
      </c>
      <c r="C1603" s="7" t="s">
        <v>3740</v>
      </c>
      <c r="D1603" s="117"/>
      <c r="E1603" s="7" t="s">
        <v>458</v>
      </c>
      <c r="F1603" s="7" t="s">
        <v>123</v>
      </c>
      <c r="G1603" s="7" t="s">
        <v>84</v>
      </c>
      <c r="H1603" s="6">
        <v>2024</v>
      </c>
      <c r="I1603" s="29">
        <v>0</v>
      </c>
      <c r="J1603" s="29">
        <v>0</v>
      </c>
    </row>
    <row r="1604" spans="1:10" x14ac:dyDescent="0.25">
      <c r="A1604" s="8">
        <f t="shared" si="42"/>
        <v>1604</v>
      </c>
      <c r="B1604" s="7" t="s">
        <v>3362</v>
      </c>
      <c r="C1604" s="7" t="s">
        <v>3363</v>
      </c>
      <c r="D1604" s="117"/>
      <c r="E1604" s="7" t="s">
        <v>1476</v>
      </c>
      <c r="F1604" s="7" t="s">
        <v>123</v>
      </c>
      <c r="G1604" s="7" t="s">
        <v>53</v>
      </c>
      <c r="H1604" s="6">
        <v>2026</v>
      </c>
      <c r="I1604" s="29">
        <v>0</v>
      </c>
      <c r="J1604" s="29">
        <v>0</v>
      </c>
    </row>
    <row r="1605" spans="1:10" x14ac:dyDescent="0.25">
      <c r="A1605" s="8">
        <f t="shared" si="42"/>
        <v>1605</v>
      </c>
      <c r="B1605" s="7" t="s">
        <v>3675</v>
      </c>
      <c r="C1605" s="7" t="s">
        <v>3676</v>
      </c>
      <c r="D1605" s="117"/>
      <c r="E1605" s="7" t="s">
        <v>2641</v>
      </c>
      <c r="F1605" s="7" t="s">
        <v>123</v>
      </c>
      <c r="G1605" s="7" t="s">
        <v>57</v>
      </c>
      <c r="H1605" s="6">
        <v>2026</v>
      </c>
      <c r="I1605" s="29">
        <v>0</v>
      </c>
      <c r="J1605" s="29">
        <v>0</v>
      </c>
    </row>
    <row r="1606" spans="1:10" x14ac:dyDescent="0.25">
      <c r="A1606" s="8">
        <f t="shared" ref="A1606:A1669" si="43">A1605+1</f>
        <v>1606</v>
      </c>
      <c r="B1606" s="7" t="s">
        <v>3530</v>
      </c>
      <c r="C1606" s="7" t="s">
        <v>3531</v>
      </c>
      <c r="D1606" s="117"/>
      <c r="E1606" s="7" t="s">
        <v>153</v>
      </c>
      <c r="F1606" s="7" t="s">
        <v>123</v>
      </c>
      <c r="G1606" s="7" t="s">
        <v>57</v>
      </c>
      <c r="H1606" s="6">
        <v>2025</v>
      </c>
      <c r="I1606" s="29">
        <v>0</v>
      </c>
      <c r="J1606" s="29">
        <v>0</v>
      </c>
    </row>
    <row r="1607" spans="1:10" x14ac:dyDescent="0.25">
      <c r="A1607" s="8">
        <f t="shared" si="43"/>
        <v>1607</v>
      </c>
      <c r="B1607" s="7" t="s">
        <v>205</v>
      </c>
      <c r="C1607" s="7" t="s">
        <v>204</v>
      </c>
      <c r="D1607" s="117"/>
      <c r="E1607" s="7" t="s">
        <v>190</v>
      </c>
      <c r="F1607" s="7" t="s">
        <v>123</v>
      </c>
      <c r="G1607" s="7" t="s">
        <v>125</v>
      </c>
      <c r="H1607" s="6">
        <v>2025</v>
      </c>
      <c r="I1607" s="29">
        <v>0</v>
      </c>
      <c r="J1607" s="29">
        <v>0</v>
      </c>
    </row>
    <row r="1608" spans="1:10" x14ac:dyDescent="0.25">
      <c r="A1608" s="8">
        <f t="shared" si="43"/>
        <v>1608</v>
      </c>
      <c r="B1608" s="7" t="s">
        <v>203</v>
      </c>
      <c r="C1608" s="7" t="s">
        <v>202</v>
      </c>
      <c r="D1608" s="117"/>
      <c r="E1608" s="7" t="s">
        <v>201</v>
      </c>
      <c r="F1608" s="7" t="s">
        <v>123</v>
      </c>
      <c r="G1608" s="7" t="s">
        <v>57</v>
      </c>
      <c r="H1608" s="6">
        <v>2025</v>
      </c>
      <c r="I1608" s="29">
        <v>0</v>
      </c>
      <c r="J1608" s="29">
        <v>0</v>
      </c>
    </row>
    <row r="1609" spans="1:10" x14ac:dyDescent="0.25">
      <c r="A1609" s="8">
        <f t="shared" si="43"/>
        <v>1609</v>
      </c>
      <c r="B1609" s="7" t="s">
        <v>3532</v>
      </c>
      <c r="C1609" s="7" t="s">
        <v>3533</v>
      </c>
      <c r="D1609" s="117"/>
      <c r="E1609" s="7" t="s">
        <v>209</v>
      </c>
      <c r="F1609" s="7" t="s">
        <v>123</v>
      </c>
      <c r="G1609" s="7" t="s">
        <v>84</v>
      </c>
      <c r="H1609" s="6">
        <v>2026</v>
      </c>
      <c r="I1609" s="29">
        <v>0</v>
      </c>
      <c r="J1609" s="29">
        <v>0</v>
      </c>
    </row>
    <row r="1610" spans="1:10" x14ac:dyDescent="0.25">
      <c r="A1610" s="8">
        <f t="shared" si="43"/>
        <v>1610</v>
      </c>
      <c r="B1610" s="7" t="s">
        <v>3534</v>
      </c>
      <c r="C1610" s="7" t="s">
        <v>3535</v>
      </c>
      <c r="D1610" s="117"/>
      <c r="E1610" s="7" t="s">
        <v>128</v>
      </c>
      <c r="F1610" s="7" t="s">
        <v>123</v>
      </c>
      <c r="G1610" s="7" t="s">
        <v>125</v>
      </c>
      <c r="H1610" s="6">
        <v>2026</v>
      </c>
      <c r="I1610" s="29">
        <v>0</v>
      </c>
      <c r="J1610" s="29">
        <v>0</v>
      </c>
    </row>
    <row r="1611" spans="1:10" x14ac:dyDescent="0.25">
      <c r="A1611" s="8">
        <f t="shared" si="43"/>
        <v>1611</v>
      </c>
      <c r="B1611" s="7" t="s">
        <v>200</v>
      </c>
      <c r="C1611" s="7" t="s">
        <v>199</v>
      </c>
      <c r="D1611" s="117"/>
      <c r="E1611" s="7" t="s">
        <v>198</v>
      </c>
      <c r="F1611" s="7" t="s">
        <v>123</v>
      </c>
      <c r="G1611" s="7" t="s">
        <v>84</v>
      </c>
      <c r="H1611" s="6">
        <v>2027</v>
      </c>
      <c r="I1611" s="29">
        <v>0</v>
      </c>
      <c r="J1611" s="29">
        <v>0</v>
      </c>
    </row>
    <row r="1612" spans="1:10" x14ac:dyDescent="0.25">
      <c r="A1612" s="8">
        <f t="shared" si="43"/>
        <v>1612</v>
      </c>
      <c r="B1612" s="7" t="s">
        <v>3677</v>
      </c>
      <c r="C1612" s="7" t="s">
        <v>3678</v>
      </c>
      <c r="D1612" s="117"/>
      <c r="E1612" s="7" t="s">
        <v>1059</v>
      </c>
      <c r="F1612" s="7" t="s">
        <v>123</v>
      </c>
      <c r="G1612" s="7" t="s">
        <v>57</v>
      </c>
      <c r="H1612" s="6">
        <v>2024</v>
      </c>
      <c r="I1612" s="29">
        <v>0</v>
      </c>
      <c r="J1612" s="29">
        <v>0</v>
      </c>
    </row>
    <row r="1613" spans="1:10" x14ac:dyDescent="0.25">
      <c r="A1613" s="8">
        <f t="shared" si="43"/>
        <v>1613</v>
      </c>
      <c r="B1613" s="7" t="s">
        <v>197</v>
      </c>
      <c r="C1613" s="7" t="s">
        <v>196</v>
      </c>
      <c r="D1613" s="117"/>
      <c r="E1613" s="7" t="s">
        <v>195</v>
      </c>
      <c r="F1613" s="7" t="s">
        <v>123</v>
      </c>
      <c r="G1613" s="7" t="s">
        <v>101</v>
      </c>
      <c r="H1613" s="6">
        <v>2025</v>
      </c>
      <c r="I1613" s="29">
        <v>0</v>
      </c>
      <c r="J1613" s="29">
        <v>0</v>
      </c>
    </row>
    <row r="1614" spans="1:10" x14ac:dyDescent="0.25">
      <c r="A1614" s="8">
        <f t="shared" si="43"/>
        <v>1614</v>
      </c>
      <c r="B1614" s="7" t="s">
        <v>194</v>
      </c>
      <c r="C1614" s="7" t="s">
        <v>193</v>
      </c>
      <c r="D1614" s="117"/>
      <c r="E1614" s="7" t="s">
        <v>192</v>
      </c>
      <c r="F1614" s="7" t="s">
        <v>123</v>
      </c>
      <c r="G1614" s="7" t="s">
        <v>53</v>
      </c>
      <c r="H1614" s="6">
        <v>2026</v>
      </c>
      <c r="I1614" s="29">
        <v>0</v>
      </c>
      <c r="J1614" s="29">
        <v>0</v>
      </c>
    </row>
    <row r="1615" spans="1:10" x14ac:dyDescent="0.25">
      <c r="A1615" s="8">
        <f t="shared" si="43"/>
        <v>1615</v>
      </c>
      <c r="B1615" s="7" t="s">
        <v>3536</v>
      </c>
      <c r="C1615" s="7" t="s">
        <v>3537</v>
      </c>
      <c r="D1615" s="117"/>
      <c r="E1615" s="7" t="s">
        <v>170</v>
      </c>
      <c r="F1615" s="7" t="s">
        <v>123</v>
      </c>
      <c r="G1615" s="7" t="s">
        <v>84</v>
      </c>
      <c r="H1615" s="6">
        <v>2025</v>
      </c>
      <c r="I1615" s="29">
        <v>0</v>
      </c>
      <c r="J1615" s="29">
        <v>0</v>
      </c>
    </row>
    <row r="1616" spans="1:10" x14ac:dyDescent="0.25">
      <c r="A1616" s="8">
        <f t="shared" si="43"/>
        <v>1616</v>
      </c>
      <c r="B1616" s="7" t="s">
        <v>187</v>
      </c>
      <c r="C1616" s="7" t="s">
        <v>186</v>
      </c>
      <c r="D1616" s="117"/>
      <c r="E1616" s="7" t="s">
        <v>185</v>
      </c>
      <c r="F1616" s="7" t="s">
        <v>123</v>
      </c>
      <c r="G1616" s="7" t="s">
        <v>84</v>
      </c>
      <c r="H1616" s="6">
        <v>2026</v>
      </c>
      <c r="I1616" s="29">
        <v>0</v>
      </c>
      <c r="J1616" s="29">
        <v>0</v>
      </c>
    </row>
    <row r="1617" spans="1:10" x14ac:dyDescent="0.25">
      <c r="A1617" s="8">
        <f t="shared" si="43"/>
        <v>1617</v>
      </c>
      <c r="B1617" s="7" t="s">
        <v>3680</v>
      </c>
      <c r="C1617" s="7" t="s">
        <v>3681</v>
      </c>
      <c r="D1617" s="117"/>
      <c r="E1617" s="7" t="s">
        <v>241</v>
      </c>
      <c r="F1617" s="7" t="s">
        <v>123</v>
      </c>
      <c r="G1617" s="7" t="s">
        <v>101</v>
      </c>
      <c r="H1617" s="6">
        <v>2026</v>
      </c>
      <c r="I1617" s="29">
        <v>0</v>
      </c>
      <c r="J1617" s="29">
        <v>0</v>
      </c>
    </row>
    <row r="1618" spans="1:10" x14ac:dyDescent="0.25">
      <c r="A1618" s="8">
        <f t="shared" si="43"/>
        <v>1618</v>
      </c>
      <c r="B1618" s="7" t="s">
        <v>3538</v>
      </c>
      <c r="C1618" s="7" t="s">
        <v>3539</v>
      </c>
      <c r="D1618" s="117"/>
      <c r="E1618" s="7" t="s">
        <v>3540</v>
      </c>
      <c r="F1618" s="7" t="s">
        <v>123</v>
      </c>
      <c r="G1618" s="7" t="s">
        <v>84</v>
      </c>
      <c r="H1618" s="6">
        <v>2026</v>
      </c>
      <c r="I1618" s="29">
        <v>0</v>
      </c>
      <c r="J1618" s="29">
        <v>0</v>
      </c>
    </row>
    <row r="1619" spans="1:10" x14ac:dyDescent="0.25">
      <c r="A1619" s="8">
        <f t="shared" si="43"/>
        <v>1619</v>
      </c>
      <c r="B1619" s="7" t="s">
        <v>3682</v>
      </c>
      <c r="C1619" s="7" t="s">
        <v>3683</v>
      </c>
      <c r="D1619" s="117"/>
      <c r="E1619" s="7" t="s">
        <v>572</v>
      </c>
      <c r="F1619" s="7" t="s">
        <v>123</v>
      </c>
      <c r="G1619" s="7" t="s">
        <v>125</v>
      </c>
      <c r="H1619" s="6">
        <v>2027</v>
      </c>
      <c r="I1619" s="29">
        <v>0</v>
      </c>
      <c r="J1619" s="29">
        <v>0</v>
      </c>
    </row>
    <row r="1620" spans="1:10" x14ac:dyDescent="0.25">
      <c r="A1620" s="8">
        <f t="shared" si="43"/>
        <v>1620</v>
      </c>
      <c r="B1620" s="7" t="s">
        <v>2980</v>
      </c>
      <c r="C1620" s="7" t="s">
        <v>2979</v>
      </c>
      <c r="D1620" s="117"/>
      <c r="E1620" s="7" t="s">
        <v>1772</v>
      </c>
      <c r="F1620" s="7" t="s">
        <v>123</v>
      </c>
      <c r="G1620" s="7" t="s">
        <v>53</v>
      </c>
      <c r="H1620" s="6">
        <v>2024</v>
      </c>
      <c r="I1620" s="29">
        <v>10</v>
      </c>
      <c r="J1620" s="29">
        <v>10</v>
      </c>
    </row>
    <row r="1621" spans="1:10" x14ac:dyDescent="0.25">
      <c r="A1621" s="8">
        <f t="shared" si="43"/>
        <v>1621</v>
      </c>
      <c r="B1621" s="7" t="s">
        <v>184</v>
      </c>
      <c r="C1621" s="7" t="s">
        <v>183</v>
      </c>
      <c r="D1621" s="117"/>
      <c r="E1621" s="7" t="s">
        <v>182</v>
      </c>
      <c r="F1621" s="7" t="s">
        <v>123</v>
      </c>
      <c r="G1621" s="7" t="s">
        <v>57</v>
      </c>
      <c r="H1621" s="6">
        <v>2027</v>
      </c>
      <c r="I1621" s="29">
        <v>0</v>
      </c>
      <c r="J1621" s="29">
        <v>0</v>
      </c>
    </row>
    <row r="1622" spans="1:10" x14ac:dyDescent="0.25">
      <c r="A1622" s="8">
        <f t="shared" si="43"/>
        <v>1622</v>
      </c>
      <c r="B1622" s="7" t="s">
        <v>3541</v>
      </c>
      <c r="C1622" s="7" t="s">
        <v>3542</v>
      </c>
      <c r="D1622" s="117"/>
      <c r="E1622" s="7" t="s">
        <v>680</v>
      </c>
      <c r="F1622" s="7" t="s">
        <v>123</v>
      </c>
      <c r="G1622" s="7" t="s">
        <v>53</v>
      </c>
      <c r="H1622" s="6">
        <v>2024</v>
      </c>
      <c r="I1622" s="29">
        <v>0</v>
      </c>
      <c r="J1622" s="29">
        <v>0</v>
      </c>
    </row>
    <row r="1623" spans="1:10" x14ac:dyDescent="0.25">
      <c r="A1623" s="8">
        <f t="shared" si="43"/>
        <v>1623</v>
      </c>
      <c r="B1623" s="7" t="s">
        <v>181</v>
      </c>
      <c r="C1623" s="7" t="s">
        <v>180</v>
      </c>
      <c r="D1623" s="117"/>
      <c r="E1623" s="7" t="s">
        <v>179</v>
      </c>
      <c r="F1623" s="7" t="s">
        <v>123</v>
      </c>
      <c r="G1623" s="7" t="s">
        <v>84</v>
      </c>
      <c r="H1623" s="6">
        <v>2025</v>
      </c>
      <c r="I1623" s="29">
        <v>0</v>
      </c>
      <c r="J1623" s="29">
        <v>0</v>
      </c>
    </row>
    <row r="1624" spans="1:10" x14ac:dyDescent="0.25">
      <c r="A1624" s="8">
        <f t="shared" si="43"/>
        <v>1624</v>
      </c>
      <c r="B1624" s="7" t="s">
        <v>3543</v>
      </c>
      <c r="C1624" s="7" t="s">
        <v>3544</v>
      </c>
      <c r="D1624" s="117"/>
      <c r="E1624" s="7" t="s">
        <v>588</v>
      </c>
      <c r="F1624" s="7" t="s">
        <v>123</v>
      </c>
      <c r="G1624" s="7" t="s">
        <v>53</v>
      </c>
      <c r="H1624" s="6">
        <v>2025</v>
      </c>
      <c r="I1624" s="29">
        <v>0</v>
      </c>
      <c r="J1624" s="29">
        <v>0</v>
      </c>
    </row>
    <row r="1625" spans="1:10" x14ac:dyDescent="0.25">
      <c r="A1625" s="8">
        <f t="shared" si="43"/>
        <v>1625</v>
      </c>
      <c r="B1625" s="7" t="s">
        <v>3397</v>
      </c>
      <c r="C1625" s="7" t="s">
        <v>3398</v>
      </c>
      <c r="D1625" s="117"/>
      <c r="E1625" s="7" t="s">
        <v>195</v>
      </c>
      <c r="F1625" s="7" t="s">
        <v>123</v>
      </c>
      <c r="G1625" s="7" t="s">
        <v>101</v>
      </c>
      <c r="H1625" s="6">
        <v>2025</v>
      </c>
      <c r="I1625" s="29">
        <v>0</v>
      </c>
      <c r="J1625" s="29">
        <v>0</v>
      </c>
    </row>
    <row r="1626" spans="1:10" x14ac:dyDescent="0.25">
      <c r="A1626" s="8">
        <f t="shared" si="43"/>
        <v>1626</v>
      </c>
      <c r="B1626" s="7" t="s">
        <v>3684</v>
      </c>
      <c r="C1626" s="7" t="s">
        <v>176</v>
      </c>
      <c r="D1626" s="117"/>
      <c r="E1626" s="7" t="s">
        <v>164</v>
      </c>
      <c r="F1626" s="7" t="s">
        <v>123</v>
      </c>
      <c r="G1626" s="7" t="s">
        <v>125</v>
      </c>
      <c r="H1626" s="6">
        <v>2024</v>
      </c>
      <c r="I1626" s="29">
        <v>0</v>
      </c>
      <c r="J1626" s="29">
        <v>0</v>
      </c>
    </row>
    <row r="1627" spans="1:10" x14ac:dyDescent="0.25">
      <c r="A1627" s="8">
        <f t="shared" si="43"/>
        <v>1627</v>
      </c>
      <c r="B1627" s="7" t="s">
        <v>3545</v>
      </c>
      <c r="C1627" s="7" t="s">
        <v>3546</v>
      </c>
      <c r="D1627" s="117"/>
      <c r="E1627" s="7" t="s">
        <v>89</v>
      </c>
      <c r="F1627" s="7" t="s">
        <v>123</v>
      </c>
      <c r="G1627" s="7" t="s">
        <v>53</v>
      </c>
      <c r="H1627" s="6">
        <v>2025</v>
      </c>
      <c r="I1627" s="29">
        <v>0</v>
      </c>
      <c r="J1627" s="29">
        <v>0</v>
      </c>
    </row>
    <row r="1628" spans="1:10" x14ac:dyDescent="0.25">
      <c r="A1628" s="8">
        <f t="shared" si="43"/>
        <v>1628</v>
      </c>
      <c r="B1628" s="7" t="s">
        <v>168</v>
      </c>
      <c r="C1628" s="7" t="s">
        <v>167</v>
      </c>
      <c r="D1628" s="117"/>
      <c r="E1628" s="7" t="s">
        <v>164</v>
      </c>
      <c r="F1628" s="7" t="s">
        <v>123</v>
      </c>
      <c r="G1628" s="7" t="s">
        <v>125</v>
      </c>
      <c r="H1628" s="6">
        <v>2025</v>
      </c>
      <c r="I1628" s="29">
        <v>0</v>
      </c>
      <c r="J1628" s="29">
        <v>0</v>
      </c>
    </row>
    <row r="1629" spans="1:10" x14ac:dyDescent="0.25">
      <c r="A1629" s="8">
        <f t="shared" si="43"/>
        <v>1629</v>
      </c>
      <c r="B1629" s="7" t="s">
        <v>166</v>
      </c>
      <c r="C1629" s="7" t="s">
        <v>165</v>
      </c>
      <c r="D1629" s="117"/>
      <c r="E1629" s="7" t="s">
        <v>164</v>
      </c>
      <c r="F1629" s="7" t="s">
        <v>123</v>
      </c>
      <c r="G1629" s="7" t="s">
        <v>125</v>
      </c>
      <c r="H1629" s="6">
        <v>2025</v>
      </c>
      <c r="I1629" s="29">
        <v>0</v>
      </c>
      <c r="J1629" s="29">
        <v>0</v>
      </c>
    </row>
    <row r="1630" spans="1:10" x14ac:dyDescent="0.25">
      <c r="A1630" s="8">
        <f t="shared" si="43"/>
        <v>1630</v>
      </c>
      <c r="B1630" s="7" t="s">
        <v>3685</v>
      </c>
      <c r="C1630" s="7" t="s">
        <v>163</v>
      </c>
      <c r="D1630" s="117"/>
      <c r="E1630" s="7" t="s">
        <v>162</v>
      </c>
      <c r="F1630" s="7" t="s">
        <v>123</v>
      </c>
      <c r="G1630" s="7" t="s">
        <v>84</v>
      </c>
      <c r="H1630" s="6">
        <v>2025</v>
      </c>
      <c r="I1630" s="29">
        <v>0</v>
      </c>
      <c r="J1630" s="29">
        <v>0</v>
      </c>
    </row>
    <row r="1631" spans="1:10" x14ac:dyDescent="0.25">
      <c r="A1631" s="8">
        <f t="shared" si="43"/>
        <v>1631</v>
      </c>
      <c r="B1631" s="7" t="s">
        <v>3202</v>
      </c>
      <c r="C1631" s="7" t="s">
        <v>3203</v>
      </c>
      <c r="D1631" s="117"/>
      <c r="E1631" s="7" t="s">
        <v>3204</v>
      </c>
      <c r="F1631" s="7" t="s">
        <v>123</v>
      </c>
      <c r="G1631" s="7" t="s">
        <v>57</v>
      </c>
      <c r="H1631" s="6">
        <v>2026</v>
      </c>
      <c r="I1631" s="29">
        <v>0</v>
      </c>
      <c r="J1631" s="29">
        <v>0</v>
      </c>
    </row>
    <row r="1632" spans="1:10" x14ac:dyDescent="0.25">
      <c r="A1632" s="8">
        <f t="shared" si="43"/>
        <v>1632</v>
      </c>
      <c r="B1632" s="7" t="s">
        <v>161</v>
      </c>
      <c r="C1632" s="7" t="s">
        <v>160</v>
      </c>
      <c r="D1632" s="117"/>
      <c r="E1632" s="7" t="s">
        <v>159</v>
      </c>
      <c r="F1632" s="7" t="s">
        <v>123</v>
      </c>
      <c r="G1632" s="7" t="s">
        <v>57</v>
      </c>
      <c r="H1632" s="6">
        <v>2025</v>
      </c>
      <c r="I1632" s="29">
        <v>0</v>
      </c>
      <c r="J1632" s="29">
        <v>0</v>
      </c>
    </row>
    <row r="1633" spans="1:10" x14ac:dyDescent="0.25">
      <c r="A1633" s="8">
        <f t="shared" si="43"/>
        <v>1633</v>
      </c>
      <c r="B1633" s="7" t="s">
        <v>158</v>
      </c>
      <c r="C1633" s="7" t="s">
        <v>157</v>
      </c>
      <c r="D1633" s="117"/>
      <c r="E1633" s="7" t="s">
        <v>156</v>
      </c>
      <c r="F1633" s="7" t="s">
        <v>123</v>
      </c>
      <c r="G1633" s="7" t="s">
        <v>57</v>
      </c>
      <c r="H1633" s="6">
        <v>2025</v>
      </c>
      <c r="I1633" s="29">
        <v>0</v>
      </c>
      <c r="J1633" s="29">
        <v>0</v>
      </c>
    </row>
    <row r="1634" spans="1:10" x14ac:dyDescent="0.25">
      <c r="A1634" s="8">
        <f t="shared" si="43"/>
        <v>1634</v>
      </c>
      <c r="B1634" s="7" t="s">
        <v>3547</v>
      </c>
      <c r="C1634" s="7" t="s">
        <v>3548</v>
      </c>
      <c r="D1634" s="117"/>
      <c r="E1634" s="7" t="s">
        <v>102</v>
      </c>
      <c r="F1634" s="7" t="s">
        <v>123</v>
      </c>
      <c r="G1634" s="7" t="s">
        <v>101</v>
      </c>
      <c r="H1634" s="6">
        <v>2024</v>
      </c>
      <c r="I1634" s="29">
        <v>0</v>
      </c>
      <c r="J1634" s="29">
        <v>0</v>
      </c>
    </row>
    <row r="1635" spans="1:10" x14ac:dyDescent="0.25">
      <c r="A1635" s="8">
        <f t="shared" si="43"/>
        <v>1635</v>
      </c>
      <c r="B1635" s="7" t="s">
        <v>152</v>
      </c>
      <c r="C1635" s="7" t="s">
        <v>151</v>
      </c>
      <c r="D1635" s="117"/>
      <c r="E1635" s="7" t="s">
        <v>150</v>
      </c>
      <c r="F1635" s="7" t="s">
        <v>123</v>
      </c>
      <c r="G1635" s="7" t="s">
        <v>57</v>
      </c>
      <c r="H1635" s="6">
        <v>2025</v>
      </c>
      <c r="I1635" s="29">
        <v>0</v>
      </c>
      <c r="J1635" s="29">
        <v>0</v>
      </c>
    </row>
    <row r="1636" spans="1:10" x14ac:dyDescent="0.25">
      <c r="A1636" s="8">
        <f t="shared" si="43"/>
        <v>1636</v>
      </c>
      <c r="B1636" s="7" t="s">
        <v>3549</v>
      </c>
      <c r="C1636" s="7" t="s">
        <v>3550</v>
      </c>
      <c r="D1636" s="117"/>
      <c r="E1636" s="7" t="s">
        <v>389</v>
      </c>
      <c r="F1636" s="7" t="s">
        <v>123</v>
      </c>
      <c r="G1636" s="7" t="s">
        <v>84</v>
      </c>
      <c r="H1636" s="6">
        <v>2025</v>
      </c>
      <c r="I1636" s="29">
        <v>0</v>
      </c>
      <c r="J1636" s="29">
        <v>0</v>
      </c>
    </row>
    <row r="1637" spans="1:10" x14ac:dyDescent="0.25">
      <c r="A1637" s="8">
        <f t="shared" si="43"/>
        <v>1637</v>
      </c>
      <c r="B1637" s="7" t="s">
        <v>3741</v>
      </c>
      <c r="C1637" s="7" t="s">
        <v>3742</v>
      </c>
      <c r="D1637" s="117"/>
      <c r="E1637" s="7" t="s">
        <v>128</v>
      </c>
      <c r="F1637" s="7" t="s">
        <v>123</v>
      </c>
      <c r="G1637" s="7" t="s">
        <v>125</v>
      </c>
      <c r="H1637" s="6">
        <v>2027</v>
      </c>
      <c r="I1637" s="29">
        <v>0</v>
      </c>
      <c r="J1637" s="29">
        <v>0</v>
      </c>
    </row>
    <row r="1638" spans="1:10" x14ac:dyDescent="0.25">
      <c r="A1638" s="8">
        <f t="shared" si="43"/>
        <v>1638</v>
      </c>
      <c r="B1638" s="7" t="s">
        <v>147</v>
      </c>
      <c r="C1638" s="7" t="s">
        <v>146</v>
      </c>
      <c r="D1638" s="117"/>
      <c r="E1638" s="7" t="s">
        <v>145</v>
      </c>
      <c r="F1638" s="7" t="s">
        <v>123</v>
      </c>
      <c r="G1638" s="7" t="s">
        <v>57</v>
      </c>
      <c r="H1638" s="6">
        <v>2024</v>
      </c>
      <c r="I1638" s="29">
        <v>0</v>
      </c>
      <c r="J1638" s="29">
        <v>0</v>
      </c>
    </row>
    <row r="1639" spans="1:10" x14ac:dyDescent="0.25">
      <c r="A1639" s="8">
        <f t="shared" si="43"/>
        <v>1639</v>
      </c>
      <c r="B1639" s="7" t="s">
        <v>144</v>
      </c>
      <c r="C1639" s="7" t="s">
        <v>143</v>
      </c>
      <c r="D1639" s="117"/>
      <c r="E1639" s="7" t="s">
        <v>142</v>
      </c>
      <c r="F1639" s="7" t="s">
        <v>123</v>
      </c>
      <c r="G1639" s="7" t="s">
        <v>84</v>
      </c>
      <c r="H1639" s="6">
        <v>2025</v>
      </c>
      <c r="I1639" s="29">
        <v>0</v>
      </c>
      <c r="J1639" s="29">
        <v>0</v>
      </c>
    </row>
    <row r="1640" spans="1:10" x14ac:dyDescent="0.25">
      <c r="A1640" s="8">
        <f t="shared" si="43"/>
        <v>1640</v>
      </c>
      <c r="B1640" s="7" t="s">
        <v>141</v>
      </c>
      <c r="C1640" s="7" t="s">
        <v>140</v>
      </c>
      <c r="D1640" s="117"/>
      <c r="E1640" s="7" t="s">
        <v>139</v>
      </c>
      <c r="F1640" s="7" t="s">
        <v>123</v>
      </c>
      <c r="G1640" s="7" t="s">
        <v>57</v>
      </c>
      <c r="H1640" s="6">
        <v>2025</v>
      </c>
      <c r="I1640" s="29">
        <v>0</v>
      </c>
      <c r="J1640" s="29">
        <v>0</v>
      </c>
    </row>
    <row r="1641" spans="1:10" x14ac:dyDescent="0.25">
      <c r="A1641" s="8">
        <f t="shared" si="43"/>
        <v>1641</v>
      </c>
      <c r="B1641" s="7" t="s">
        <v>138</v>
      </c>
      <c r="C1641" s="7" t="s">
        <v>137</v>
      </c>
      <c r="D1641" s="117"/>
      <c r="E1641" s="7" t="s">
        <v>136</v>
      </c>
      <c r="F1641" s="7" t="s">
        <v>123</v>
      </c>
      <c r="G1641" s="7" t="s">
        <v>53</v>
      </c>
      <c r="H1641" s="6">
        <v>2025</v>
      </c>
      <c r="I1641" s="29">
        <v>0</v>
      </c>
      <c r="J1641" s="29">
        <v>0</v>
      </c>
    </row>
    <row r="1642" spans="1:10" x14ac:dyDescent="0.25">
      <c r="A1642" s="8">
        <f t="shared" si="43"/>
        <v>1642</v>
      </c>
      <c r="B1642" s="7" t="s">
        <v>3551</v>
      </c>
      <c r="C1642" s="7" t="s">
        <v>3552</v>
      </c>
      <c r="D1642" s="117"/>
      <c r="E1642" s="7" t="s">
        <v>179</v>
      </c>
      <c r="F1642" s="7" t="s">
        <v>123</v>
      </c>
      <c r="G1642" s="7" t="s">
        <v>84</v>
      </c>
      <c r="H1642" s="6">
        <v>2024</v>
      </c>
      <c r="I1642" s="29">
        <v>0</v>
      </c>
      <c r="J1642" s="29">
        <v>0</v>
      </c>
    </row>
    <row r="1643" spans="1:10" x14ac:dyDescent="0.25">
      <c r="A1643" s="8">
        <f t="shared" si="43"/>
        <v>1643</v>
      </c>
      <c r="B1643" s="7" t="s">
        <v>3553</v>
      </c>
      <c r="C1643" s="7" t="s">
        <v>3554</v>
      </c>
      <c r="D1643" s="117"/>
      <c r="E1643" s="7" t="s">
        <v>209</v>
      </c>
      <c r="F1643" s="7" t="s">
        <v>123</v>
      </c>
      <c r="G1643" s="7" t="s">
        <v>84</v>
      </c>
      <c r="H1643" s="6">
        <v>2026</v>
      </c>
      <c r="I1643" s="29">
        <v>0</v>
      </c>
      <c r="J1643" s="29">
        <v>0</v>
      </c>
    </row>
    <row r="1644" spans="1:10" x14ac:dyDescent="0.25">
      <c r="A1644" s="8">
        <f t="shared" si="43"/>
        <v>1644</v>
      </c>
      <c r="B1644" s="7" t="s">
        <v>3555</v>
      </c>
      <c r="C1644" s="7" t="s">
        <v>3556</v>
      </c>
      <c r="D1644" s="117"/>
      <c r="E1644" s="7" t="s">
        <v>373</v>
      </c>
      <c r="F1644" s="7" t="s">
        <v>123</v>
      </c>
      <c r="G1644" s="7" t="s">
        <v>57</v>
      </c>
      <c r="H1644" s="6">
        <v>2027</v>
      </c>
      <c r="I1644" s="29">
        <v>0</v>
      </c>
      <c r="J1644" s="29">
        <v>0</v>
      </c>
    </row>
    <row r="1645" spans="1:10" x14ac:dyDescent="0.25">
      <c r="A1645" s="8">
        <f t="shared" si="43"/>
        <v>1645</v>
      </c>
      <c r="B1645" s="7" t="s">
        <v>3616</v>
      </c>
      <c r="C1645" s="7" t="s">
        <v>3617</v>
      </c>
      <c r="D1645" s="117"/>
      <c r="E1645" s="7" t="s">
        <v>247</v>
      </c>
      <c r="F1645" s="7" t="s">
        <v>123</v>
      </c>
      <c r="G1645" s="7" t="s">
        <v>84</v>
      </c>
      <c r="H1645" s="6">
        <v>2024</v>
      </c>
      <c r="I1645" s="29">
        <v>0</v>
      </c>
      <c r="J1645" s="29">
        <v>0</v>
      </c>
    </row>
    <row r="1646" spans="1:10" x14ac:dyDescent="0.25">
      <c r="A1646" s="8">
        <f t="shared" si="43"/>
        <v>1646</v>
      </c>
      <c r="B1646" s="7" t="s">
        <v>135</v>
      </c>
      <c r="C1646" s="7" t="s">
        <v>134</v>
      </c>
      <c r="D1646" s="117"/>
      <c r="E1646" s="7" t="s">
        <v>133</v>
      </c>
      <c r="F1646" s="7" t="s">
        <v>123</v>
      </c>
      <c r="G1646" s="7" t="s">
        <v>57</v>
      </c>
      <c r="H1646" s="6">
        <v>2027</v>
      </c>
      <c r="I1646" s="29">
        <v>0</v>
      </c>
      <c r="J1646" s="29">
        <v>0</v>
      </c>
    </row>
    <row r="1647" spans="1:10" x14ac:dyDescent="0.25">
      <c r="A1647" s="8">
        <f t="shared" si="43"/>
        <v>1647</v>
      </c>
      <c r="B1647" s="7" t="s">
        <v>3289</v>
      </c>
      <c r="C1647" s="7" t="s">
        <v>3290</v>
      </c>
      <c r="D1647" s="117"/>
      <c r="E1647" s="7" t="s">
        <v>3286</v>
      </c>
      <c r="F1647" s="7" t="s">
        <v>123</v>
      </c>
      <c r="G1647" s="7" t="s">
        <v>84</v>
      </c>
      <c r="H1647" s="6">
        <v>2024</v>
      </c>
      <c r="I1647" s="29">
        <v>9.8000000000000007</v>
      </c>
      <c r="J1647" s="29">
        <v>9.8000000000000007</v>
      </c>
    </row>
    <row r="1648" spans="1:10" x14ac:dyDescent="0.25">
      <c r="A1648" s="8">
        <f t="shared" si="43"/>
        <v>1648</v>
      </c>
      <c r="B1648" s="7" t="s">
        <v>132</v>
      </c>
      <c r="C1648" s="7" t="s">
        <v>131</v>
      </c>
      <c r="D1648" s="117"/>
      <c r="E1648" s="7" t="s">
        <v>130</v>
      </c>
      <c r="F1648" s="7" t="s">
        <v>123</v>
      </c>
      <c r="G1648" s="7" t="s">
        <v>84</v>
      </c>
      <c r="H1648" s="6">
        <v>2025</v>
      </c>
      <c r="I1648" s="29">
        <v>0</v>
      </c>
      <c r="J1648" s="29">
        <v>0</v>
      </c>
    </row>
    <row r="1649" spans="1:11" x14ac:dyDescent="0.25">
      <c r="A1649" s="8">
        <f t="shared" si="43"/>
        <v>1649</v>
      </c>
      <c r="B1649" s="7" t="s">
        <v>3687</v>
      </c>
      <c r="C1649" s="7" t="s">
        <v>3688</v>
      </c>
      <c r="D1649" s="117"/>
      <c r="E1649" s="7" t="s">
        <v>198</v>
      </c>
      <c r="F1649" s="7" t="s">
        <v>123</v>
      </c>
      <c r="G1649" s="7" t="s">
        <v>84</v>
      </c>
      <c r="H1649" s="6">
        <v>2025</v>
      </c>
      <c r="I1649" s="29">
        <v>0</v>
      </c>
      <c r="J1649" s="29">
        <v>0</v>
      </c>
    </row>
    <row r="1650" spans="1:11" x14ac:dyDescent="0.25">
      <c r="A1650" s="8">
        <f t="shared" si="43"/>
        <v>1650</v>
      </c>
      <c r="B1650" s="7" t="s">
        <v>2978</v>
      </c>
      <c r="C1650" s="7" t="s">
        <v>2977</v>
      </c>
      <c r="D1650" s="117"/>
      <c r="E1650" s="7" t="s">
        <v>195</v>
      </c>
      <c r="F1650" s="7" t="s">
        <v>123</v>
      </c>
      <c r="G1650" s="7" t="s">
        <v>101</v>
      </c>
      <c r="H1650" s="6">
        <v>2025</v>
      </c>
      <c r="I1650" s="29">
        <v>0</v>
      </c>
      <c r="J1650" s="29">
        <v>0</v>
      </c>
    </row>
    <row r="1651" spans="1:11" x14ac:dyDescent="0.25">
      <c r="A1651" s="8">
        <f t="shared" si="43"/>
        <v>1651</v>
      </c>
      <c r="B1651" s="7" t="s">
        <v>3205</v>
      </c>
      <c r="C1651" s="7" t="s">
        <v>3206</v>
      </c>
      <c r="D1651" s="117"/>
      <c r="E1651" s="7" t="s">
        <v>267</v>
      </c>
      <c r="F1651" s="7" t="s">
        <v>123</v>
      </c>
      <c r="G1651" s="7" t="s">
        <v>57</v>
      </c>
      <c r="H1651" s="6">
        <v>2025</v>
      </c>
      <c r="I1651" s="29">
        <v>0</v>
      </c>
      <c r="J1651" s="29">
        <v>0</v>
      </c>
    </row>
    <row r="1652" spans="1:11" x14ac:dyDescent="0.25">
      <c r="A1652" s="8">
        <f t="shared" si="43"/>
        <v>1652</v>
      </c>
      <c r="B1652" s="7" t="s">
        <v>3207</v>
      </c>
      <c r="C1652" s="7" t="s">
        <v>3208</v>
      </c>
      <c r="D1652" s="117"/>
      <c r="E1652" s="7" t="s">
        <v>102</v>
      </c>
      <c r="F1652" s="7" t="s">
        <v>123</v>
      </c>
      <c r="G1652" s="7" t="s">
        <v>101</v>
      </c>
      <c r="H1652" s="6">
        <v>2025</v>
      </c>
      <c r="I1652" s="29">
        <v>0</v>
      </c>
      <c r="J1652" s="29">
        <v>0</v>
      </c>
    </row>
    <row r="1653" spans="1:11" x14ac:dyDescent="0.25">
      <c r="A1653" s="8">
        <f t="shared" si="43"/>
        <v>1653</v>
      </c>
      <c r="B1653" s="7" t="s">
        <v>2976</v>
      </c>
      <c r="C1653" s="7" t="s">
        <v>2975</v>
      </c>
      <c r="D1653" s="117"/>
      <c r="E1653" s="7" t="s">
        <v>389</v>
      </c>
      <c r="F1653" s="7" t="s">
        <v>123</v>
      </c>
      <c r="G1653" s="7" t="s">
        <v>84</v>
      </c>
      <c r="H1653" s="6">
        <v>2025</v>
      </c>
      <c r="I1653" s="29">
        <v>0</v>
      </c>
      <c r="J1653" s="29">
        <v>0</v>
      </c>
    </row>
    <row r="1654" spans="1:11" x14ac:dyDescent="0.25">
      <c r="A1654" s="8">
        <f t="shared" si="43"/>
        <v>1654</v>
      </c>
      <c r="B1654" s="7" t="s">
        <v>3557</v>
      </c>
      <c r="C1654" s="7" t="s">
        <v>3558</v>
      </c>
      <c r="D1654" s="117"/>
      <c r="E1654" s="7" t="s">
        <v>1396</v>
      </c>
      <c r="F1654" s="7" t="s">
        <v>123</v>
      </c>
      <c r="G1654" s="7" t="s">
        <v>53</v>
      </c>
      <c r="H1654" s="6">
        <v>2028</v>
      </c>
      <c r="I1654" s="29">
        <v>0</v>
      </c>
      <c r="J1654" s="29">
        <v>0</v>
      </c>
    </row>
    <row r="1655" spans="1:11" x14ac:dyDescent="0.25">
      <c r="A1655" s="8">
        <f t="shared" si="43"/>
        <v>1655</v>
      </c>
      <c r="B1655" s="7" t="s">
        <v>122</v>
      </c>
      <c r="D1655" s="117"/>
      <c r="F1655" s="7" t="s">
        <v>123</v>
      </c>
      <c r="I1655" s="29">
        <v>9.8000000000000007</v>
      </c>
      <c r="J1655" s="29">
        <v>9.8000000000000007</v>
      </c>
    </row>
    <row r="1656" spans="1:11" x14ac:dyDescent="0.25">
      <c r="A1656" s="8">
        <f t="shared" si="43"/>
        <v>1656</v>
      </c>
      <c r="B1656" s="10" t="s">
        <v>121</v>
      </c>
      <c r="C1656" s="10"/>
      <c r="D1656" s="117"/>
      <c r="E1656" s="10"/>
      <c r="F1656" s="10"/>
      <c r="G1656" s="10"/>
      <c r="H1656" s="9"/>
      <c r="I1656" s="28">
        <f t="shared" ref="I1656:J1656" si="44">SUM(I1493:I1655)</f>
        <v>1203.8999999999999</v>
      </c>
      <c r="J1656" s="28">
        <f t="shared" si="44"/>
        <v>1203.8999999999999</v>
      </c>
    </row>
    <row r="1657" spans="1:11" x14ac:dyDescent="0.25">
      <c r="A1657" s="8">
        <f t="shared" si="43"/>
        <v>1657</v>
      </c>
      <c r="D1657" s="117"/>
      <c r="I1657" s="116"/>
    </row>
    <row r="1658" spans="1:11" x14ac:dyDescent="0.25">
      <c r="A1658" s="8">
        <f t="shared" si="43"/>
        <v>1658</v>
      </c>
      <c r="B1658" s="10" t="s">
        <v>120</v>
      </c>
      <c r="C1658" s="10"/>
      <c r="D1658" s="117"/>
      <c r="E1658" s="10"/>
      <c r="F1658" s="10"/>
      <c r="G1658" s="10"/>
      <c r="H1658" s="9"/>
      <c r="I1658" s="116"/>
      <c r="J1658" s="28"/>
      <c r="K1658" s="1"/>
    </row>
    <row r="1659" spans="1:11" x14ac:dyDescent="0.25">
      <c r="A1659" s="8">
        <f t="shared" si="43"/>
        <v>1659</v>
      </c>
      <c r="B1659" s="7" t="s">
        <v>119</v>
      </c>
      <c r="C1659" s="7" t="s">
        <v>118</v>
      </c>
      <c r="D1659" s="117"/>
      <c r="E1659" s="7" t="s">
        <v>117</v>
      </c>
      <c r="F1659" s="7" t="s">
        <v>85</v>
      </c>
      <c r="G1659" s="7" t="s">
        <v>57</v>
      </c>
      <c r="H1659" s="6">
        <v>2020</v>
      </c>
      <c r="I1659" s="29">
        <v>60</v>
      </c>
      <c r="J1659" s="29">
        <v>60</v>
      </c>
      <c r="K1659" s="1"/>
    </row>
    <row r="1660" spans="1:11" x14ac:dyDescent="0.25">
      <c r="A1660" s="8">
        <f t="shared" si="43"/>
        <v>1660</v>
      </c>
      <c r="B1660" s="7" t="s">
        <v>574</v>
      </c>
      <c r="C1660" s="7" t="s">
        <v>573</v>
      </c>
      <c r="D1660" s="117"/>
      <c r="E1660" s="7" t="s">
        <v>572</v>
      </c>
      <c r="F1660" s="7" t="s">
        <v>85</v>
      </c>
      <c r="G1660" s="7" t="s">
        <v>125</v>
      </c>
      <c r="H1660" s="6">
        <v>2025</v>
      </c>
      <c r="I1660" s="29">
        <v>0</v>
      </c>
      <c r="J1660" s="29">
        <v>0</v>
      </c>
      <c r="K1660" s="1"/>
    </row>
    <row r="1661" spans="1:11" x14ac:dyDescent="0.25">
      <c r="A1661" s="8">
        <f t="shared" si="43"/>
        <v>1661</v>
      </c>
      <c r="B1661" s="7" t="s">
        <v>537</v>
      </c>
      <c r="C1661" s="7" t="s">
        <v>536</v>
      </c>
      <c r="D1661" s="117"/>
      <c r="E1661" s="7" t="s">
        <v>493</v>
      </c>
      <c r="F1661" s="7" t="s">
        <v>85</v>
      </c>
      <c r="G1661" s="7" t="s">
        <v>53</v>
      </c>
      <c r="H1661" s="6">
        <v>2025</v>
      </c>
      <c r="I1661" s="29">
        <v>0</v>
      </c>
      <c r="J1661" s="29">
        <v>0</v>
      </c>
      <c r="K1661" s="1"/>
    </row>
    <row r="1662" spans="1:11" x14ac:dyDescent="0.25">
      <c r="A1662" s="8">
        <f t="shared" si="43"/>
        <v>1662</v>
      </c>
      <c r="B1662" s="7" t="s">
        <v>505</v>
      </c>
      <c r="C1662" s="7" t="s">
        <v>504</v>
      </c>
      <c r="D1662" s="117"/>
      <c r="E1662" s="7" t="s">
        <v>503</v>
      </c>
      <c r="F1662" s="7" t="s">
        <v>85</v>
      </c>
      <c r="G1662" s="7" t="s">
        <v>53</v>
      </c>
      <c r="H1662" s="6">
        <v>2025</v>
      </c>
      <c r="I1662" s="29">
        <v>0</v>
      </c>
      <c r="J1662" s="29">
        <v>0</v>
      </c>
      <c r="K1662" s="1"/>
    </row>
    <row r="1663" spans="1:11" x14ac:dyDescent="0.25">
      <c r="A1663" s="8">
        <f t="shared" si="43"/>
        <v>1663</v>
      </c>
      <c r="B1663" s="7" t="s">
        <v>116</v>
      </c>
      <c r="C1663" s="7" t="s">
        <v>115</v>
      </c>
      <c r="D1663" s="117"/>
      <c r="E1663" s="7" t="s">
        <v>114</v>
      </c>
      <c r="F1663" s="7" t="s">
        <v>97</v>
      </c>
      <c r="G1663" s="7" t="s">
        <v>46</v>
      </c>
      <c r="H1663" s="6">
        <v>2026</v>
      </c>
      <c r="I1663" s="29">
        <v>0</v>
      </c>
      <c r="J1663" s="29">
        <v>0</v>
      </c>
    </row>
    <row r="1664" spans="1:11" x14ac:dyDescent="0.25">
      <c r="A1664" s="8">
        <f t="shared" si="43"/>
        <v>1664</v>
      </c>
      <c r="B1664" s="7" t="s">
        <v>3559</v>
      </c>
      <c r="C1664" s="7" t="s">
        <v>3560</v>
      </c>
      <c r="D1664" s="117"/>
      <c r="E1664" s="7" t="s">
        <v>198</v>
      </c>
      <c r="F1664" s="7" t="s">
        <v>47</v>
      </c>
      <c r="G1664" s="7" t="s">
        <v>84</v>
      </c>
      <c r="H1664" s="6">
        <v>2021</v>
      </c>
      <c r="I1664" s="29">
        <v>484</v>
      </c>
      <c r="J1664" s="29">
        <v>484</v>
      </c>
    </row>
    <row r="1665" spans="1:10" x14ac:dyDescent="0.25">
      <c r="A1665" s="8">
        <f t="shared" si="43"/>
        <v>1665</v>
      </c>
      <c r="B1665" s="7" t="s">
        <v>113</v>
      </c>
      <c r="C1665" s="7" t="s">
        <v>112</v>
      </c>
      <c r="D1665" s="117"/>
      <c r="E1665" s="7" t="s">
        <v>109</v>
      </c>
      <c r="F1665" s="7" t="s">
        <v>108</v>
      </c>
      <c r="G1665" s="7" t="s">
        <v>53</v>
      </c>
      <c r="H1665" s="6">
        <v>2023</v>
      </c>
      <c r="I1665" s="29">
        <v>250.1</v>
      </c>
      <c r="J1665" s="29">
        <v>250.1</v>
      </c>
    </row>
    <row r="1666" spans="1:10" x14ac:dyDescent="0.25">
      <c r="A1666" s="8">
        <f t="shared" si="43"/>
        <v>1666</v>
      </c>
      <c r="B1666" s="7" t="s">
        <v>111</v>
      </c>
      <c r="C1666" s="7" t="s">
        <v>110</v>
      </c>
      <c r="D1666" s="117"/>
      <c r="E1666" s="7" t="s">
        <v>109</v>
      </c>
      <c r="F1666" s="7" t="s">
        <v>108</v>
      </c>
      <c r="G1666" s="7" t="s">
        <v>53</v>
      </c>
      <c r="H1666" s="6">
        <v>2023</v>
      </c>
      <c r="I1666" s="29">
        <v>250.1</v>
      </c>
      <c r="J1666" s="29">
        <v>250.1</v>
      </c>
    </row>
    <row r="1667" spans="1:10" x14ac:dyDescent="0.25">
      <c r="A1667" s="8">
        <f t="shared" si="43"/>
        <v>1667</v>
      </c>
      <c r="B1667" s="7" t="s">
        <v>107</v>
      </c>
      <c r="C1667" s="7" t="s">
        <v>106</v>
      </c>
      <c r="D1667" s="117"/>
      <c r="E1667" s="7" t="s">
        <v>105</v>
      </c>
      <c r="F1667" s="7" t="s">
        <v>97</v>
      </c>
      <c r="G1667" s="7" t="s">
        <v>46</v>
      </c>
      <c r="H1667" s="6">
        <v>2020</v>
      </c>
      <c r="I1667" s="29">
        <v>152.5</v>
      </c>
      <c r="J1667" s="29">
        <v>152.5</v>
      </c>
    </row>
    <row r="1668" spans="1:10" x14ac:dyDescent="0.25">
      <c r="A1668" s="8">
        <f t="shared" si="43"/>
        <v>1668</v>
      </c>
      <c r="B1668" s="7" t="s">
        <v>104</v>
      </c>
      <c r="C1668" s="7" t="s">
        <v>103</v>
      </c>
      <c r="D1668" s="117"/>
      <c r="E1668" s="7" t="s">
        <v>102</v>
      </c>
      <c r="F1668" s="7" t="s">
        <v>47</v>
      </c>
      <c r="G1668" s="7" t="s">
        <v>101</v>
      </c>
      <c r="H1668" s="6">
        <v>2023</v>
      </c>
      <c r="I1668" s="29">
        <v>11</v>
      </c>
      <c r="J1668" s="29">
        <v>11</v>
      </c>
    </row>
    <row r="1669" spans="1:10" x14ac:dyDescent="0.25">
      <c r="A1669" s="8">
        <f t="shared" si="43"/>
        <v>1669</v>
      </c>
      <c r="B1669" s="7" t="s">
        <v>100</v>
      </c>
      <c r="C1669" s="7" t="s">
        <v>99</v>
      </c>
      <c r="D1669" s="117"/>
      <c r="E1669" s="7" t="s">
        <v>98</v>
      </c>
      <c r="F1669" s="7" t="s">
        <v>97</v>
      </c>
      <c r="G1669" s="7" t="s">
        <v>46</v>
      </c>
      <c r="H1669" s="6">
        <v>2020</v>
      </c>
      <c r="I1669" s="29">
        <v>150</v>
      </c>
      <c r="J1669" s="29">
        <v>150</v>
      </c>
    </row>
    <row r="1670" spans="1:10" x14ac:dyDescent="0.25">
      <c r="A1670" s="8">
        <f t="shared" ref="A1670:A1697" si="45">A1669+1</f>
        <v>1670</v>
      </c>
      <c r="B1670" s="7" t="s">
        <v>96</v>
      </c>
      <c r="C1670" s="7" t="s">
        <v>95</v>
      </c>
      <c r="D1670" s="117"/>
      <c r="E1670" s="7" t="s">
        <v>94</v>
      </c>
      <c r="F1670" s="7" t="s">
        <v>85</v>
      </c>
      <c r="G1670" s="7" t="s">
        <v>57</v>
      </c>
      <c r="H1670" s="6">
        <v>2025</v>
      </c>
      <c r="I1670" s="29">
        <v>0</v>
      </c>
      <c r="J1670" s="29">
        <v>0</v>
      </c>
    </row>
    <row r="1671" spans="1:10" x14ac:dyDescent="0.25">
      <c r="A1671" s="8">
        <f t="shared" si="45"/>
        <v>1671</v>
      </c>
      <c r="B1671" s="7" t="s">
        <v>93</v>
      </c>
      <c r="C1671" s="7" t="s">
        <v>92</v>
      </c>
      <c r="D1671" s="117"/>
      <c r="E1671" s="7" t="s">
        <v>89</v>
      </c>
      <c r="F1671" s="7" t="s">
        <v>85</v>
      </c>
      <c r="G1671" s="7" t="s">
        <v>53</v>
      </c>
      <c r="H1671" s="6">
        <v>2024</v>
      </c>
      <c r="I1671" s="29">
        <v>203</v>
      </c>
      <c r="J1671" s="29">
        <v>203</v>
      </c>
    </row>
    <row r="1672" spans="1:10" x14ac:dyDescent="0.25">
      <c r="A1672" s="8">
        <f t="shared" si="45"/>
        <v>1672</v>
      </c>
      <c r="B1672" s="7" t="s">
        <v>91</v>
      </c>
      <c r="C1672" s="7" t="s">
        <v>90</v>
      </c>
      <c r="D1672" s="117"/>
      <c r="E1672" s="7" t="s">
        <v>89</v>
      </c>
      <c r="F1672" s="7" t="s">
        <v>85</v>
      </c>
      <c r="G1672" s="7" t="s">
        <v>53</v>
      </c>
      <c r="H1672" s="6">
        <v>2023</v>
      </c>
      <c r="I1672" s="29">
        <v>202.6</v>
      </c>
      <c r="J1672" s="29">
        <v>202.6</v>
      </c>
    </row>
    <row r="1673" spans="1:10" x14ac:dyDescent="0.25">
      <c r="A1673" s="8">
        <f t="shared" si="45"/>
        <v>1673</v>
      </c>
      <c r="B1673" s="7" t="s">
        <v>88</v>
      </c>
      <c r="C1673" s="7" t="s">
        <v>87</v>
      </c>
      <c r="D1673" s="117"/>
      <c r="E1673" s="7" t="s">
        <v>86</v>
      </c>
      <c r="F1673" s="7" t="s">
        <v>85</v>
      </c>
      <c r="G1673" s="7" t="s">
        <v>84</v>
      </c>
      <c r="H1673" s="6">
        <v>2024</v>
      </c>
      <c r="I1673" s="29">
        <v>30</v>
      </c>
      <c r="J1673" s="29">
        <v>30</v>
      </c>
    </row>
    <row r="1674" spans="1:10" x14ac:dyDescent="0.25">
      <c r="A1674" s="8">
        <f t="shared" si="45"/>
        <v>1674</v>
      </c>
      <c r="B1674" s="10" t="s">
        <v>83</v>
      </c>
      <c r="C1674" s="10"/>
      <c r="D1674" s="10"/>
      <c r="E1674" s="10"/>
      <c r="F1674" s="10"/>
      <c r="G1674" s="10"/>
      <c r="H1674" s="9"/>
      <c r="I1674" s="28">
        <f t="shared" ref="I1674:J1674" si="46">SUM(I1659:I1673)</f>
        <v>1793.3</v>
      </c>
      <c r="J1674" s="28">
        <f t="shared" si="46"/>
        <v>1793.3</v>
      </c>
    </row>
    <row r="1675" spans="1:10" x14ac:dyDescent="0.25">
      <c r="A1675" s="8">
        <f t="shared" si="45"/>
        <v>1675</v>
      </c>
      <c r="B1675" s="10"/>
      <c r="C1675" s="10"/>
      <c r="D1675" s="10"/>
      <c r="E1675" s="10"/>
      <c r="F1675" s="10"/>
      <c r="G1675" s="10"/>
      <c r="H1675" s="9"/>
      <c r="I1675" s="116"/>
      <c r="J1675" s="28"/>
    </row>
    <row r="1676" spans="1:10" x14ac:dyDescent="0.25">
      <c r="A1676" s="8">
        <f t="shared" si="45"/>
        <v>1676</v>
      </c>
      <c r="B1676" s="10" t="s">
        <v>82</v>
      </c>
      <c r="C1676" s="10"/>
      <c r="D1676" s="10"/>
      <c r="E1676" s="10"/>
      <c r="F1676" s="10"/>
      <c r="G1676" s="10"/>
      <c r="H1676" s="9"/>
      <c r="I1676" s="116"/>
      <c r="J1676" s="28"/>
    </row>
    <row r="1677" spans="1:10" x14ac:dyDescent="0.25">
      <c r="A1677" s="8">
        <f t="shared" si="45"/>
        <v>1677</v>
      </c>
      <c r="B1677" s="7" t="s">
        <v>3364</v>
      </c>
      <c r="D1677" s="7" t="s">
        <v>79</v>
      </c>
      <c r="E1677" s="7" t="s">
        <v>78</v>
      </c>
      <c r="F1677" s="7" t="s">
        <v>58</v>
      </c>
      <c r="G1677" s="7" t="s">
        <v>57</v>
      </c>
      <c r="H1677" s="6">
        <v>1966</v>
      </c>
      <c r="I1677" s="29">
        <v>18.75</v>
      </c>
      <c r="J1677" s="29">
        <v>17.5</v>
      </c>
    </row>
    <row r="1678" spans="1:10" x14ac:dyDescent="0.25">
      <c r="A1678" s="8">
        <f t="shared" si="45"/>
        <v>1678</v>
      </c>
      <c r="B1678" s="7" t="s">
        <v>77</v>
      </c>
      <c r="D1678" s="7" t="s">
        <v>76</v>
      </c>
      <c r="E1678" s="7" t="s">
        <v>73</v>
      </c>
      <c r="F1678" s="7" t="s">
        <v>58</v>
      </c>
      <c r="G1678" s="7" t="s">
        <v>57</v>
      </c>
      <c r="H1678" s="6">
        <v>1966</v>
      </c>
      <c r="I1678" s="29">
        <v>61</v>
      </c>
      <c r="J1678" s="29">
        <v>57</v>
      </c>
    </row>
    <row r="1679" spans="1:10" x14ac:dyDescent="0.25">
      <c r="A1679" s="8">
        <f t="shared" si="45"/>
        <v>1679</v>
      </c>
      <c r="B1679" s="7" t="s">
        <v>75</v>
      </c>
      <c r="D1679" s="7" t="s">
        <v>74</v>
      </c>
      <c r="E1679" s="7" t="s">
        <v>73</v>
      </c>
      <c r="F1679" s="7" t="s">
        <v>58</v>
      </c>
      <c r="G1679" s="7" t="s">
        <v>57</v>
      </c>
      <c r="H1679" s="6">
        <v>1973</v>
      </c>
      <c r="I1679" s="29">
        <v>65</v>
      </c>
      <c r="J1679" s="29">
        <v>61</v>
      </c>
    </row>
    <row r="1680" spans="1:10" x14ac:dyDescent="0.25">
      <c r="A1680" s="8">
        <f t="shared" si="45"/>
        <v>1680</v>
      </c>
      <c r="B1680" s="10" t="s">
        <v>72</v>
      </c>
      <c r="C1680" s="10"/>
      <c r="D1680" s="10"/>
      <c r="E1680" s="10"/>
      <c r="F1680" s="10"/>
      <c r="G1680" s="10"/>
      <c r="H1680" s="9"/>
      <c r="I1680" s="28">
        <f t="shared" ref="I1680:J1680" si="47">SUM(I1677:I1679)</f>
        <v>144.75</v>
      </c>
      <c r="J1680" s="28">
        <f t="shared" si="47"/>
        <v>135.5</v>
      </c>
    </row>
    <row r="1681" spans="1:10" x14ac:dyDescent="0.25">
      <c r="A1681" s="8">
        <f t="shared" si="45"/>
        <v>1681</v>
      </c>
      <c r="B1681" s="10"/>
      <c r="C1681" s="10"/>
      <c r="D1681" s="10"/>
      <c r="E1681" s="10"/>
      <c r="F1681" s="10"/>
      <c r="G1681" s="10"/>
      <c r="H1681" s="9"/>
      <c r="I1681" s="116"/>
      <c r="J1681" s="28"/>
    </row>
    <row r="1682" spans="1:10" x14ac:dyDescent="0.25">
      <c r="A1682" s="8">
        <f t="shared" si="45"/>
        <v>1682</v>
      </c>
      <c r="B1682" s="10" t="s">
        <v>71</v>
      </c>
      <c r="C1682" s="10"/>
      <c r="D1682" s="10"/>
      <c r="E1682" s="10"/>
      <c r="F1682" s="10"/>
      <c r="G1682" s="10"/>
      <c r="H1682" s="9"/>
      <c r="I1682" s="116"/>
      <c r="J1682" s="28"/>
    </row>
    <row r="1683" spans="1:10" x14ac:dyDescent="0.25">
      <c r="A1683" s="8">
        <f t="shared" si="45"/>
        <v>1683</v>
      </c>
      <c r="B1683" s="7" t="s">
        <v>70</v>
      </c>
      <c r="D1683" s="7" t="s">
        <v>69</v>
      </c>
      <c r="E1683" s="7" t="s">
        <v>48</v>
      </c>
      <c r="F1683" s="7" t="s">
        <v>47</v>
      </c>
      <c r="G1683" s="7" t="s">
        <v>46</v>
      </c>
      <c r="H1683" s="6">
        <v>2021</v>
      </c>
      <c r="I1683" s="116">
        <v>25</v>
      </c>
      <c r="J1683" s="29">
        <v>20</v>
      </c>
    </row>
    <row r="1684" spans="1:10" x14ac:dyDescent="0.25">
      <c r="A1684" s="8">
        <f t="shared" si="45"/>
        <v>1684</v>
      </c>
      <c r="B1684" s="7" t="s">
        <v>3209</v>
      </c>
      <c r="D1684" s="7" t="s">
        <v>68</v>
      </c>
      <c r="E1684" s="7" t="s">
        <v>67</v>
      </c>
      <c r="F1684" s="7" t="s">
        <v>54</v>
      </c>
      <c r="G1684" s="7" t="s">
        <v>53</v>
      </c>
      <c r="H1684" s="6">
        <v>1988</v>
      </c>
      <c r="I1684" s="116">
        <v>62</v>
      </c>
      <c r="J1684" s="29">
        <v>62</v>
      </c>
    </row>
    <row r="1685" spans="1:10" x14ac:dyDescent="0.25">
      <c r="A1685" s="8">
        <f t="shared" si="45"/>
        <v>1685</v>
      </c>
      <c r="B1685" s="7" t="s">
        <v>66</v>
      </c>
      <c r="D1685" s="7" t="s">
        <v>65</v>
      </c>
      <c r="E1685" s="7" t="s">
        <v>48</v>
      </c>
      <c r="F1685" s="7" t="s">
        <v>54</v>
      </c>
      <c r="G1685" s="7" t="s">
        <v>46</v>
      </c>
      <c r="H1685" s="6">
        <v>2021</v>
      </c>
      <c r="I1685" s="116">
        <v>20</v>
      </c>
      <c r="J1685" s="29">
        <v>18</v>
      </c>
    </row>
    <row r="1686" spans="1:10" x14ac:dyDescent="0.25">
      <c r="A1686" s="8">
        <f t="shared" si="45"/>
        <v>1686</v>
      </c>
      <c r="B1686" s="7" t="s">
        <v>64</v>
      </c>
      <c r="D1686" s="7" t="s">
        <v>63</v>
      </c>
      <c r="E1686" s="7" t="s">
        <v>48</v>
      </c>
      <c r="F1686" s="7" t="s">
        <v>54</v>
      </c>
      <c r="G1686" s="7" t="s">
        <v>46</v>
      </c>
      <c r="H1686" s="6">
        <v>2021</v>
      </c>
      <c r="I1686" s="116">
        <v>20</v>
      </c>
      <c r="J1686" s="29">
        <v>18</v>
      </c>
    </row>
    <row r="1687" spans="1:10" x14ac:dyDescent="0.25">
      <c r="A1687" s="8">
        <f t="shared" si="45"/>
        <v>1687</v>
      </c>
      <c r="B1687" s="7" t="s">
        <v>62</v>
      </c>
      <c r="D1687" s="7" t="s">
        <v>61</v>
      </c>
      <c r="E1687" s="7" t="s">
        <v>48</v>
      </c>
      <c r="F1687" s="7" t="s">
        <v>54</v>
      </c>
      <c r="G1687" s="7" t="s">
        <v>46</v>
      </c>
      <c r="H1687" s="6">
        <v>2021</v>
      </c>
      <c r="I1687" s="116">
        <v>58.9</v>
      </c>
      <c r="J1687" s="29">
        <v>38</v>
      </c>
    </row>
    <row r="1688" spans="1:10" x14ac:dyDescent="0.25">
      <c r="A1688" s="8">
        <f t="shared" si="45"/>
        <v>1688</v>
      </c>
      <c r="B1688" s="7" t="s">
        <v>3210</v>
      </c>
      <c r="D1688" s="7" t="s">
        <v>60</v>
      </c>
      <c r="E1688" s="7" t="s">
        <v>59</v>
      </c>
      <c r="F1688" s="7" t="s">
        <v>58</v>
      </c>
      <c r="G1688" s="7" t="s">
        <v>57</v>
      </c>
      <c r="H1688" s="6">
        <v>1967</v>
      </c>
      <c r="I1688" s="116">
        <v>78</v>
      </c>
      <c r="J1688" s="29">
        <v>78</v>
      </c>
    </row>
    <row r="1689" spans="1:10" x14ac:dyDescent="0.25">
      <c r="A1689" s="8">
        <f t="shared" si="45"/>
        <v>1689</v>
      </c>
      <c r="B1689" s="7" t="s">
        <v>3211</v>
      </c>
      <c r="D1689" s="7" t="s">
        <v>1445</v>
      </c>
      <c r="E1689" s="7" t="s">
        <v>67</v>
      </c>
      <c r="F1689" s="7" t="s">
        <v>108</v>
      </c>
      <c r="G1689" s="7" t="s">
        <v>53</v>
      </c>
      <c r="H1689" s="6">
        <v>1999</v>
      </c>
      <c r="I1689" s="116">
        <v>6.6</v>
      </c>
      <c r="J1689" s="29">
        <v>6.6</v>
      </c>
    </row>
    <row r="1690" spans="1:10" x14ac:dyDescent="0.25">
      <c r="A1690" s="8">
        <f t="shared" si="45"/>
        <v>1690</v>
      </c>
      <c r="B1690" s="7" t="s">
        <v>52</v>
      </c>
      <c r="D1690" s="7" t="s">
        <v>51</v>
      </c>
      <c r="E1690" s="7" t="s">
        <v>48</v>
      </c>
      <c r="F1690" s="7" t="s">
        <v>47</v>
      </c>
      <c r="G1690" s="7" t="s">
        <v>46</v>
      </c>
      <c r="H1690" s="6">
        <v>2021</v>
      </c>
      <c r="I1690" s="116">
        <v>18.7</v>
      </c>
      <c r="J1690" s="29">
        <v>14</v>
      </c>
    </row>
    <row r="1691" spans="1:10" x14ac:dyDescent="0.25">
      <c r="A1691" s="8">
        <f t="shared" si="45"/>
        <v>1691</v>
      </c>
      <c r="B1691" s="7" t="s">
        <v>50</v>
      </c>
      <c r="D1691" s="7" t="s">
        <v>49</v>
      </c>
      <c r="E1691" s="7" t="s">
        <v>48</v>
      </c>
      <c r="F1691" s="7" t="s">
        <v>47</v>
      </c>
      <c r="G1691" s="7" t="s">
        <v>46</v>
      </c>
      <c r="H1691" s="6">
        <v>2021</v>
      </c>
      <c r="I1691" s="116">
        <v>26.6</v>
      </c>
      <c r="J1691" s="29">
        <v>17</v>
      </c>
    </row>
    <row r="1692" spans="1:10" x14ac:dyDescent="0.25">
      <c r="A1692" s="8">
        <f t="shared" si="45"/>
        <v>1692</v>
      </c>
      <c r="B1692" s="7" t="s">
        <v>3212</v>
      </c>
      <c r="D1692" s="7" t="s">
        <v>56</v>
      </c>
      <c r="E1692" s="7" t="s">
        <v>55</v>
      </c>
      <c r="F1692" s="7" t="s">
        <v>54</v>
      </c>
      <c r="G1692" s="7" t="s">
        <v>53</v>
      </c>
      <c r="H1692" s="6">
        <v>1987</v>
      </c>
      <c r="I1692" s="116">
        <v>20</v>
      </c>
      <c r="J1692" s="29">
        <v>17</v>
      </c>
    </row>
    <row r="1693" spans="1:10" x14ac:dyDescent="0.25">
      <c r="A1693" s="8">
        <f t="shared" si="45"/>
        <v>1693</v>
      </c>
      <c r="B1693" s="10" t="s">
        <v>45</v>
      </c>
      <c r="C1693" s="10"/>
      <c r="D1693" s="10"/>
      <c r="E1693" s="10"/>
      <c r="F1693" s="10"/>
      <c r="G1693" s="10"/>
      <c r="H1693" s="9"/>
      <c r="I1693" s="28">
        <f t="shared" ref="I1693:J1693" si="48">SUM(I1683:I1692)</f>
        <v>335.8</v>
      </c>
      <c r="J1693" s="28">
        <f t="shared" si="48"/>
        <v>288.60000000000002</v>
      </c>
    </row>
    <row r="1694" spans="1:10" x14ac:dyDescent="0.25">
      <c r="A1694" s="8">
        <f t="shared" si="45"/>
        <v>1694</v>
      </c>
      <c r="B1694" s="10"/>
      <c r="C1694" s="10"/>
      <c r="D1694" s="10"/>
      <c r="E1694" s="10"/>
      <c r="F1694" s="10"/>
      <c r="G1694" s="10"/>
      <c r="H1694" s="9"/>
      <c r="I1694" s="28"/>
      <c r="J1694" s="28"/>
    </row>
    <row r="1695" spans="1:10" x14ac:dyDescent="0.25">
      <c r="A1695" s="8">
        <f t="shared" si="45"/>
        <v>1695</v>
      </c>
      <c r="B1695" s="10" t="s">
        <v>2974</v>
      </c>
      <c r="C1695" s="10"/>
      <c r="D1695" s="10"/>
      <c r="E1695" s="10"/>
      <c r="F1695" s="10"/>
      <c r="G1695" s="10"/>
      <c r="H1695" s="9"/>
      <c r="I1695" s="28"/>
      <c r="J1695" s="28"/>
    </row>
    <row r="1696" spans="1:10" x14ac:dyDescent="0.25">
      <c r="A1696" s="8">
        <f t="shared" si="45"/>
        <v>1696</v>
      </c>
      <c r="B1696" s="7" t="s">
        <v>3743</v>
      </c>
      <c r="D1696" s="7" t="s">
        <v>714</v>
      </c>
      <c r="E1696" s="7" t="s">
        <v>67</v>
      </c>
      <c r="F1696" s="7" t="s">
        <v>123</v>
      </c>
      <c r="G1696" s="7" t="s">
        <v>53</v>
      </c>
      <c r="H1696" s="6">
        <v>2017</v>
      </c>
      <c r="I1696" s="116">
        <v>2</v>
      </c>
      <c r="J1696" s="29">
        <v>2</v>
      </c>
    </row>
    <row r="1697" spans="1:10" x14ac:dyDescent="0.25">
      <c r="A1697" s="8">
        <f t="shared" si="45"/>
        <v>1697</v>
      </c>
      <c r="B1697" s="10" t="s">
        <v>44</v>
      </c>
      <c r="C1697" s="10"/>
      <c r="D1697" s="10"/>
      <c r="E1697" s="10"/>
      <c r="F1697" s="10"/>
      <c r="G1697" s="10"/>
      <c r="H1697" s="9"/>
      <c r="I1697" s="28">
        <f t="shared" ref="I1697:J1697" si="49">SUM(I1696:I1696)</f>
        <v>2</v>
      </c>
      <c r="J1697" s="28">
        <f t="shared" si="49"/>
        <v>2</v>
      </c>
    </row>
    <row r="1698" spans="1:10" x14ac:dyDescent="0.25">
      <c r="I1698" s="6"/>
    </row>
    <row r="1699" spans="1:10" ht="35.1" customHeight="1" x14ac:dyDescent="0.25">
      <c r="B1699" s="266" t="s">
        <v>3091</v>
      </c>
      <c r="C1699" s="266"/>
      <c r="D1699" s="266"/>
      <c r="E1699" s="266"/>
      <c r="F1699" s="266"/>
      <c r="G1699" s="266"/>
      <c r="H1699" s="266"/>
      <c r="I1699" s="266"/>
      <c r="J1699" s="266"/>
    </row>
    <row r="1700" spans="1:10" ht="35.1" customHeight="1" x14ac:dyDescent="0.25">
      <c r="B1700" s="266" t="s">
        <v>3092</v>
      </c>
      <c r="C1700" s="266"/>
      <c r="D1700" s="266"/>
      <c r="E1700" s="266"/>
      <c r="F1700" s="266"/>
      <c r="G1700" s="266"/>
      <c r="H1700" s="266"/>
      <c r="I1700" s="266"/>
      <c r="J1700" s="266"/>
    </row>
    <row r="1701" spans="1:10" ht="35.1" customHeight="1" x14ac:dyDescent="0.25">
      <c r="B1701" s="266" t="s">
        <v>3093</v>
      </c>
      <c r="C1701" s="266"/>
      <c r="D1701" s="266"/>
      <c r="E1701" s="266"/>
      <c r="F1701" s="266"/>
      <c r="G1701" s="266"/>
      <c r="H1701" s="266"/>
      <c r="I1701" s="266"/>
      <c r="J1701" s="266"/>
    </row>
    <row r="1702" spans="1:10" ht="35.1" customHeight="1" x14ac:dyDescent="0.25">
      <c r="B1702" s="266" t="s">
        <v>3094</v>
      </c>
      <c r="C1702" s="266"/>
      <c r="D1702" s="266"/>
      <c r="E1702" s="266"/>
      <c r="F1702" s="266"/>
      <c r="G1702" s="266"/>
      <c r="H1702" s="266"/>
      <c r="I1702" s="266"/>
      <c r="J1702" s="266"/>
    </row>
    <row r="1703" spans="1:10" ht="35.1" customHeight="1" x14ac:dyDescent="0.25">
      <c r="B1703" s="266" t="s">
        <v>3095</v>
      </c>
      <c r="C1703" s="266"/>
      <c r="D1703" s="266"/>
      <c r="E1703" s="266"/>
      <c r="F1703" s="266"/>
      <c r="G1703" s="266"/>
      <c r="H1703" s="266"/>
      <c r="I1703" s="266"/>
      <c r="J1703" s="266"/>
    </row>
  </sheetData>
  <autoFilter ref="A2:J1697" xr:uid="{961437E9-E0D0-4C07-9930-6604D0C5DF1E}"/>
  <mergeCells count="5">
    <mergeCell ref="B1699:J1699"/>
    <mergeCell ref="B1700:J1700"/>
    <mergeCell ref="B1701:J1701"/>
    <mergeCell ref="B1702:J1702"/>
    <mergeCell ref="B1703:J1703"/>
  </mergeCells>
  <pageMargins left="0.2" right="0.25" top="0.75" bottom="0.75" header="0.3" footer="0.3"/>
  <pageSetup scale="58" orientation="landscape" r:id="rId1"/>
  <headerFooter>
    <oddFooter>&amp;C&amp;P</oddFooter>
  </headerFooter>
  <colBreaks count="1" manualBreakCount="1">
    <brk id="10" max="1048575" man="1"/>
  </col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97587-47CF-460F-8ABB-91302D53F9F1}">
  <sheetPr codeName="Sheet8">
    <pageSetUpPr fitToPage="1"/>
  </sheetPr>
  <dimension ref="A2:AM75"/>
  <sheetViews>
    <sheetView topLeftCell="A9" zoomScale="85" zoomScaleNormal="85" workbookViewId="0">
      <selection activeCell="M35" sqref="M35"/>
    </sheetView>
  </sheetViews>
  <sheetFormatPr defaultColWidth="9.140625" defaultRowHeight="15" x14ac:dyDescent="0.25"/>
  <cols>
    <col min="1" max="1" width="11" style="30" bestFit="1" customWidth="1"/>
    <col min="2" max="2" width="12.42578125" style="30" customWidth="1"/>
    <col min="3" max="3" width="11.42578125" style="30" customWidth="1"/>
    <col min="4" max="11" width="10.140625" style="30" bestFit="1" customWidth="1"/>
    <col min="12" max="26" width="11.140625" style="30" bestFit="1" customWidth="1"/>
    <col min="27" max="29" width="9.42578125" style="30" bestFit="1" customWidth="1"/>
    <col min="30" max="31" width="8.85546875" style="30" bestFit="1" customWidth="1"/>
    <col min="32" max="16384" width="9.140625" style="30"/>
  </cols>
  <sheetData>
    <row r="2" spans="1:39" ht="18" x14ac:dyDescent="0.25">
      <c r="A2" s="143" t="s">
        <v>2973</v>
      </c>
      <c r="B2" s="115"/>
    </row>
    <row r="3" spans="1:39" ht="18" x14ac:dyDescent="0.25">
      <c r="A3" s="114"/>
      <c r="B3" s="115"/>
    </row>
    <row r="4" spans="1:39" x14ac:dyDescent="0.25">
      <c r="A4" s="138" t="s">
        <v>3693</v>
      </c>
      <c r="B4" s="13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row>
    <row r="5" spans="1:39" x14ac:dyDescent="0.25">
      <c r="A5" s="140"/>
      <c r="B5" s="141" t="s">
        <v>2952</v>
      </c>
      <c r="C5" s="142">
        <v>1</v>
      </c>
      <c r="D5" s="142">
        <v>2</v>
      </c>
      <c r="E5" s="142">
        <v>3</v>
      </c>
      <c r="F5" s="142">
        <v>4</v>
      </c>
      <c r="G5" s="142">
        <v>5</v>
      </c>
      <c r="H5" s="142">
        <v>6</v>
      </c>
      <c r="I5" s="142">
        <v>7</v>
      </c>
      <c r="J5" s="142">
        <v>8</v>
      </c>
      <c r="K5" s="142">
        <v>9</v>
      </c>
      <c r="L5" s="142">
        <v>10</v>
      </c>
      <c r="M5" s="142">
        <v>11</v>
      </c>
      <c r="N5" s="142">
        <v>12</v>
      </c>
      <c r="O5" s="142">
        <v>13</v>
      </c>
      <c r="P5" s="142">
        <v>14</v>
      </c>
      <c r="Q5" s="142">
        <v>15</v>
      </c>
      <c r="R5" s="142">
        <v>16</v>
      </c>
      <c r="S5" s="142">
        <v>17</v>
      </c>
      <c r="T5" s="142">
        <v>18</v>
      </c>
      <c r="U5" s="142">
        <v>19</v>
      </c>
      <c r="V5" s="142">
        <v>20</v>
      </c>
      <c r="W5" s="142">
        <v>21</v>
      </c>
      <c r="X5" s="142">
        <v>22</v>
      </c>
      <c r="Y5" s="142">
        <v>23</v>
      </c>
      <c r="Z5" s="142">
        <v>24</v>
      </c>
      <c r="AA5" s="19"/>
      <c r="AB5" s="19"/>
      <c r="AC5" s="19"/>
      <c r="AD5" s="19"/>
      <c r="AE5" s="19"/>
      <c r="AF5" s="19"/>
      <c r="AG5" s="19"/>
      <c r="AH5" s="19"/>
      <c r="AI5" s="19"/>
      <c r="AJ5" s="19"/>
      <c r="AK5" s="19"/>
      <c r="AL5" s="19"/>
      <c r="AM5" s="19"/>
    </row>
    <row r="6" spans="1:39" ht="15.75" customHeight="1" x14ac:dyDescent="0.25">
      <c r="A6" s="143"/>
      <c r="B6" s="144">
        <v>0</v>
      </c>
      <c r="C6" s="145">
        <v>48004.366536275309</v>
      </c>
      <c r="D6" s="145">
        <v>46567.066290350442</v>
      </c>
      <c r="E6" s="145">
        <v>45652.16300084049</v>
      </c>
      <c r="F6" s="145">
        <v>45152.529297236142</v>
      </c>
      <c r="G6" s="145">
        <v>45958.569393049911</v>
      </c>
      <c r="H6" s="145">
        <v>48568.46015064582</v>
      </c>
      <c r="I6" s="145">
        <v>51895.524305407518</v>
      </c>
      <c r="J6" s="145">
        <v>53560.81277142727</v>
      </c>
      <c r="K6" s="145">
        <v>54369.538838197986</v>
      </c>
      <c r="L6" s="145">
        <v>55577.441341423371</v>
      </c>
      <c r="M6" s="145">
        <v>57173.14169878469</v>
      </c>
      <c r="N6" s="145">
        <v>58151.604763461801</v>
      </c>
      <c r="O6" s="145">
        <v>58528.309493521847</v>
      </c>
      <c r="P6" s="145">
        <v>58148.347979115089</v>
      </c>
      <c r="Q6" s="145">
        <v>58534.131433318435</v>
      </c>
      <c r="R6" s="145">
        <v>58138.496748190744</v>
      </c>
      <c r="S6" s="145">
        <v>58150.336486458633</v>
      </c>
      <c r="T6" s="145">
        <v>58627.051372409704</v>
      </c>
      <c r="U6" s="145">
        <v>59220.57760921197</v>
      </c>
      <c r="V6" s="145">
        <v>59020.929152996527</v>
      </c>
      <c r="W6" s="145">
        <v>58553.425203939405</v>
      </c>
      <c r="X6" s="145">
        <v>57592.68634160934</v>
      </c>
      <c r="Y6" s="145">
        <v>53554.25737257499</v>
      </c>
      <c r="Z6" s="145">
        <v>50531.617104221958</v>
      </c>
      <c r="AA6" s="19"/>
      <c r="AB6" s="19"/>
      <c r="AC6" s="19"/>
      <c r="AD6" s="19"/>
      <c r="AE6" s="19"/>
      <c r="AF6" s="19"/>
      <c r="AG6" s="19"/>
      <c r="AH6" s="19"/>
      <c r="AI6" s="19"/>
      <c r="AJ6" s="19"/>
      <c r="AK6" s="19"/>
      <c r="AL6" s="19"/>
      <c r="AM6" s="19"/>
    </row>
    <row r="7" spans="1:39" ht="15.75" customHeight="1" x14ac:dyDescent="0.25">
      <c r="A7" s="143"/>
      <c r="B7" s="144">
        <v>0.1</v>
      </c>
      <c r="C7" s="145">
        <v>48087.705057279309</v>
      </c>
      <c r="D7" s="145">
        <v>46647.909570080003</v>
      </c>
      <c r="E7" s="145">
        <v>45731.417952413452</v>
      </c>
      <c r="F7" s="145">
        <v>45230.916854092611</v>
      </c>
      <c r="G7" s="145">
        <v>46038.356284889887</v>
      </c>
      <c r="H7" s="145">
        <v>48652.777972720141</v>
      </c>
      <c r="I7" s="145">
        <v>51985.618114666962</v>
      </c>
      <c r="J7" s="145">
        <v>53653.797623477541</v>
      </c>
      <c r="K7" s="145">
        <v>54463.927688241878</v>
      </c>
      <c r="L7" s="145">
        <v>55673.9271842077</v>
      </c>
      <c r="M7" s="145">
        <v>57272.397775140329</v>
      </c>
      <c r="N7" s="145">
        <v>58252.55951163733</v>
      </c>
      <c r="O7" s="145">
        <v>59296.698888893123</v>
      </c>
      <c r="P7" s="145">
        <v>60797.226534330017</v>
      </c>
      <c r="Q7" s="145">
        <v>61653.274649828658</v>
      </c>
      <c r="R7" s="145">
        <v>61914.953052308359</v>
      </c>
      <c r="S7" s="145">
        <v>61941.572338948601</v>
      </c>
      <c r="T7" s="145">
        <v>62283.338987327137</v>
      </c>
      <c r="U7" s="145">
        <v>64392.014811232497</v>
      </c>
      <c r="V7" s="145">
        <v>63207.43227757587</v>
      </c>
      <c r="W7" s="145">
        <v>61412.411375499374</v>
      </c>
      <c r="X7" s="145">
        <v>58057.061420609054</v>
      </c>
      <c r="Y7" s="145">
        <v>53647.230844051279</v>
      </c>
      <c r="Z7" s="145">
        <v>50619.343087028617</v>
      </c>
      <c r="AA7" s="19"/>
      <c r="AB7" s="19"/>
      <c r="AC7" s="19"/>
      <c r="AD7" s="19"/>
      <c r="AE7" s="19"/>
      <c r="AF7" s="19"/>
      <c r="AG7" s="19"/>
      <c r="AH7" s="19"/>
      <c r="AI7" s="19"/>
      <c r="AJ7" s="19"/>
      <c r="AK7" s="19"/>
      <c r="AL7" s="19"/>
      <c r="AM7" s="19"/>
    </row>
    <row r="8" spans="1:39" ht="15.75" customHeight="1" x14ac:dyDescent="0.25">
      <c r="A8" s="143"/>
      <c r="B8" s="144">
        <v>0.2</v>
      </c>
      <c r="C8" s="145">
        <v>48145.695422994708</v>
      </c>
      <c r="D8" s="145">
        <v>46704.163644434469</v>
      </c>
      <c r="E8" s="145">
        <v>45786.566802802241</v>
      </c>
      <c r="F8" s="145">
        <v>45285.462135612848</v>
      </c>
      <c r="G8" s="145">
        <v>46093.875281163804</v>
      </c>
      <c r="H8" s="145">
        <v>48711.4497763412</v>
      </c>
      <c r="I8" s="145">
        <v>52048.309087397305</v>
      </c>
      <c r="J8" s="145">
        <v>53718.500302519911</v>
      </c>
      <c r="K8" s="145">
        <v>54529.607326751895</v>
      </c>
      <c r="L8" s="145">
        <v>55741.065996392208</v>
      </c>
      <c r="M8" s="145">
        <v>57341.464229620156</v>
      </c>
      <c r="N8" s="145">
        <v>58322.807971735689</v>
      </c>
      <c r="O8" s="145">
        <v>59381.289399536661</v>
      </c>
      <c r="P8" s="145">
        <v>60883.957643053065</v>
      </c>
      <c r="Q8" s="145">
        <v>61729.720815531538</v>
      </c>
      <c r="R8" s="145">
        <v>62803.516083598304</v>
      </c>
      <c r="S8" s="145">
        <v>62739.816766006057</v>
      </c>
      <c r="T8" s="145">
        <v>62372.190129941249</v>
      </c>
      <c r="U8" s="145">
        <v>64537.290173268309</v>
      </c>
      <c r="V8" s="145">
        <v>63297.601698016057</v>
      </c>
      <c r="W8" s="145">
        <v>61500.020084507596</v>
      </c>
      <c r="X8" s="145">
        <v>58139.883509596424</v>
      </c>
      <c r="Y8" s="145">
        <v>53711.92560402285</v>
      </c>
      <c r="Z8" s="145">
        <v>50680.386428863989</v>
      </c>
      <c r="AA8" s="19"/>
      <c r="AB8" s="19"/>
      <c r="AC8" s="19"/>
      <c r="AD8" s="19"/>
      <c r="AE8" s="19"/>
      <c r="AF8" s="19"/>
      <c r="AG8" s="19"/>
      <c r="AH8" s="19"/>
      <c r="AI8" s="19"/>
      <c r="AJ8" s="19"/>
      <c r="AK8" s="19"/>
      <c r="AL8" s="19"/>
      <c r="AM8" s="19"/>
    </row>
    <row r="9" spans="1:39" ht="15.75" customHeight="1" x14ac:dyDescent="0.25">
      <c r="A9" s="143"/>
      <c r="B9" s="144">
        <v>0.3</v>
      </c>
      <c r="C9" s="145">
        <v>48195.975162699026</v>
      </c>
      <c r="D9" s="145">
        <v>46752.937956873386</v>
      </c>
      <c r="E9" s="145">
        <v>45834.382846180022</v>
      </c>
      <c r="F9" s="145">
        <v>45332.754863001326</v>
      </c>
      <c r="G9" s="145">
        <v>46142.012254381007</v>
      </c>
      <c r="H9" s="145">
        <v>48762.320347299959</v>
      </c>
      <c r="I9" s="145">
        <v>52102.664423008762</v>
      </c>
      <c r="J9" s="145">
        <v>53774.599860097951</v>
      </c>
      <c r="K9" s="145">
        <v>54586.553943442741</v>
      </c>
      <c r="L9" s="145">
        <v>55799.277769314293</v>
      </c>
      <c r="M9" s="145">
        <v>57401.347337972824</v>
      </c>
      <c r="N9" s="145">
        <v>58383.715921613242</v>
      </c>
      <c r="O9" s="145">
        <v>59448.624633225088</v>
      </c>
      <c r="P9" s="145">
        <v>60952.996822855763</v>
      </c>
      <c r="Q9" s="145">
        <v>61786.825537888857</v>
      </c>
      <c r="R9" s="145">
        <v>62892.411673838476</v>
      </c>
      <c r="S9" s="145">
        <v>62828.622192688701</v>
      </c>
      <c r="T9" s="145">
        <v>62442.916886475614</v>
      </c>
      <c r="U9" s="145">
        <v>64628.639843799763</v>
      </c>
      <c r="V9" s="145">
        <v>63369.377822201823</v>
      </c>
      <c r="W9" s="145">
        <v>61569.757846454289</v>
      </c>
      <c r="X9" s="145">
        <v>58205.811054826969</v>
      </c>
      <c r="Y9" s="145">
        <v>53768.018295480753</v>
      </c>
      <c r="Z9" s="145">
        <v>50733.313209033426</v>
      </c>
      <c r="AA9" s="19"/>
      <c r="AB9" s="19"/>
      <c r="AC9" s="19"/>
      <c r="AD9" s="19"/>
      <c r="AE9" s="19"/>
      <c r="AF9" s="19"/>
      <c r="AG9" s="19"/>
      <c r="AH9" s="19"/>
      <c r="AI9" s="19"/>
      <c r="AJ9" s="19"/>
      <c r="AK9" s="19"/>
      <c r="AL9" s="19"/>
      <c r="AM9" s="19"/>
    </row>
    <row r="10" spans="1:39" ht="15.75" customHeight="1" x14ac:dyDescent="0.25">
      <c r="A10" s="143"/>
      <c r="B10" s="144">
        <v>0.4</v>
      </c>
      <c r="C10" s="145">
        <v>48242.628145617586</v>
      </c>
      <c r="D10" s="145">
        <v>46798.194101365363</v>
      </c>
      <c r="E10" s="145">
        <v>45878.749843066944</v>
      </c>
      <c r="F10" s="145">
        <v>45376.636291505165</v>
      </c>
      <c r="G10" s="145">
        <v>46186.677031932762</v>
      </c>
      <c r="H10" s="145">
        <v>48809.521543884381</v>
      </c>
      <c r="I10" s="145">
        <v>52153.099022685048</v>
      </c>
      <c r="J10" s="145">
        <v>53826.652868264231</v>
      </c>
      <c r="K10" s="145">
        <v>54639.392911014409</v>
      </c>
      <c r="L10" s="145">
        <v>55853.290635406382</v>
      </c>
      <c r="M10" s="145">
        <v>57456.910983439499</v>
      </c>
      <c r="N10" s="145">
        <v>58440.230485172098</v>
      </c>
      <c r="O10" s="145">
        <v>59506.899276264608</v>
      </c>
      <c r="P10" s="145">
        <v>61012.746129992061</v>
      </c>
      <c r="Q10" s="145">
        <v>61833.830597919703</v>
      </c>
      <c r="R10" s="145">
        <v>62962.825685292628</v>
      </c>
      <c r="S10" s="145">
        <v>62898.964785777156</v>
      </c>
      <c r="T10" s="145">
        <v>62504.124298671384</v>
      </c>
      <c r="U10" s="145">
        <v>64700.997727129601</v>
      </c>
      <c r="V10" s="145">
        <v>63431.49579204568</v>
      </c>
      <c r="W10" s="145">
        <v>61630.111734919636</v>
      </c>
      <c r="X10" s="145">
        <v>58262.867427164805</v>
      </c>
      <c r="Y10" s="145">
        <v>53820.064932790949</v>
      </c>
      <c r="Z10" s="145">
        <v>50782.42229722083</v>
      </c>
      <c r="AA10" s="19"/>
      <c r="AB10" s="19"/>
      <c r="AC10" s="19"/>
      <c r="AD10" s="19"/>
      <c r="AE10" s="19"/>
      <c r="AF10" s="19"/>
      <c r="AG10" s="19"/>
      <c r="AH10" s="19"/>
      <c r="AI10" s="19"/>
      <c r="AJ10" s="19"/>
      <c r="AK10" s="19"/>
      <c r="AL10" s="19"/>
      <c r="AM10" s="19"/>
    </row>
    <row r="11" spans="1:39" ht="15.75" customHeight="1" x14ac:dyDescent="0.25">
      <c r="A11" s="143"/>
      <c r="B11" s="144">
        <v>0.5</v>
      </c>
      <c r="C11" s="145">
        <v>48289.343681825427</v>
      </c>
      <c r="D11" s="145">
        <v>46843.510926236617</v>
      </c>
      <c r="E11" s="145">
        <v>45923.176328145557</v>
      </c>
      <c r="F11" s="145">
        <v>45420.576557140514</v>
      </c>
      <c r="G11" s="145">
        <v>46231.401696946712</v>
      </c>
      <c r="H11" s="145">
        <v>48856.786028814349</v>
      </c>
      <c r="I11" s="145">
        <v>52203.601246120947</v>
      </c>
      <c r="J11" s="145">
        <v>53878.775670185889</v>
      </c>
      <c r="K11" s="145">
        <v>54692.302726172165</v>
      </c>
      <c r="L11" s="145">
        <v>55907.37592307209</v>
      </c>
      <c r="M11" s="145">
        <v>57512.549129797029</v>
      </c>
      <c r="N11" s="145">
        <v>58496.820824632538</v>
      </c>
      <c r="O11" s="145">
        <v>59563.38600260891</v>
      </c>
      <c r="P11" s="145">
        <v>61070.662276457006</v>
      </c>
      <c r="Q11" s="145">
        <v>61886.114276319604</v>
      </c>
      <c r="R11" s="145">
        <v>63025.180124212638</v>
      </c>
      <c r="S11" s="145">
        <v>62961.255980862181</v>
      </c>
      <c r="T11" s="145">
        <v>62563.110203534357</v>
      </c>
      <c r="U11" s="145">
        <v>64765.073542770493</v>
      </c>
      <c r="V11" s="145">
        <v>63491.707928587697</v>
      </c>
      <c r="W11" s="145">
        <v>61688.613913633002</v>
      </c>
      <c r="X11" s="145">
        <v>58318.173260411357</v>
      </c>
      <c r="Y11" s="145">
        <v>53872.181355314337</v>
      </c>
      <c r="Z11" s="145">
        <v>50831.597231894521</v>
      </c>
      <c r="AA11" s="19"/>
      <c r="AB11" s="19"/>
      <c r="AC11" s="19"/>
      <c r="AD11" s="19"/>
      <c r="AE11" s="19"/>
      <c r="AF11" s="19"/>
      <c r="AG11" s="19"/>
      <c r="AH11" s="19"/>
      <c r="AI11" s="19"/>
      <c r="AJ11" s="19"/>
      <c r="AK11" s="19"/>
      <c r="AL11" s="19"/>
      <c r="AM11" s="19"/>
    </row>
    <row r="12" spans="1:39" ht="15.75" customHeight="1" x14ac:dyDescent="0.25">
      <c r="A12" s="143"/>
      <c r="B12" s="144">
        <v>0.6</v>
      </c>
      <c r="C12" s="145">
        <v>48340.816474555577</v>
      </c>
      <c r="D12" s="145">
        <v>46893.442570463245</v>
      </c>
      <c r="E12" s="145">
        <v>45972.126965209995</v>
      </c>
      <c r="F12" s="145">
        <v>45468.991460813973</v>
      </c>
      <c r="G12" s="145">
        <v>46280.680878971849</v>
      </c>
      <c r="H12" s="145">
        <v>48908.863672223473</v>
      </c>
      <c r="I12" s="145">
        <v>52259.246341743157</v>
      </c>
      <c r="J12" s="145">
        <v>53936.20637520642</v>
      </c>
      <c r="K12" s="145">
        <v>54750.600589582944</v>
      </c>
      <c r="L12" s="145">
        <v>55966.968962727711</v>
      </c>
      <c r="M12" s="145">
        <v>57573.853162840962</v>
      </c>
      <c r="N12" s="145">
        <v>58559.174016954195</v>
      </c>
      <c r="O12" s="145">
        <v>59623.881800165938</v>
      </c>
      <c r="P12" s="145">
        <v>61132.688945350354</v>
      </c>
      <c r="Q12" s="145">
        <v>61944.673081460605</v>
      </c>
      <c r="R12" s="145">
        <v>63084.816753285719</v>
      </c>
      <c r="S12" s="145">
        <v>63020.832122675747</v>
      </c>
      <c r="T12" s="145">
        <v>62626.809959311948</v>
      </c>
      <c r="U12" s="145">
        <v>64826.356519830588</v>
      </c>
      <c r="V12" s="145">
        <v>63556.193542438297</v>
      </c>
      <c r="W12" s="145">
        <v>61751.268207643923</v>
      </c>
      <c r="X12" s="145">
        <v>58377.404352534017</v>
      </c>
      <c r="Y12" s="145">
        <v>53929.605031293337</v>
      </c>
      <c r="Z12" s="145">
        <v>50885.779874874715</v>
      </c>
      <c r="AA12" s="19"/>
      <c r="AB12" s="19"/>
      <c r="AC12" s="19"/>
      <c r="AD12" s="19"/>
      <c r="AE12" s="19"/>
      <c r="AF12" s="19"/>
      <c r="AG12" s="19"/>
      <c r="AH12" s="19"/>
      <c r="AI12" s="19"/>
      <c r="AJ12" s="19"/>
      <c r="AK12" s="19"/>
      <c r="AL12" s="19"/>
      <c r="AM12" s="19"/>
    </row>
    <row r="13" spans="1:39" ht="15.75" customHeight="1" x14ac:dyDescent="0.25">
      <c r="A13" s="143"/>
      <c r="B13" s="144">
        <v>0.7</v>
      </c>
      <c r="C13" s="145">
        <v>48399.279723333573</v>
      </c>
      <c r="D13" s="145">
        <v>46950.155369273685</v>
      </c>
      <c r="E13" s="145">
        <v>46027.725527494011</v>
      </c>
      <c r="F13" s="145">
        <v>45523.981532420585</v>
      </c>
      <c r="G13" s="145">
        <v>46336.652605499607</v>
      </c>
      <c r="H13" s="145">
        <v>48968.013915699878</v>
      </c>
      <c r="I13" s="145">
        <v>52322.448528686691</v>
      </c>
      <c r="J13" s="145">
        <v>54001.4366729428</v>
      </c>
      <c r="K13" s="145">
        <v>54816.815813413472</v>
      </c>
      <c r="L13" s="145">
        <v>56034.655259080202</v>
      </c>
      <c r="M13" s="145">
        <v>57643.482820468671</v>
      </c>
      <c r="N13" s="145">
        <v>58629.995318877984</v>
      </c>
      <c r="O13" s="145">
        <v>59692.764569824831</v>
      </c>
      <c r="P13" s="145">
        <v>61203.314822165368</v>
      </c>
      <c r="Q13" s="145">
        <v>62007.781834993759</v>
      </c>
      <c r="R13" s="145">
        <v>63149.08707636792</v>
      </c>
      <c r="S13" s="145">
        <v>63085.037258711476</v>
      </c>
      <c r="T13" s="145">
        <v>62698.345827310106</v>
      </c>
      <c r="U13" s="145">
        <v>64892.401110148829</v>
      </c>
      <c r="V13" s="145">
        <v>63629.61926562171</v>
      </c>
      <c r="W13" s="145">
        <v>61822.608721808159</v>
      </c>
      <c r="X13" s="145">
        <v>58444.847081452215</v>
      </c>
      <c r="Y13" s="145">
        <v>53994.827345382779</v>
      </c>
      <c r="Z13" s="145">
        <v>50947.320995299371</v>
      </c>
      <c r="AA13" s="19"/>
      <c r="AB13" s="19"/>
      <c r="AC13" s="19"/>
      <c r="AD13" s="19"/>
      <c r="AE13" s="19"/>
      <c r="AF13" s="19"/>
      <c r="AG13" s="19"/>
      <c r="AH13" s="19"/>
      <c r="AI13" s="19"/>
      <c r="AJ13" s="19"/>
      <c r="AK13" s="19"/>
      <c r="AL13" s="19"/>
      <c r="AM13" s="19"/>
    </row>
    <row r="14" spans="1:39" ht="15.75" customHeight="1" x14ac:dyDescent="0.25">
      <c r="A14" s="143"/>
      <c r="B14" s="144">
        <v>0.8</v>
      </c>
      <c r="C14" s="145">
        <v>48480.846053026697</v>
      </c>
      <c r="D14" s="145">
        <v>47029.279518928066</v>
      </c>
      <c r="E14" s="145">
        <v>46105.295124745469</v>
      </c>
      <c r="F14" s="145">
        <v>45600.702180079868</v>
      </c>
      <c r="G14" s="145">
        <v>46414.742831323223</v>
      </c>
      <c r="H14" s="145">
        <v>49050.538721653538</v>
      </c>
      <c r="I14" s="145">
        <v>52410.626495620039</v>
      </c>
      <c r="J14" s="145">
        <v>54092.444204723142</v>
      </c>
      <c r="K14" s="145">
        <v>54909.197487209502</v>
      </c>
      <c r="L14" s="145">
        <v>56129.089333124874</v>
      </c>
      <c r="M14" s="145">
        <v>57740.628219145481</v>
      </c>
      <c r="N14" s="145">
        <v>58728.803267166113</v>
      </c>
      <c r="O14" s="145">
        <v>59771.988277391269</v>
      </c>
      <c r="P14" s="145">
        <v>61284.543318625707</v>
      </c>
      <c r="Q14" s="145">
        <v>62078.934111192495</v>
      </c>
      <c r="R14" s="145">
        <v>63221.548969897871</v>
      </c>
      <c r="S14" s="145">
        <v>63157.425656783569</v>
      </c>
      <c r="T14" s="145">
        <v>62779.743761926788</v>
      </c>
      <c r="U14" s="145">
        <v>64966.863410046521</v>
      </c>
      <c r="V14" s="145">
        <v>63713.941527387753</v>
      </c>
      <c r="W14" s="145">
        <v>61904.659139637974</v>
      </c>
      <c r="X14" s="145">
        <v>58522.414563999118</v>
      </c>
      <c r="Y14" s="145">
        <v>54085.823738596722</v>
      </c>
      <c r="Z14" s="145">
        <v>51033.181487543021</v>
      </c>
      <c r="AA14" s="19"/>
      <c r="AB14" s="19"/>
      <c r="AC14" s="19"/>
      <c r="AD14" s="19"/>
      <c r="AE14" s="19"/>
      <c r="AF14" s="19"/>
      <c r="AG14" s="19"/>
      <c r="AH14" s="19"/>
      <c r="AI14" s="19"/>
      <c r="AJ14" s="19"/>
      <c r="AK14" s="19"/>
      <c r="AL14" s="19"/>
      <c r="AM14" s="19"/>
    </row>
    <row r="15" spans="1:39" ht="15.75" customHeight="1" x14ac:dyDescent="0.25">
      <c r="A15" s="143"/>
      <c r="B15" s="144">
        <v>0.9</v>
      </c>
      <c r="C15" s="145">
        <v>57542.252415184106</v>
      </c>
      <c r="D15" s="145">
        <v>56048.451779281713</v>
      </c>
      <c r="E15" s="145">
        <v>55099.377623493536</v>
      </c>
      <c r="F15" s="145">
        <v>54433.725390348802</v>
      </c>
      <c r="G15" s="145">
        <v>54620.225081665019</v>
      </c>
      <c r="H15" s="145">
        <v>55885.625174704895</v>
      </c>
      <c r="I15" s="145">
        <v>57547.570189016129</v>
      </c>
      <c r="J15" s="145">
        <v>58744.076191485336</v>
      </c>
      <c r="K15" s="145">
        <v>60686.397869714943</v>
      </c>
      <c r="L15" s="145">
        <v>62074.032555638849</v>
      </c>
      <c r="M15" s="145">
        <v>60465.562735464402</v>
      </c>
      <c r="N15" s="145">
        <v>59396.173818235009</v>
      </c>
      <c r="O15" s="145">
        <v>59909.891936646469</v>
      </c>
      <c r="P15" s="145">
        <v>61425.936687375644</v>
      </c>
      <c r="Q15" s="145">
        <v>62161.578085996218</v>
      </c>
      <c r="R15" s="145">
        <v>63305.714076385724</v>
      </c>
      <c r="S15" s="145">
        <v>63241.505397671172</v>
      </c>
      <c r="T15" s="145">
        <v>62907.066475902298</v>
      </c>
      <c r="U15" s="145">
        <v>65053.352005567831</v>
      </c>
      <c r="V15" s="145">
        <v>63858.866417240541</v>
      </c>
      <c r="W15" s="145">
        <v>62047.483216037836</v>
      </c>
      <c r="X15" s="145">
        <v>58657.435254282529</v>
      </c>
      <c r="Y15" s="145">
        <v>56314.160225430496</v>
      </c>
      <c r="Z15" s="145">
        <v>54858.643353854393</v>
      </c>
      <c r="AA15" s="19"/>
      <c r="AB15" s="19"/>
      <c r="AC15" s="19"/>
      <c r="AD15" s="19"/>
      <c r="AE15" s="19"/>
      <c r="AF15" s="19"/>
      <c r="AG15" s="19"/>
      <c r="AH15" s="19"/>
      <c r="AI15" s="19"/>
      <c r="AJ15" s="19"/>
      <c r="AK15" s="19"/>
      <c r="AL15" s="19"/>
      <c r="AM15" s="19"/>
    </row>
    <row r="16" spans="1:39" ht="15.75" customHeight="1" x14ac:dyDescent="0.25">
      <c r="A16" s="143"/>
      <c r="B16" s="144">
        <v>1</v>
      </c>
      <c r="C16" s="145">
        <v>58399.058176603285</v>
      </c>
      <c r="D16" s="145">
        <v>58236.902050708537</v>
      </c>
      <c r="E16" s="145">
        <v>58598.962695314985</v>
      </c>
      <c r="F16" s="145">
        <v>58919.51657261909</v>
      </c>
      <c r="G16" s="145">
        <v>59515.72490725571</v>
      </c>
      <c r="H16" s="145">
        <v>62293.368708080743</v>
      </c>
      <c r="I16" s="145">
        <v>65429.747896580586</v>
      </c>
      <c r="J16" s="145">
        <v>65579.332190176443</v>
      </c>
      <c r="K16" s="145">
        <v>64304.76061613932</v>
      </c>
      <c r="L16" s="145">
        <v>62680.269699207252</v>
      </c>
      <c r="M16" s="145">
        <v>63098.712143941208</v>
      </c>
      <c r="N16" s="145">
        <v>63345.768966290692</v>
      </c>
      <c r="O16" s="145">
        <v>62799.144309984738</v>
      </c>
      <c r="P16" s="145">
        <v>62235.854871316551</v>
      </c>
      <c r="Q16" s="145">
        <v>62306.008945388654</v>
      </c>
      <c r="R16" s="145">
        <v>63452.803306904534</v>
      </c>
      <c r="S16" s="145">
        <v>63388.445440943891</v>
      </c>
      <c r="T16" s="145">
        <v>63155.533200659389</v>
      </c>
      <c r="U16" s="145">
        <v>65204.501828751607</v>
      </c>
      <c r="V16" s="145">
        <v>64379.134329022629</v>
      </c>
      <c r="W16" s="145">
        <v>63801.347031967365</v>
      </c>
      <c r="X16" s="145">
        <v>62565.155264368463</v>
      </c>
      <c r="Y16" s="145">
        <v>60737.274475895691</v>
      </c>
      <c r="Z16" s="145">
        <v>58556.359513557778</v>
      </c>
      <c r="AA16" s="19"/>
      <c r="AB16" s="19"/>
      <c r="AC16" s="19"/>
      <c r="AD16" s="19"/>
      <c r="AE16" s="19"/>
      <c r="AF16" s="19"/>
      <c r="AG16" s="19"/>
      <c r="AH16" s="19"/>
      <c r="AI16" s="19"/>
      <c r="AJ16" s="19"/>
      <c r="AK16" s="19"/>
      <c r="AL16" s="19"/>
      <c r="AM16" s="19"/>
    </row>
    <row r="17" spans="1:39" ht="18" x14ac:dyDescent="0.25">
      <c r="A17" s="143"/>
      <c r="B17" s="13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row>
    <row r="18" spans="1:39" x14ac:dyDescent="0.25">
      <c r="A18" s="138" t="s">
        <v>2950</v>
      </c>
      <c r="B18" s="139"/>
      <c r="C18" s="19"/>
      <c r="D18" s="19"/>
      <c r="E18" s="19"/>
      <c r="F18" s="19"/>
      <c r="G18" s="19"/>
      <c r="H18" s="19"/>
      <c r="I18" s="19"/>
      <c r="J18" s="19"/>
      <c r="K18" s="19"/>
      <c r="L18" s="19"/>
      <c r="M18" s="19"/>
      <c r="N18" s="19"/>
      <c r="O18" s="145"/>
      <c r="P18" s="145"/>
      <c r="Q18" s="145"/>
      <c r="R18" s="145"/>
      <c r="S18" s="145"/>
      <c r="T18" s="145"/>
      <c r="U18" s="145"/>
      <c r="V18" s="145"/>
      <c r="W18" s="145"/>
      <c r="X18" s="145"/>
      <c r="Y18" s="145"/>
      <c r="Z18" s="145"/>
      <c r="AA18" s="19"/>
      <c r="AB18" s="19"/>
      <c r="AC18" s="19"/>
      <c r="AD18" s="19"/>
      <c r="AE18" s="19"/>
      <c r="AF18" s="19"/>
      <c r="AG18" s="19"/>
      <c r="AH18" s="19"/>
      <c r="AI18" s="19"/>
      <c r="AJ18" s="19"/>
      <c r="AK18" s="19"/>
      <c r="AL18" s="19"/>
      <c r="AM18" s="19"/>
    </row>
    <row r="19" spans="1:39" x14ac:dyDescent="0.25">
      <c r="A19" s="140"/>
      <c r="B19" s="141" t="s">
        <v>2952</v>
      </c>
      <c r="C19" s="142">
        <v>7</v>
      </c>
      <c r="D19" s="142">
        <v>8</v>
      </c>
      <c r="E19" s="142">
        <v>9</v>
      </c>
      <c r="F19" s="142">
        <v>10</v>
      </c>
      <c r="G19" s="142">
        <v>11</v>
      </c>
      <c r="H19" s="142">
        <v>12</v>
      </c>
      <c r="I19" s="142">
        <v>13</v>
      </c>
      <c r="J19" s="142">
        <v>14</v>
      </c>
      <c r="K19" s="142">
        <v>15</v>
      </c>
      <c r="L19" s="142">
        <v>16</v>
      </c>
      <c r="M19" s="142">
        <v>17</v>
      </c>
      <c r="N19" s="142">
        <v>18</v>
      </c>
      <c r="O19" s="145"/>
      <c r="P19" s="145"/>
      <c r="Q19" s="145"/>
      <c r="R19" s="145"/>
      <c r="S19" s="145"/>
      <c r="T19" s="145"/>
      <c r="U19" s="145"/>
      <c r="V19" s="145"/>
      <c r="W19" s="145"/>
      <c r="X19" s="145"/>
      <c r="Y19" s="145"/>
      <c r="Z19" s="145"/>
      <c r="AA19" s="19"/>
      <c r="AB19" s="19"/>
      <c r="AC19" s="19"/>
      <c r="AD19" s="19"/>
      <c r="AE19" s="19"/>
      <c r="AF19" s="19"/>
      <c r="AG19" s="19"/>
      <c r="AH19" s="19"/>
      <c r="AI19" s="19"/>
      <c r="AJ19" s="19"/>
      <c r="AK19" s="19"/>
      <c r="AL19" s="19"/>
      <c r="AM19" s="19"/>
    </row>
    <row r="20" spans="1:39" x14ac:dyDescent="0.25">
      <c r="A20" s="146"/>
      <c r="B20" s="144">
        <v>0</v>
      </c>
      <c r="C20" s="150">
        <v>4.0016453377757962E-9</v>
      </c>
      <c r="D20" s="151">
        <v>0.783132411723926</v>
      </c>
      <c r="E20" s="151">
        <v>213.83880904522468</v>
      </c>
      <c r="F20" s="151">
        <v>983.71902756684449</v>
      </c>
      <c r="G20" s="151">
        <v>1406.0522082166983</v>
      </c>
      <c r="H20" s="151">
        <v>2221.3593437371842</v>
      </c>
      <c r="I20" s="151">
        <v>2837.1645838641375</v>
      </c>
      <c r="J20" s="151">
        <v>3260.2861783723033</v>
      </c>
      <c r="K20" s="151">
        <v>2262.690020653632</v>
      </c>
      <c r="L20" s="151">
        <v>1284.4971661833865</v>
      </c>
      <c r="M20" s="151">
        <v>1923.5624317900913</v>
      </c>
      <c r="N20" s="151">
        <v>1.3178662658372371</v>
      </c>
      <c r="O20" s="145"/>
      <c r="P20" s="145"/>
      <c r="Q20" s="145"/>
      <c r="R20" s="145"/>
      <c r="S20" s="145"/>
      <c r="T20" s="145"/>
      <c r="U20" s="145"/>
      <c r="V20" s="145"/>
      <c r="W20" s="145"/>
      <c r="X20" s="145"/>
      <c r="Y20" s="145"/>
      <c r="Z20" s="145"/>
      <c r="AA20" s="19"/>
      <c r="AB20" s="19"/>
      <c r="AC20" s="19"/>
      <c r="AD20" s="19"/>
      <c r="AE20" s="19"/>
      <c r="AF20" s="19"/>
      <c r="AG20" s="19"/>
      <c r="AH20" s="19"/>
      <c r="AI20" s="19"/>
      <c r="AJ20" s="19"/>
      <c r="AK20" s="19"/>
      <c r="AL20" s="19"/>
      <c r="AM20" s="19"/>
    </row>
    <row r="21" spans="1:39" x14ac:dyDescent="0.25">
      <c r="A21" s="146"/>
      <c r="B21" s="144">
        <v>0.1</v>
      </c>
      <c r="C21" s="150">
        <v>9.4194002211687335E-5</v>
      </c>
      <c r="D21" s="151">
        <v>217.35365726283422</v>
      </c>
      <c r="E21" s="151">
        <v>1572.0211975940038</v>
      </c>
      <c r="F21" s="151">
        <v>6182.3456126548845</v>
      </c>
      <c r="G21" s="151">
        <v>5128.0287302439247</v>
      </c>
      <c r="H21" s="151">
        <v>7411.4433305768034</v>
      </c>
      <c r="I21" s="151">
        <v>9421.5279011887178</v>
      </c>
      <c r="J21" s="151">
        <v>10542.778101645557</v>
      </c>
      <c r="K21" s="151">
        <v>10041.270571028741</v>
      </c>
      <c r="L21" s="151">
        <v>8668.4646332307493</v>
      </c>
      <c r="M21" s="151">
        <v>5791.1871134110115</v>
      </c>
      <c r="N21" s="151">
        <v>56.606660663184023</v>
      </c>
      <c r="O21" s="145"/>
      <c r="P21" s="145"/>
      <c r="Q21" s="19"/>
      <c r="R21" s="145"/>
      <c r="S21" s="145"/>
      <c r="T21" s="145"/>
      <c r="U21" s="145"/>
      <c r="V21" s="145"/>
      <c r="W21" s="145"/>
      <c r="X21" s="145"/>
      <c r="Y21" s="145"/>
      <c r="Z21" s="145"/>
      <c r="AA21" s="19"/>
      <c r="AB21" s="19"/>
      <c r="AC21" s="19"/>
      <c r="AD21" s="19"/>
      <c r="AE21" s="19"/>
      <c r="AF21" s="19"/>
      <c r="AG21" s="19"/>
      <c r="AH21" s="19"/>
      <c r="AI21" s="19"/>
      <c r="AJ21" s="19"/>
      <c r="AK21" s="19"/>
      <c r="AL21" s="19"/>
      <c r="AM21" s="19"/>
    </row>
    <row r="22" spans="1:39" x14ac:dyDescent="0.25">
      <c r="A22" s="146"/>
      <c r="B22" s="144">
        <v>0.2</v>
      </c>
      <c r="C22" s="150">
        <v>8.8999263892636953E-4</v>
      </c>
      <c r="D22" s="151">
        <v>452.51519801355875</v>
      </c>
      <c r="E22" s="151">
        <v>3092.8240962118007</v>
      </c>
      <c r="F22" s="151">
        <v>8240.9504962477331</v>
      </c>
      <c r="G22" s="151">
        <v>7456.3066826053873</v>
      </c>
      <c r="H22" s="151">
        <v>9719.9629119241708</v>
      </c>
      <c r="I22" s="151">
        <v>11653.970620510656</v>
      </c>
      <c r="J22" s="151">
        <v>12721.889771612743</v>
      </c>
      <c r="K22" s="151">
        <v>12451.233190348472</v>
      </c>
      <c r="L22" s="151">
        <v>11354.824341037231</v>
      </c>
      <c r="M22" s="151">
        <v>6899.8699129100896</v>
      </c>
      <c r="N22" s="151">
        <v>96.241584729877786</v>
      </c>
      <c r="O22" s="145"/>
      <c r="P22" s="145"/>
      <c r="Q22" s="19"/>
      <c r="R22" s="145"/>
      <c r="S22" s="145"/>
      <c r="T22" s="145"/>
      <c r="U22" s="145"/>
      <c r="V22" s="145"/>
      <c r="W22" s="145"/>
      <c r="X22" s="145"/>
      <c r="Y22" s="145"/>
      <c r="Z22" s="145"/>
      <c r="AA22" s="19"/>
      <c r="AB22" s="19"/>
      <c r="AC22" s="19"/>
      <c r="AD22" s="19"/>
      <c r="AE22" s="19"/>
      <c r="AF22" s="19"/>
      <c r="AG22" s="19"/>
      <c r="AH22" s="19"/>
      <c r="AI22" s="19"/>
      <c r="AJ22" s="19"/>
      <c r="AK22" s="19"/>
      <c r="AL22" s="19"/>
      <c r="AM22" s="19"/>
    </row>
    <row r="23" spans="1:39" x14ac:dyDescent="0.25">
      <c r="A23" s="146"/>
      <c r="B23" s="144">
        <v>0.3</v>
      </c>
      <c r="C23" s="150">
        <v>4.9409203933940462E-3</v>
      </c>
      <c r="D23" s="151">
        <v>726.46302595022485</v>
      </c>
      <c r="E23" s="151">
        <v>4686.577099710652</v>
      </c>
      <c r="F23" s="151">
        <v>9818.865907968815</v>
      </c>
      <c r="G23" s="151">
        <v>9516.8127758344344</v>
      </c>
      <c r="H23" s="151">
        <v>11615.795775426166</v>
      </c>
      <c r="I23" s="151">
        <v>13219.75641920485</v>
      </c>
      <c r="J23" s="151">
        <v>14282.409894664748</v>
      </c>
      <c r="K23" s="151">
        <v>14248.421415249546</v>
      </c>
      <c r="L23" s="151">
        <v>13334.622339169026</v>
      </c>
      <c r="M23" s="151">
        <v>7686.3341421977057</v>
      </c>
      <c r="N23" s="151">
        <v>135.95458974300254</v>
      </c>
      <c r="O23" s="145"/>
      <c r="P23" s="145"/>
      <c r="Q23" s="19"/>
      <c r="R23" s="145"/>
      <c r="S23" s="145"/>
      <c r="T23" s="145"/>
      <c r="U23" s="145"/>
      <c r="V23" s="145"/>
      <c r="W23" s="145"/>
      <c r="X23" s="145"/>
      <c r="Y23" s="145"/>
      <c r="Z23" s="145"/>
      <c r="AA23" s="19"/>
      <c r="AB23" s="19"/>
      <c r="AC23" s="19"/>
      <c r="AD23" s="19"/>
      <c r="AE23" s="19"/>
      <c r="AF23" s="19"/>
      <c r="AG23" s="19"/>
      <c r="AH23" s="19"/>
      <c r="AI23" s="19"/>
      <c r="AJ23" s="19"/>
      <c r="AK23" s="19"/>
      <c r="AL23" s="19"/>
      <c r="AM23" s="19"/>
    </row>
    <row r="24" spans="1:39" x14ac:dyDescent="0.25">
      <c r="A24" s="146"/>
      <c r="B24" s="144">
        <v>0.4</v>
      </c>
      <c r="C24" s="150">
        <v>2.3951185243975999E-2</v>
      </c>
      <c r="D24" s="151">
        <v>1053.4220769449435</v>
      </c>
      <c r="E24" s="151">
        <v>6469.3484160404369</v>
      </c>
      <c r="F24" s="151">
        <v>11334.152544478318</v>
      </c>
      <c r="G24" s="151">
        <v>11471.226462254022</v>
      </c>
      <c r="H24" s="151">
        <v>13323.726348455872</v>
      </c>
      <c r="I24" s="151">
        <v>14676.078707784722</v>
      </c>
      <c r="J24" s="151">
        <v>15619.878102425806</v>
      </c>
      <c r="K24" s="151">
        <v>15771.72708503138</v>
      </c>
      <c r="L24" s="151">
        <v>15071.583734307051</v>
      </c>
      <c r="M24" s="151">
        <v>8380.7594885642957</v>
      </c>
      <c r="N24" s="151">
        <v>183.6191278785646</v>
      </c>
      <c r="O24" s="145"/>
      <c r="P24" s="145"/>
      <c r="Q24" s="19"/>
      <c r="R24" s="145"/>
      <c r="S24" s="145"/>
      <c r="T24" s="145"/>
      <c r="U24" s="145"/>
      <c r="V24" s="145"/>
      <c r="W24" s="145"/>
      <c r="X24" s="145"/>
      <c r="Y24" s="145"/>
      <c r="Z24" s="145"/>
      <c r="AA24" s="19"/>
      <c r="AB24" s="19"/>
      <c r="AC24" s="19"/>
      <c r="AD24" s="19"/>
      <c r="AE24" s="19"/>
      <c r="AF24" s="19"/>
      <c r="AG24" s="19"/>
      <c r="AH24" s="19"/>
      <c r="AI24" s="19"/>
      <c r="AJ24" s="19"/>
      <c r="AK24" s="19"/>
      <c r="AL24" s="19"/>
      <c r="AM24" s="19"/>
    </row>
    <row r="25" spans="1:39" x14ac:dyDescent="0.25">
      <c r="A25" s="146"/>
      <c r="B25" s="144">
        <v>0.5</v>
      </c>
      <c r="C25" s="150">
        <v>8.6711934466403004E-2</v>
      </c>
      <c r="D25" s="151">
        <v>1435.3004281018189</v>
      </c>
      <c r="E25" s="151">
        <v>8391.6634195938568</v>
      </c>
      <c r="F25" s="151">
        <v>12845.662257664048</v>
      </c>
      <c r="G25" s="151">
        <v>13532.418568721452</v>
      </c>
      <c r="H25" s="151">
        <v>14972.118618071563</v>
      </c>
      <c r="I25" s="151">
        <v>15954.025993743366</v>
      </c>
      <c r="J25" s="151">
        <v>16881.432683595642</v>
      </c>
      <c r="K25" s="151">
        <v>17130.816586095832</v>
      </c>
      <c r="L25" s="151">
        <v>16596.428903138334</v>
      </c>
      <c r="M25" s="151">
        <v>9019.3388285834062</v>
      </c>
      <c r="N25" s="151">
        <v>242.22175327642933</v>
      </c>
      <c r="O25" s="145"/>
      <c r="P25" s="145"/>
      <c r="Q25" s="19"/>
      <c r="R25" s="145"/>
      <c r="S25" s="145"/>
      <c r="T25" s="145"/>
      <c r="U25" s="145"/>
      <c r="V25" s="145"/>
      <c r="W25" s="145"/>
      <c r="X25" s="145"/>
      <c r="Y25" s="145"/>
      <c r="Z25" s="145"/>
      <c r="AA25" s="19"/>
      <c r="AB25" s="19"/>
      <c r="AC25" s="19"/>
      <c r="AD25" s="19"/>
      <c r="AE25" s="19"/>
      <c r="AF25" s="19"/>
      <c r="AG25" s="19"/>
      <c r="AH25" s="19"/>
      <c r="AI25" s="19"/>
      <c r="AJ25" s="19"/>
      <c r="AK25" s="19"/>
      <c r="AL25" s="19"/>
      <c r="AM25" s="19"/>
    </row>
    <row r="26" spans="1:39" x14ac:dyDescent="0.25">
      <c r="A26" s="146"/>
      <c r="B26" s="144">
        <v>0.6</v>
      </c>
      <c r="C26" s="150">
        <v>0.26599035910783198</v>
      </c>
      <c r="D26" s="151">
        <v>1928.1602315118992</v>
      </c>
      <c r="E26" s="151">
        <v>10353.486296339228</v>
      </c>
      <c r="F26" s="151">
        <v>14439.772102124181</v>
      </c>
      <c r="G26" s="151">
        <v>15479.28308421894</v>
      </c>
      <c r="H26" s="151">
        <v>16553.506060461325</v>
      </c>
      <c r="I26" s="151">
        <v>17233.493488571061</v>
      </c>
      <c r="J26" s="151">
        <v>18060.088069299552</v>
      </c>
      <c r="K26" s="151">
        <v>18457.760848660535</v>
      </c>
      <c r="L26" s="151">
        <v>18055.179225662276</v>
      </c>
      <c r="M26" s="151">
        <v>9629.9254520432369</v>
      </c>
      <c r="N26" s="151">
        <v>313.04407494826012</v>
      </c>
      <c r="O26" s="145"/>
      <c r="P26" s="145"/>
      <c r="Q26" s="19"/>
      <c r="R26" s="145"/>
      <c r="S26" s="145"/>
      <c r="T26" s="145"/>
      <c r="U26" s="145"/>
      <c r="V26" s="145"/>
      <c r="W26" s="145"/>
      <c r="X26" s="145"/>
      <c r="Y26" s="145"/>
      <c r="Z26" s="145"/>
      <c r="AA26" s="19"/>
      <c r="AB26" s="19"/>
      <c r="AC26" s="19"/>
      <c r="AD26" s="19"/>
      <c r="AE26" s="19"/>
      <c r="AF26" s="19"/>
      <c r="AG26" s="19"/>
      <c r="AH26" s="19"/>
      <c r="AI26" s="19"/>
      <c r="AJ26" s="19"/>
      <c r="AK26" s="19"/>
      <c r="AL26" s="19"/>
      <c r="AM26" s="19"/>
    </row>
    <row r="27" spans="1:39" x14ac:dyDescent="0.25">
      <c r="A27" s="146"/>
      <c r="B27" s="144">
        <v>0.7</v>
      </c>
      <c r="C27" s="150">
        <v>0.77216766084389898</v>
      </c>
      <c r="D27" s="151">
        <v>2501.822983987066</v>
      </c>
      <c r="E27" s="151">
        <v>12601.053030823359</v>
      </c>
      <c r="F27" s="151">
        <v>16144.677702416913</v>
      </c>
      <c r="G27" s="151">
        <v>17542.807735306873</v>
      </c>
      <c r="H27" s="151">
        <v>18121.817807990421</v>
      </c>
      <c r="I27" s="151">
        <v>18489.578889573393</v>
      </c>
      <c r="J27" s="151">
        <v>19250.667772439429</v>
      </c>
      <c r="K27" s="151">
        <v>19755.642656615641</v>
      </c>
      <c r="L27" s="151">
        <v>19471.679623010165</v>
      </c>
      <c r="M27" s="151">
        <v>10285.120487450007</v>
      </c>
      <c r="N27" s="151">
        <v>415.0183414615359</v>
      </c>
      <c r="O27" s="145"/>
      <c r="P27" s="145"/>
      <c r="Q27" s="19"/>
      <c r="R27" s="145"/>
      <c r="S27" s="145"/>
      <c r="T27" s="145"/>
      <c r="U27" s="145"/>
      <c r="V27" s="145"/>
      <c r="W27" s="145"/>
      <c r="X27" s="145"/>
      <c r="Y27" s="145"/>
      <c r="Z27" s="145"/>
      <c r="AA27" s="19"/>
      <c r="AB27" s="19"/>
      <c r="AC27" s="19"/>
      <c r="AD27" s="19"/>
      <c r="AE27" s="19"/>
      <c r="AF27" s="19"/>
      <c r="AG27" s="19"/>
      <c r="AH27" s="19"/>
      <c r="AI27" s="19"/>
      <c r="AJ27" s="19"/>
      <c r="AK27" s="19"/>
      <c r="AL27" s="19"/>
      <c r="AM27" s="19"/>
    </row>
    <row r="28" spans="1:39" x14ac:dyDescent="0.25">
      <c r="A28" s="146"/>
      <c r="B28" s="144">
        <v>0.8</v>
      </c>
      <c r="C28" s="150">
        <v>2.2178578905229291</v>
      </c>
      <c r="D28" s="151">
        <v>3303.4527086057242</v>
      </c>
      <c r="E28" s="151">
        <v>14899.779548274928</v>
      </c>
      <c r="F28" s="151">
        <v>18190.452484649137</v>
      </c>
      <c r="G28" s="151">
        <v>19824.906540184038</v>
      </c>
      <c r="H28" s="151">
        <v>19901.011014807609</v>
      </c>
      <c r="I28" s="151">
        <v>19885.932222128726</v>
      </c>
      <c r="J28" s="151">
        <v>20522.240943530542</v>
      </c>
      <c r="K28" s="151">
        <v>21135.889099609551</v>
      </c>
      <c r="L28" s="151">
        <v>20939.318052588755</v>
      </c>
      <c r="M28" s="151">
        <v>11008.048290011833</v>
      </c>
      <c r="N28" s="151">
        <v>563.45360281089688</v>
      </c>
      <c r="O28" s="145"/>
      <c r="P28" s="145"/>
      <c r="Q28" s="19"/>
      <c r="R28" s="145"/>
      <c r="S28" s="145"/>
      <c r="T28" s="145"/>
      <c r="U28" s="145"/>
      <c r="V28" s="145"/>
      <c r="W28" s="145"/>
      <c r="X28" s="145"/>
      <c r="Y28" s="145"/>
      <c r="Z28" s="145"/>
      <c r="AA28" s="19"/>
      <c r="AB28" s="19"/>
      <c r="AC28" s="19"/>
      <c r="AD28" s="19"/>
      <c r="AE28" s="19"/>
      <c r="AF28" s="19"/>
      <c r="AG28" s="19"/>
      <c r="AH28" s="19"/>
      <c r="AI28" s="19"/>
      <c r="AJ28" s="19"/>
      <c r="AK28" s="19"/>
      <c r="AL28" s="19"/>
      <c r="AM28" s="19"/>
    </row>
    <row r="29" spans="1:39" x14ac:dyDescent="0.25">
      <c r="A29" s="146"/>
      <c r="B29" s="144">
        <v>0.9</v>
      </c>
      <c r="C29" s="150">
        <v>6.1905967548587926</v>
      </c>
      <c r="D29" s="151">
        <v>4564.834724107156</v>
      </c>
      <c r="E29" s="151">
        <v>17425.614106868503</v>
      </c>
      <c r="F29" s="151">
        <v>20997.786991388162</v>
      </c>
      <c r="G29" s="151">
        <v>22252.943828535201</v>
      </c>
      <c r="H29" s="151">
        <v>21819.658050570913</v>
      </c>
      <c r="I29" s="151">
        <v>21464.995058203269</v>
      </c>
      <c r="J29" s="151">
        <v>22042.131582006372</v>
      </c>
      <c r="K29" s="151">
        <v>22722.107452360036</v>
      </c>
      <c r="L29" s="151">
        <v>22657.455474014296</v>
      </c>
      <c r="M29" s="151">
        <v>12004.966834872164</v>
      </c>
      <c r="N29" s="151">
        <v>866.75275123546385</v>
      </c>
      <c r="O29" s="145"/>
      <c r="P29" s="145"/>
      <c r="Q29" s="19"/>
      <c r="R29" s="145"/>
      <c r="S29" s="145"/>
      <c r="T29" s="145"/>
      <c r="U29" s="145"/>
      <c r="V29" s="145"/>
      <c r="W29" s="145"/>
      <c r="X29" s="145"/>
      <c r="Y29" s="145"/>
      <c r="Z29" s="145"/>
      <c r="AA29" s="19"/>
      <c r="AB29" s="19"/>
      <c r="AC29" s="19"/>
      <c r="AD29" s="19"/>
      <c r="AE29" s="19"/>
      <c r="AF29" s="19"/>
      <c r="AG29" s="19"/>
      <c r="AH29" s="19"/>
      <c r="AI29" s="19"/>
      <c r="AJ29" s="19"/>
      <c r="AK29" s="19"/>
      <c r="AL29" s="19"/>
      <c r="AM29" s="19"/>
    </row>
    <row r="30" spans="1:39" x14ac:dyDescent="0.25">
      <c r="A30" s="146"/>
      <c r="B30" s="144">
        <v>1</v>
      </c>
      <c r="C30" s="150">
        <v>59.062984207625242</v>
      </c>
      <c r="D30" s="151">
        <v>8462.5013456327069</v>
      </c>
      <c r="E30" s="151">
        <v>20865.720337601953</v>
      </c>
      <c r="F30" s="151">
        <v>26564.107131540986</v>
      </c>
      <c r="G30" s="151">
        <v>26298.694714480742</v>
      </c>
      <c r="H30" s="151">
        <v>25307.059441984908</v>
      </c>
      <c r="I30" s="151">
        <v>24834.095897759031</v>
      </c>
      <c r="J30" s="151">
        <v>25451.925035116154</v>
      </c>
      <c r="K30" s="151">
        <v>25793.607538715889</v>
      </c>
      <c r="L30" s="151">
        <v>25455.443783501418</v>
      </c>
      <c r="M30" s="151">
        <v>15650.437053316182</v>
      </c>
      <c r="N30" s="151">
        <v>2155.6683704409506</v>
      </c>
      <c r="O30" s="145"/>
      <c r="P30" s="145"/>
      <c r="Q30" s="19"/>
      <c r="R30" s="145"/>
      <c r="S30" s="145"/>
      <c r="T30" s="145"/>
      <c r="U30" s="145"/>
      <c r="V30" s="145"/>
      <c r="W30" s="145"/>
      <c r="X30" s="145"/>
      <c r="Y30" s="145"/>
      <c r="Z30" s="145"/>
      <c r="AA30" s="19"/>
      <c r="AB30" s="19"/>
      <c r="AC30" s="19"/>
      <c r="AD30" s="19"/>
      <c r="AE30" s="19"/>
      <c r="AF30" s="19"/>
      <c r="AG30" s="19"/>
      <c r="AH30" s="19"/>
      <c r="AI30" s="19"/>
      <c r="AJ30" s="19"/>
      <c r="AK30" s="19"/>
      <c r="AL30" s="19"/>
      <c r="AM30" s="19"/>
    </row>
    <row r="31" spans="1:39" x14ac:dyDescent="0.25">
      <c r="A31" s="146"/>
      <c r="B31" s="147"/>
      <c r="C31" s="148"/>
      <c r="D31" s="148"/>
      <c r="E31" s="148"/>
      <c r="F31" s="148"/>
      <c r="G31" s="148"/>
      <c r="H31" s="148"/>
      <c r="I31" s="148"/>
      <c r="J31" s="148"/>
      <c r="K31" s="148"/>
      <c r="L31" s="148"/>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row>
    <row r="32" spans="1:39" x14ac:dyDescent="0.25">
      <c r="A32" s="138" t="s">
        <v>2951</v>
      </c>
      <c r="B32" s="13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row>
    <row r="33" spans="1:39" x14ac:dyDescent="0.25">
      <c r="A33" s="146"/>
      <c r="B33" s="141" t="s">
        <v>2952</v>
      </c>
      <c r="C33" s="142">
        <v>1</v>
      </c>
      <c r="D33" s="142">
        <v>2</v>
      </c>
      <c r="E33" s="142">
        <v>3</v>
      </c>
      <c r="F33" s="142">
        <v>4</v>
      </c>
      <c r="G33" s="142">
        <v>5</v>
      </c>
      <c r="H33" s="142">
        <v>6</v>
      </c>
      <c r="I33" s="142">
        <v>7</v>
      </c>
      <c r="J33" s="142">
        <v>8</v>
      </c>
      <c r="K33" s="142">
        <v>9</v>
      </c>
      <c r="L33" s="142">
        <v>10</v>
      </c>
      <c r="M33" s="142">
        <v>11</v>
      </c>
      <c r="N33" s="142">
        <v>12</v>
      </c>
      <c r="O33" s="142">
        <v>13</v>
      </c>
      <c r="P33" s="142">
        <v>14</v>
      </c>
      <c r="Q33" s="142">
        <v>15</v>
      </c>
      <c r="R33" s="142">
        <v>16</v>
      </c>
      <c r="S33" s="142">
        <v>17</v>
      </c>
      <c r="T33" s="142">
        <v>18</v>
      </c>
      <c r="U33" s="142">
        <v>19</v>
      </c>
      <c r="V33" s="142">
        <v>20</v>
      </c>
      <c r="W33" s="142">
        <v>21</v>
      </c>
      <c r="X33" s="142">
        <v>22</v>
      </c>
      <c r="Y33" s="142">
        <v>23</v>
      </c>
      <c r="Z33" s="142">
        <v>24</v>
      </c>
      <c r="AA33" s="19"/>
      <c r="AB33" s="19"/>
      <c r="AC33" s="19"/>
      <c r="AD33" s="19"/>
      <c r="AE33" s="19"/>
      <c r="AF33" s="19"/>
      <c r="AG33" s="19"/>
      <c r="AH33" s="19"/>
      <c r="AI33" s="19"/>
      <c r="AJ33" s="19"/>
      <c r="AK33" s="19"/>
      <c r="AL33" s="19"/>
      <c r="AM33" s="19"/>
    </row>
    <row r="34" spans="1:39" x14ac:dyDescent="0.25">
      <c r="A34" s="146"/>
      <c r="B34" s="144">
        <v>0</v>
      </c>
      <c r="C34" s="151">
        <v>823.84619247021328</v>
      </c>
      <c r="D34" s="151">
        <v>935.42167503309975</v>
      </c>
      <c r="E34" s="151">
        <v>1044.8716538442786</v>
      </c>
      <c r="F34" s="151">
        <v>952.75032224903771</v>
      </c>
      <c r="G34" s="151">
        <v>1140.6141902629242</v>
      </c>
      <c r="H34" s="151">
        <v>1259.3422540790089</v>
      </c>
      <c r="I34" s="151">
        <v>1147.2547586420606</v>
      </c>
      <c r="J34" s="151">
        <v>785.80003554257291</v>
      </c>
      <c r="K34" s="151">
        <v>511.8609806922035</v>
      </c>
      <c r="L34" s="151">
        <v>443.4926108544912</v>
      </c>
      <c r="M34" s="151">
        <v>346.33048035490441</v>
      </c>
      <c r="N34" s="150">
        <v>385.63555401876408</v>
      </c>
      <c r="O34" s="150">
        <v>385.57472596807821</v>
      </c>
      <c r="P34" s="150">
        <v>295.09316364566263</v>
      </c>
      <c r="Q34" s="151">
        <v>204.81581542587162</v>
      </c>
      <c r="R34" s="151">
        <v>106.35499115338678</v>
      </c>
      <c r="S34" s="151">
        <v>297.69776739385202</v>
      </c>
      <c r="T34" s="151">
        <v>682.06582431405104</v>
      </c>
      <c r="U34" s="151">
        <v>749.95141603750926</v>
      </c>
      <c r="V34" s="151">
        <v>856.18012516872477</v>
      </c>
      <c r="W34" s="151">
        <v>773.35216842874809</v>
      </c>
      <c r="X34" s="151">
        <v>933.8044225825106</v>
      </c>
      <c r="Y34" s="151">
        <v>972.98405114379364</v>
      </c>
      <c r="Z34" s="151">
        <v>978.53880774917081</v>
      </c>
      <c r="AA34" s="19"/>
      <c r="AB34" s="19"/>
      <c r="AC34" s="19"/>
      <c r="AD34" s="19"/>
      <c r="AE34" s="19"/>
      <c r="AF34" s="19"/>
      <c r="AG34" s="19"/>
      <c r="AH34" s="19"/>
      <c r="AI34" s="19"/>
      <c r="AJ34" s="19"/>
      <c r="AK34" s="19"/>
      <c r="AL34" s="19"/>
      <c r="AM34" s="19"/>
    </row>
    <row r="35" spans="1:39" x14ac:dyDescent="0.25">
      <c r="A35" s="146"/>
      <c r="B35" s="144">
        <v>0.1</v>
      </c>
      <c r="C35" s="151">
        <v>8348.0442097810574</v>
      </c>
      <c r="D35" s="151">
        <v>8318.0053016760285</v>
      </c>
      <c r="E35" s="151">
        <v>8210.7595508654395</v>
      </c>
      <c r="F35" s="151">
        <v>8032.2972642909426</v>
      </c>
      <c r="G35" s="151">
        <v>7874.2149995336977</v>
      </c>
      <c r="H35" s="151">
        <v>7814.4968189249394</v>
      </c>
      <c r="I35" s="151">
        <v>7451.9354898107149</v>
      </c>
      <c r="J35" s="151">
        <v>6517.3552628700572</v>
      </c>
      <c r="K35" s="151">
        <v>3536.1112265605216</v>
      </c>
      <c r="L35" s="151">
        <v>5766.7073605593123</v>
      </c>
      <c r="M35" s="151">
        <v>3248.9260158800498</v>
      </c>
      <c r="N35" s="150">
        <v>5601.7344475683249</v>
      </c>
      <c r="O35" s="150">
        <v>5547.9121796863101</v>
      </c>
      <c r="P35" s="150">
        <v>4535.5361969652258</v>
      </c>
      <c r="Q35" s="151">
        <v>4601.0181382200035</v>
      </c>
      <c r="R35" s="151">
        <v>4224.4269912170785</v>
      </c>
      <c r="S35" s="151">
        <v>4117.1941467810148</v>
      </c>
      <c r="T35" s="151">
        <v>4066.4793680685516</v>
      </c>
      <c r="U35" s="151">
        <v>5654.3072522524672</v>
      </c>
      <c r="V35" s="151">
        <v>6831.2565580875907</v>
      </c>
      <c r="W35" s="151">
        <v>6957.6178053433559</v>
      </c>
      <c r="X35" s="151">
        <v>10207.463516117466</v>
      </c>
      <c r="Y35" s="151">
        <v>10238.443799074794</v>
      </c>
      <c r="Z35" s="151">
        <v>10198.783300773313</v>
      </c>
      <c r="AA35" s="19"/>
      <c r="AB35" s="19"/>
      <c r="AC35" s="19"/>
      <c r="AD35" s="19"/>
      <c r="AE35" s="19"/>
      <c r="AF35" s="19"/>
      <c r="AG35" s="19"/>
      <c r="AH35" s="19"/>
      <c r="AI35" s="19"/>
      <c r="AJ35" s="19"/>
      <c r="AK35" s="19"/>
      <c r="AL35" s="19"/>
      <c r="AM35" s="19"/>
    </row>
    <row r="36" spans="1:39" x14ac:dyDescent="0.25">
      <c r="A36" s="146"/>
      <c r="B36" s="144">
        <v>0.2</v>
      </c>
      <c r="C36" s="151">
        <v>11918.653495851579</v>
      </c>
      <c r="D36" s="151">
        <v>11800.772685992049</v>
      </c>
      <c r="E36" s="151">
        <v>11511.209467373837</v>
      </c>
      <c r="F36" s="151">
        <v>11266.770636963351</v>
      </c>
      <c r="G36" s="151">
        <v>10969.579231213709</v>
      </c>
      <c r="H36" s="151">
        <v>10932.940368040187</v>
      </c>
      <c r="I36" s="151">
        <v>10449.133528201213</v>
      </c>
      <c r="J36" s="151">
        <v>9298.0700467083989</v>
      </c>
      <c r="K36" s="151">
        <v>5840.7766195017048</v>
      </c>
      <c r="L36" s="151">
        <v>8447.0678125421637</v>
      </c>
      <c r="M36" s="151">
        <v>5653.376567594607</v>
      </c>
      <c r="N36" s="150">
        <v>8353.9666171264471</v>
      </c>
      <c r="O36" s="150">
        <v>8342.3576916823295</v>
      </c>
      <c r="P36" s="150">
        <v>6556.4759401598849</v>
      </c>
      <c r="Q36" s="151">
        <v>6716.4437710845659</v>
      </c>
      <c r="R36" s="151">
        <v>6323.5035406545194</v>
      </c>
      <c r="S36" s="151">
        <v>6076.3291677605848</v>
      </c>
      <c r="T36" s="151">
        <v>6413.8801258694557</v>
      </c>
      <c r="U36" s="151">
        <v>9717.2819402489786</v>
      </c>
      <c r="V36" s="151">
        <v>10616.207168346249</v>
      </c>
      <c r="W36" s="151">
        <v>10440.735889890808</v>
      </c>
      <c r="X36" s="151">
        <v>13928.156643885754</v>
      </c>
      <c r="Y36" s="151">
        <v>13990.187355722985</v>
      </c>
      <c r="Z36" s="151">
        <v>13961.867109915864</v>
      </c>
      <c r="AA36" s="19"/>
      <c r="AB36" s="19"/>
      <c r="AC36" s="19"/>
      <c r="AD36" s="19"/>
      <c r="AE36" s="19"/>
      <c r="AF36" s="19"/>
      <c r="AG36" s="19"/>
      <c r="AH36" s="19"/>
      <c r="AI36" s="19"/>
      <c r="AJ36" s="19"/>
      <c r="AK36" s="19"/>
      <c r="AL36" s="19"/>
      <c r="AM36" s="19"/>
    </row>
    <row r="37" spans="1:39" x14ac:dyDescent="0.25">
      <c r="A37" s="146"/>
      <c r="B37" s="144">
        <v>0.3</v>
      </c>
      <c r="C37" s="151">
        <v>14545.913778918142</v>
      </c>
      <c r="D37" s="151">
        <v>14308.98240727007</v>
      </c>
      <c r="E37" s="151">
        <v>14025.882265660386</v>
      </c>
      <c r="F37" s="151">
        <v>13794.238115683405</v>
      </c>
      <c r="G37" s="151">
        <v>13465.234527631952</v>
      </c>
      <c r="H37" s="151">
        <v>13329.627364335531</v>
      </c>
      <c r="I37" s="151">
        <v>12899.969982712642</v>
      </c>
      <c r="J37" s="151">
        <v>11521.095901464678</v>
      </c>
      <c r="K37" s="151">
        <v>8107.7835873792692</v>
      </c>
      <c r="L37" s="151">
        <v>10708.972595396061</v>
      </c>
      <c r="M37" s="151">
        <v>8091.7816483202059</v>
      </c>
      <c r="N37" s="150">
        <v>10593.323830383464</v>
      </c>
      <c r="O37" s="150">
        <v>10603.943312253008</v>
      </c>
      <c r="P37" s="150">
        <v>8392.9713937550805</v>
      </c>
      <c r="Q37" s="151">
        <v>8478.2415370735089</v>
      </c>
      <c r="R37" s="151">
        <v>8054.7642837702742</v>
      </c>
      <c r="S37" s="151">
        <v>7715.8718603599682</v>
      </c>
      <c r="T37" s="151">
        <v>8644.4536954423456</v>
      </c>
      <c r="U37" s="151">
        <v>12161.432013586294</v>
      </c>
      <c r="V37" s="151">
        <v>13155.589720680999</v>
      </c>
      <c r="W37" s="151">
        <v>13068.357194211734</v>
      </c>
      <c r="X37" s="151">
        <v>16812.950008228101</v>
      </c>
      <c r="Y37" s="151">
        <v>16945.885918507956</v>
      </c>
      <c r="Z37" s="151">
        <v>16796.833221246692</v>
      </c>
      <c r="AA37" s="19"/>
      <c r="AB37" s="19"/>
      <c r="AC37" s="19"/>
      <c r="AD37" s="19"/>
      <c r="AE37" s="19"/>
      <c r="AF37" s="19"/>
      <c r="AG37" s="19"/>
      <c r="AH37" s="19"/>
      <c r="AI37" s="19"/>
      <c r="AJ37" s="19"/>
      <c r="AK37" s="19"/>
      <c r="AL37" s="19"/>
      <c r="AM37" s="19"/>
    </row>
    <row r="38" spans="1:39" x14ac:dyDescent="0.25">
      <c r="A38" s="146"/>
      <c r="B38" s="144">
        <v>0.4</v>
      </c>
      <c r="C38" s="151">
        <v>16667.831786954524</v>
      </c>
      <c r="D38" s="151">
        <v>16463.739422307353</v>
      </c>
      <c r="E38" s="151">
        <v>16136.934893258371</v>
      </c>
      <c r="F38" s="151">
        <v>15831.646337011874</v>
      </c>
      <c r="G38" s="151">
        <v>15513.95495481336</v>
      </c>
      <c r="H38" s="151">
        <v>15357.602931369953</v>
      </c>
      <c r="I38" s="151">
        <v>14882.959373627085</v>
      </c>
      <c r="J38" s="151">
        <v>13547.559433009907</v>
      </c>
      <c r="K38" s="151">
        <v>10605.299559882416</v>
      </c>
      <c r="L38" s="151">
        <v>12804.034110812239</v>
      </c>
      <c r="M38" s="151">
        <v>11095.07817820709</v>
      </c>
      <c r="N38" s="150">
        <v>12817.614574109293</v>
      </c>
      <c r="O38" s="150">
        <v>12789.342124703811</v>
      </c>
      <c r="P38" s="150">
        <v>10130.879560621866</v>
      </c>
      <c r="Q38" s="151">
        <v>10271.88950410639</v>
      </c>
      <c r="R38" s="151">
        <v>9768.0901764052178</v>
      </c>
      <c r="S38" s="151">
        <v>9320.2701556100583</v>
      </c>
      <c r="T38" s="151">
        <v>10419.940254658417</v>
      </c>
      <c r="U38" s="151">
        <v>14331.661010157499</v>
      </c>
      <c r="V38" s="151">
        <v>15356.721477250172</v>
      </c>
      <c r="W38" s="151">
        <v>15245.988529612619</v>
      </c>
      <c r="X38" s="151">
        <v>19263.168085692458</v>
      </c>
      <c r="Y38" s="151">
        <v>19414.680533252144</v>
      </c>
      <c r="Z38" s="151">
        <v>19291.994437301728</v>
      </c>
      <c r="AA38" s="19"/>
      <c r="AB38" s="19"/>
      <c r="AC38" s="19"/>
      <c r="AD38" s="19"/>
      <c r="AE38" s="19"/>
      <c r="AF38" s="19"/>
      <c r="AG38" s="19"/>
      <c r="AH38" s="19"/>
      <c r="AI38" s="19"/>
      <c r="AJ38" s="19"/>
      <c r="AK38" s="19"/>
      <c r="AL38" s="19"/>
      <c r="AM38" s="19"/>
    </row>
    <row r="39" spans="1:39" x14ac:dyDescent="0.25">
      <c r="A39" s="146"/>
      <c r="B39" s="144">
        <v>0.5</v>
      </c>
      <c r="C39" s="151">
        <v>18727.336570321644</v>
      </c>
      <c r="D39" s="151">
        <v>18443.484799936432</v>
      </c>
      <c r="E39" s="151">
        <v>18141.779800101762</v>
      </c>
      <c r="F39" s="151">
        <v>17855.013185874443</v>
      </c>
      <c r="G39" s="151">
        <v>17470.965131215729</v>
      </c>
      <c r="H39" s="151">
        <v>17290.962970239929</v>
      </c>
      <c r="I39" s="151">
        <v>16853.22538129261</v>
      </c>
      <c r="J39" s="151">
        <v>15500.531306010032</v>
      </c>
      <c r="K39" s="151">
        <v>13198.774518532424</v>
      </c>
      <c r="L39" s="151">
        <v>14780.670191205707</v>
      </c>
      <c r="M39" s="151">
        <v>14047.327199673069</v>
      </c>
      <c r="N39" s="150">
        <v>14865.380985304339</v>
      </c>
      <c r="O39" s="150">
        <v>14871.527323794679</v>
      </c>
      <c r="P39" s="150">
        <v>12057.619945846394</v>
      </c>
      <c r="Q39" s="151">
        <v>12095.768139824508</v>
      </c>
      <c r="R39" s="151">
        <v>11603.852450754181</v>
      </c>
      <c r="S39" s="151">
        <v>11053.995577874772</v>
      </c>
      <c r="T39" s="151">
        <v>12240.15814881907</v>
      </c>
      <c r="U39" s="151">
        <v>16462.164367740304</v>
      </c>
      <c r="V39" s="151">
        <v>17474.102561557709</v>
      </c>
      <c r="W39" s="151">
        <v>17408.954213875943</v>
      </c>
      <c r="X39" s="151">
        <v>21510.049475150619</v>
      </c>
      <c r="Y39" s="151">
        <v>21629.683058728187</v>
      </c>
      <c r="Z39" s="151">
        <v>21413.01410683601</v>
      </c>
      <c r="AA39" s="19"/>
      <c r="AB39" s="19"/>
      <c r="AC39" s="19"/>
      <c r="AD39" s="19"/>
      <c r="AE39" s="19"/>
      <c r="AF39" s="19"/>
      <c r="AG39" s="19"/>
      <c r="AH39" s="19"/>
      <c r="AI39" s="19"/>
      <c r="AJ39" s="19"/>
      <c r="AK39" s="19"/>
      <c r="AL39" s="19"/>
      <c r="AM39" s="19"/>
    </row>
    <row r="40" spans="1:39" x14ac:dyDescent="0.25">
      <c r="A40" s="146"/>
      <c r="B40" s="144">
        <v>0.6</v>
      </c>
      <c r="C40" s="151">
        <v>20623.886307874443</v>
      </c>
      <c r="D40" s="151">
        <v>20406.617924569357</v>
      </c>
      <c r="E40" s="151">
        <v>20123.302362006718</v>
      </c>
      <c r="F40" s="151">
        <v>19787.82491717075</v>
      </c>
      <c r="G40" s="151">
        <v>19384.737926665894</v>
      </c>
      <c r="H40" s="151">
        <v>19153.884906425297</v>
      </c>
      <c r="I40" s="151">
        <v>18739.990025635281</v>
      </c>
      <c r="J40" s="151">
        <v>17289.198221263723</v>
      </c>
      <c r="K40" s="151">
        <v>15894.634431381572</v>
      </c>
      <c r="L40" s="151">
        <v>16802.300093099788</v>
      </c>
      <c r="M40" s="151">
        <v>17175.062353958558</v>
      </c>
      <c r="N40" s="150">
        <v>16868.970913750534</v>
      </c>
      <c r="O40" s="150">
        <v>16868.910624727374</v>
      </c>
      <c r="P40" s="150">
        <v>14122.360410610852</v>
      </c>
      <c r="Q40" s="151">
        <v>14261.125488002941</v>
      </c>
      <c r="R40" s="151">
        <v>13594.329934523481</v>
      </c>
      <c r="S40" s="151">
        <v>13024.906407690925</v>
      </c>
      <c r="T40" s="151">
        <v>14227.495806221477</v>
      </c>
      <c r="U40" s="151">
        <v>18451.677258736105</v>
      </c>
      <c r="V40" s="151">
        <v>19515.404037770029</v>
      </c>
      <c r="W40" s="151">
        <v>19468.837015145869</v>
      </c>
      <c r="X40" s="151">
        <v>23479.095482283781</v>
      </c>
      <c r="Y40" s="151">
        <v>23627.649803968015</v>
      </c>
      <c r="Z40" s="151">
        <v>23510.665532710227</v>
      </c>
      <c r="AA40" s="19"/>
      <c r="AB40" s="19"/>
      <c r="AC40" s="19"/>
      <c r="AD40" s="19"/>
      <c r="AE40" s="19"/>
      <c r="AF40" s="19"/>
      <c r="AG40" s="19"/>
      <c r="AH40" s="19"/>
      <c r="AI40" s="19"/>
      <c r="AJ40" s="19"/>
      <c r="AK40" s="19"/>
      <c r="AL40" s="19"/>
      <c r="AM40" s="19"/>
    </row>
    <row r="41" spans="1:39" x14ac:dyDescent="0.25">
      <c r="A41" s="146"/>
      <c r="B41" s="144">
        <v>0.7</v>
      </c>
      <c r="C41" s="151">
        <v>22631.617740640959</v>
      </c>
      <c r="D41" s="151">
        <v>22367.675097066549</v>
      </c>
      <c r="E41" s="151">
        <v>21984.244305191827</v>
      </c>
      <c r="F41" s="151">
        <v>21700.113476141159</v>
      </c>
      <c r="G41" s="151">
        <v>21319.82253462583</v>
      </c>
      <c r="H41" s="151">
        <v>21098.452047856976</v>
      </c>
      <c r="I41" s="151">
        <v>20686.93540330683</v>
      </c>
      <c r="J41" s="151">
        <v>19247.341047052556</v>
      </c>
      <c r="K41" s="151">
        <v>18783.252007456773</v>
      </c>
      <c r="L41" s="151">
        <v>18944.359387659613</v>
      </c>
      <c r="M41" s="151">
        <v>20446.270414389644</v>
      </c>
      <c r="N41" s="150">
        <v>19084.625934652988</v>
      </c>
      <c r="O41" s="150">
        <v>19130.435221654789</v>
      </c>
      <c r="P41" s="150">
        <v>16621.41150770093</v>
      </c>
      <c r="Q41" s="151">
        <v>16581.481866957496</v>
      </c>
      <c r="R41" s="151">
        <v>16057.507754391963</v>
      </c>
      <c r="S41" s="151">
        <v>15362.758154592279</v>
      </c>
      <c r="T41" s="151">
        <v>16596.055831888494</v>
      </c>
      <c r="U41" s="151">
        <v>20681.698593184396</v>
      </c>
      <c r="V41" s="151">
        <v>21605.924041683116</v>
      </c>
      <c r="W41" s="151">
        <v>21577.114196023434</v>
      </c>
      <c r="X41" s="151">
        <v>25324.607908095604</v>
      </c>
      <c r="Y41" s="151">
        <v>25422.319520344477</v>
      </c>
      <c r="Z41" s="151">
        <v>25260.635720412247</v>
      </c>
      <c r="AA41" s="19"/>
      <c r="AB41" s="19"/>
      <c r="AC41" s="19"/>
      <c r="AD41" s="19"/>
      <c r="AE41" s="19"/>
      <c r="AF41" s="19"/>
      <c r="AG41" s="19"/>
      <c r="AH41" s="19"/>
      <c r="AI41" s="19"/>
      <c r="AJ41" s="19"/>
      <c r="AK41" s="19"/>
      <c r="AL41" s="19"/>
      <c r="AM41" s="19"/>
    </row>
    <row r="42" spans="1:39" x14ac:dyDescent="0.25">
      <c r="A42" s="146"/>
      <c r="B42" s="144">
        <v>0.8</v>
      </c>
      <c r="C42" s="151">
        <v>24665.699005074595</v>
      </c>
      <c r="D42" s="151">
        <v>24470.455746294105</v>
      </c>
      <c r="E42" s="151">
        <v>24065.518248829871</v>
      </c>
      <c r="F42" s="151">
        <v>23819.098872285722</v>
      </c>
      <c r="G42" s="151">
        <v>23467.899788395676</v>
      </c>
      <c r="H42" s="151">
        <v>23205.936635509835</v>
      </c>
      <c r="I42" s="151">
        <v>22713.816556739705</v>
      </c>
      <c r="J42" s="151">
        <v>21386.136604375541</v>
      </c>
      <c r="K42" s="151">
        <v>21906.160758447189</v>
      </c>
      <c r="L42" s="151">
        <v>21255.479798098135</v>
      </c>
      <c r="M42" s="151">
        <v>23855.396470008767</v>
      </c>
      <c r="N42" s="150">
        <v>21664.599121169616</v>
      </c>
      <c r="O42" s="150">
        <v>21693.905472391387</v>
      </c>
      <c r="P42" s="150">
        <v>19588.62714770421</v>
      </c>
      <c r="Q42" s="151">
        <v>19609.477729568254</v>
      </c>
      <c r="R42" s="151">
        <v>19084.111788511655</v>
      </c>
      <c r="S42" s="151">
        <v>18313.354035726483</v>
      </c>
      <c r="T42" s="151">
        <v>19444.233499471662</v>
      </c>
      <c r="U42" s="151">
        <v>23085.998975548588</v>
      </c>
      <c r="V42" s="151">
        <v>23973.788224635329</v>
      </c>
      <c r="W42" s="151">
        <v>23857.864092655484</v>
      </c>
      <c r="X42" s="151">
        <v>26940.280256471015</v>
      </c>
      <c r="Y42" s="151">
        <v>27080.427382135211</v>
      </c>
      <c r="Z42" s="151">
        <v>26860.645441921548</v>
      </c>
      <c r="AA42" s="19"/>
      <c r="AB42" s="19"/>
      <c r="AC42" s="19"/>
      <c r="AD42" s="19"/>
      <c r="AE42" s="19"/>
      <c r="AF42" s="19"/>
      <c r="AG42" s="19"/>
      <c r="AH42" s="19"/>
      <c r="AI42" s="19"/>
      <c r="AJ42" s="19"/>
      <c r="AK42" s="19"/>
      <c r="AL42" s="19"/>
      <c r="AM42" s="19"/>
    </row>
    <row r="43" spans="1:39" x14ac:dyDescent="0.25">
      <c r="A43" s="146"/>
      <c r="B43" s="144">
        <v>0.9</v>
      </c>
      <c r="C43" s="151">
        <v>27216.234414678707</v>
      </c>
      <c r="D43" s="151">
        <v>27058.664903055866</v>
      </c>
      <c r="E43" s="151">
        <v>26715.47256529882</v>
      </c>
      <c r="F43" s="151">
        <v>26533.837777319648</v>
      </c>
      <c r="G43" s="151">
        <v>26167.5690891741</v>
      </c>
      <c r="H43" s="151">
        <v>25852.201812283543</v>
      </c>
      <c r="I43" s="151">
        <v>25434.10934604764</v>
      </c>
      <c r="J43" s="151">
        <v>24228.574102788763</v>
      </c>
      <c r="K43" s="151">
        <v>25156.616017936336</v>
      </c>
      <c r="L43" s="151">
        <v>24604.800448326318</v>
      </c>
      <c r="M43" s="151">
        <v>27279.070894640186</v>
      </c>
      <c r="N43" s="150">
        <v>24948.677010833693</v>
      </c>
      <c r="O43" s="150">
        <v>24988.019229941139</v>
      </c>
      <c r="P43" s="150">
        <v>23742.172198341821</v>
      </c>
      <c r="Q43" s="151">
        <v>23705.786991058161</v>
      </c>
      <c r="R43" s="151">
        <v>23354.922048307733</v>
      </c>
      <c r="S43" s="151">
        <v>22549.669071072927</v>
      </c>
      <c r="T43" s="151">
        <v>23470.50049900898</v>
      </c>
      <c r="U43" s="151">
        <v>26072.532655455398</v>
      </c>
      <c r="V43" s="151">
        <v>26690.975446281107</v>
      </c>
      <c r="W43" s="151">
        <v>26610.351179904719</v>
      </c>
      <c r="X43" s="151">
        <v>28661.804997112689</v>
      </c>
      <c r="Y43" s="151">
        <v>28777.903168548612</v>
      </c>
      <c r="Z43" s="151">
        <v>28547.971033377875</v>
      </c>
      <c r="AA43" s="19"/>
      <c r="AB43" s="19"/>
      <c r="AC43" s="19"/>
      <c r="AD43" s="19"/>
      <c r="AE43" s="19"/>
      <c r="AF43" s="19"/>
      <c r="AG43" s="19"/>
      <c r="AH43" s="19"/>
      <c r="AI43" s="19"/>
      <c r="AJ43" s="19"/>
      <c r="AK43" s="19"/>
      <c r="AL43" s="19"/>
      <c r="AM43" s="19"/>
    </row>
    <row r="44" spans="1:39" x14ac:dyDescent="0.25">
      <c r="A44" s="19"/>
      <c r="B44" s="144">
        <v>1</v>
      </c>
      <c r="C44" s="151">
        <v>33614.534337787183</v>
      </c>
      <c r="D44" s="151">
        <v>33889.013087193634</v>
      </c>
      <c r="E44" s="151">
        <v>33555.183833564559</v>
      </c>
      <c r="F44" s="151">
        <v>33948.841569366872</v>
      </c>
      <c r="G44" s="151">
        <v>33571.889681300432</v>
      </c>
      <c r="H44" s="151">
        <v>33222.775610846584</v>
      </c>
      <c r="I44" s="151">
        <v>32813.418615094502</v>
      </c>
      <c r="J44" s="151">
        <v>32335.503676839224</v>
      </c>
      <c r="K44" s="151">
        <v>32858.505285107283</v>
      </c>
      <c r="L44" s="151">
        <v>33281.413237724322</v>
      </c>
      <c r="M44" s="151">
        <v>33320.55944573442</v>
      </c>
      <c r="N44" s="150">
        <v>33272.896872260259</v>
      </c>
      <c r="O44" s="150">
        <v>33241.39139079531</v>
      </c>
      <c r="P44" s="150">
        <v>33511.51331029251</v>
      </c>
      <c r="Q44" s="151">
        <v>33103.387019870679</v>
      </c>
      <c r="R44" s="151">
        <v>33295.862311419391</v>
      </c>
      <c r="S44" s="151">
        <v>33116.561349123258</v>
      </c>
      <c r="T44" s="151">
        <v>33243.81844775538</v>
      </c>
      <c r="U44" s="151">
        <v>33379.26738211156</v>
      </c>
      <c r="V44" s="151">
        <v>33500.045604105071</v>
      </c>
      <c r="W44" s="151">
        <v>33559.922423645956</v>
      </c>
      <c r="X44" s="151">
        <v>33590.976658458021</v>
      </c>
      <c r="Y44" s="151">
        <v>33737.632144859643</v>
      </c>
      <c r="Z44" s="151">
        <v>33656.796187545493</v>
      </c>
      <c r="AA44" s="19"/>
      <c r="AB44" s="19"/>
      <c r="AC44" s="19"/>
      <c r="AD44" s="19"/>
      <c r="AE44" s="19"/>
      <c r="AF44" s="19"/>
      <c r="AG44" s="19"/>
      <c r="AH44" s="19"/>
      <c r="AI44" s="19"/>
      <c r="AJ44" s="19"/>
      <c r="AK44" s="19"/>
      <c r="AL44" s="19"/>
      <c r="AM44" s="19"/>
    </row>
    <row r="45" spans="1:39" x14ac:dyDescent="0.25">
      <c r="A45" s="19"/>
      <c r="B45" s="13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row>
    <row r="46" spans="1:39" x14ac:dyDescent="0.25">
      <c r="A46" s="138" t="s">
        <v>3028</v>
      </c>
      <c r="B46" s="13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row>
    <row r="47" spans="1:39" ht="60" customHeight="1" x14ac:dyDescent="0.25">
      <c r="A47" s="19"/>
      <c r="B47" s="141" t="s">
        <v>2952</v>
      </c>
      <c r="C47" s="149" t="s">
        <v>3215</v>
      </c>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row>
    <row r="48" spans="1:39" x14ac:dyDescent="0.25">
      <c r="A48" s="19"/>
      <c r="B48" s="144">
        <v>0</v>
      </c>
      <c r="C48" s="145">
        <v>10588</v>
      </c>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row>
    <row r="49" spans="1:39" x14ac:dyDescent="0.25">
      <c r="A49" s="19"/>
      <c r="B49" s="144">
        <v>0.1</v>
      </c>
      <c r="C49" s="145">
        <v>12312</v>
      </c>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row>
    <row r="50" spans="1:39" x14ac:dyDescent="0.25">
      <c r="A50" s="19"/>
      <c r="B50" s="144">
        <v>0.2</v>
      </c>
      <c r="C50" s="145">
        <v>13268</v>
      </c>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row>
    <row r="51" spans="1:39" x14ac:dyDescent="0.25">
      <c r="A51" s="19"/>
      <c r="B51" s="144">
        <v>0.3</v>
      </c>
      <c r="C51" s="145">
        <v>14014</v>
      </c>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row>
    <row r="52" spans="1:39" x14ac:dyDescent="0.25">
      <c r="A52" s="19"/>
      <c r="B52" s="144">
        <v>0.4</v>
      </c>
      <c r="C52" s="145">
        <v>14767</v>
      </c>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row>
    <row r="53" spans="1:39" x14ac:dyDescent="0.25">
      <c r="A53" s="19"/>
      <c r="B53" s="144">
        <v>0.5</v>
      </c>
      <c r="C53" s="145">
        <v>15479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row>
    <row r="54" spans="1:39" x14ac:dyDescent="0.25">
      <c r="A54" s="19"/>
      <c r="B54" s="144">
        <v>0.6</v>
      </c>
      <c r="C54" s="145">
        <v>16231</v>
      </c>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row>
    <row r="55" spans="1:39" x14ac:dyDescent="0.25">
      <c r="A55" s="19"/>
      <c r="B55" s="144">
        <v>0.7</v>
      </c>
      <c r="C55" s="145">
        <v>17051</v>
      </c>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row>
    <row r="56" spans="1:39" x14ac:dyDescent="0.25">
      <c r="A56" s="19"/>
      <c r="B56" s="144">
        <v>0.8</v>
      </c>
      <c r="C56" s="145">
        <v>18025</v>
      </c>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row>
    <row r="57" spans="1:39" x14ac:dyDescent="0.25">
      <c r="A57" s="19"/>
      <c r="B57" s="144">
        <v>0.9</v>
      </c>
      <c r="C57" s="145">
        <v>19414</v>
      </c>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row>
    <row r="58" spans="1:39" x14ac:dyDescent="0.25">
      <c r="A58" s="19"/>
      <c r="B58" s="144">
        <v>1</v>
      </c>
      <c r="C58" s="145">
        <v>23066</v>
      </c>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row>
    <row r="59" spans="1:39" x14ac:dyDescent="0.2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row>
    <row r="60" spans="1:39" x14ac:dyDescent="0.2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row>
    <row r="61" spans="1:39" x14ac:dyDescent="0.2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row>
    <row r="62" spans="1:39" x14ac:dyDescent="0.2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row>
    <row r="63" spans="1:39" x14ac:dyDescent="0.2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row>
    <row r="64" spans="1:39" x14ac:dyDescent="0.2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row>
    <row r="65" spans="1:39" x14ac:dyDescent="0.2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row>
    <row r="66" spans="1:39" x14ac:dyDescent="0.2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row>
    <row r="67" spans="1:39" x14ac:dyDescent="0.2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row>
    <row r="68" spans="1:39" x14ac:dyDescent="0.2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row>
    <row r="69" spans="1:39" x14ac:dyDescent="0.2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row>
    <row r="70" spans="1:39" x14ac:dyDescent="0.2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row>
    <row r="71" spans="1:39" x14ac:dyDescent="0.2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row>
    <row r="72" spans="1:39" x14ac:dyDescent="0.2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row>
    <row r="73" spans="1:39" x14ac:dyDescent="0.2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row>
    <row r="74" spans="1:39" x14ac:dyDescent="0.2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row>
    <row r="75" spans="1:39" x14ac:dyDescent="0.2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row>
  </sheetData>
  <pageMargins left="0.7" right="0.7" top="0.75" bottom="0.75" header="0.3" footer="0.3"/>
  <pageSetup scale="43" orientation="landscape" r:id="rId1"/>
  <headerFooter>
    <oddFooter>&amp;C&amp;14&amp;P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4FD15-25EF-4651-82A1-4B70326D3ACB}">
  <dimension ref="B2:P32"/>
  <sheetViews>
    <sheetView topLeftCell="A29" zoomScaleNormal="100" zoomScaleSheetLayoutView="106" workbookViewId="0">
      <selection activeCell="C18" sqref="C18:N18"/>
    </sheetView>
  </sheetViews>
  <sheetFormatPr defaultColWidth="9.28515625" defaultRowHeight="15" x14ac:dyDescent="0.25"/>
  <cols>
    <col min="1" max="1" width="3.42578125" style="2" customWidth="1"/>
    <col min="2" max="2" width="2.7109375" style="2" customWidth="1"/>
    <col min="3" max="16384" width="9.28515625" style="2"/>
  </cols>
  <sheetData>
    <row r="2" spans="2:16" ht="18" x14ac:dyDescent="0.25">
      <c r="B2" s="25" t="s">
        <v>41</v>
      </c>
    </row>
    <row r="3" spans="2:16" ht="25.5" customHeight="1" x14ac:dyDescent="0.25">
      <c r="B3" s="267" t="s">
        <v>2948</v>
      </c>
      <c r="C3" s="267"/>
      <c r="D3" s="267"/>
      <c r="E3" s="267"/>
      <c r="F3" s="267"/>
      <c r="G3" s="267"/>
      <c r="H3" s="267"/>
      <c r="I3" s="267"/>
      <c r="J3" s="267"/>
      <c r="K3" s="267"/>
      <c r="L3" s="267"/>
      <c r="M3" s="267"/>
      <c r="N3" s="267"/>
    </row>
    <row r="4" spans="2:16" ht="154.5" customHeight="1" x14ac:dyDescent="0.25">
      <c r="B4" s="268" t="s">
        <v>3564</v>
      </c>
      <c r="C4" s="268"/>
      <c r="D4" s="268"/>
      <c r="E4" s="268"/>
      <c r="F4" s="268"/>
      <c r="G4" s="268"/>
      <c r="H4" s="268"/>
      <c r="I4" s="268"/>
      <c r="J4" s="268"/>
      <c r="K4" s="268"/>
      <c r="L4" s="268"/>
      <c r="M4" s="268"/>
      <c r="N4" s="268"/>
    </row>
    <row r="5" spans="2:16" ht="102.4" customHeight="1" x14ac:dyDescent="0.25">
      <c r="B5" s="268" t="s">
        <v>2949</v>
      </c>
      <c r="C5" s="268"/>
      <c r="D5" s="268"/>
      <c r="E5" s="268"/>
      <c r="F5" s="268"/>
      <c r="G5" s="268"/>
      <c r="H5" s="268"/>
      <c r="I5" s="268"/>
      <c r="J5" s="268"/>
      <c r="K5" s="268"/>
      <c r="L5" s="268"/>
      <c r="M5" s="268"/>
      <c r="N5" s="268"/>
    </row>
    <row r="6" spans="2:16" ht="17.649999999999999" customHeight="1" x14ac:dyDescent="0.25">
      <c r="B6" s="269" t="s">
        <v>2965</v>
      </c>
      <c r="C6" s="269"/>
      <c r="D6" s="269"/>
      <c r="E6" s="269"/>
      <c r="F6" s="269"/>
      <c r="G6" s="269"/>
      <c r="H6" s="269"/>
      <c r="I6" s="269"/>
      <c r="J6" s="269"/>
      <c r="K6" s="269"/>
      <c r="L6" s="269"/>
      <c r="M6" s="269"/>
      <c r="N6" s="269"/>
    </row>
    <row r="7" spans="2:16" ht="71.650000000000006" customHeight="1" x14ac:dyDescent="0.25">
      <c r="B7" s="268" t="s">
        <v>3566</v>
      </c>
      <c r="C7" s="268"/>
      <c r="D7" s="268"/>
      <c r="E7" s="268"/>
      <c r="F7" s="268"/>
      <c r="G7" s="268"/>
      <c r="H7" s="268"/>
      <c r="I7" s="268"/>
      <c r="J7" s="268"/>
      <c r="K7" s="268"/>
      <c r="L7" s="268"/>
      <c r="M7" s="268"/>
      <c r="N7" s="268"/>
    </row>
    <row r="8" spans="2:16" ht="27.75" customHeight="1" x14ac:dyDescent="0.25">
      <c r="B8" s="267" t="s">
        <v>2943</v>
      </c>
      <c r="C8" s="267"/>
      <c r="D8" s="267"/>
      <c r="E8" s="267"/>
      <c r="F8" s="267"/>
      <c r="G8" s="267"/>
      <c r="H8" s="267"/>
      <c r="I8" s="267"/>
      <c r="J8" s="267"/>
      <c r="K8" s="267"/>
      <c r="L8" s="267"/>
      <c r="M8" s="267"/>
      <c r="N8" s="267"/>
    </row>
    <row r="9" spans="2:16" ht="81" customHeight="1" x14ac:dyDescent="0.25">
      <c r="B9" s="268" t="s">
        <v>2946</v>
      </c>
      <c r="C9" s="268"/>
      <c r="D9" s="268"/>
      <c r="E9" s="268"/>
      <c r="F9" s="268"/>
      <c r="G9" s="268"/>
      <c r="H9" s="268"/>
      <c r="I9" s="268"/>
      <c r="J9" s="268"/>
      <c r="K9" s="268"/>
      <c r="L9" s="268"/>
      <c r="M9" s="268"/>
      <c r="N9" s="268"/>
    </row>
    <row r="10" spans="2:16" ht="16.5" customHeight="1" x14ac:dyDescent="0.25">
      <c r="B10" s="268" t="s">
        <v>2944</v>
      </c>
      <c r="C10" s="268"/>
      <c r="D10" s="268"/>
      <c r="E10" s="268"/>
      <c r="F10" s="268"/>
      <c r="G10" s="268"/>
      <c r="H10" s="268"/>
      <c r="I10" s="268"/>
      <c r="J10" s="268"/>
      <c r="K10" s="268"/>
      <c r="L10" s="268"/>
      <c r="M10" s="268"/>
      <c r="N10" s="268"/>
    </row>
    <row r="11" spans="2:16" ht="72" customHeight="1" x14ac:dyDescent="0.45">
      <c r="B11" s="87" t="s">
        <v>17</v>
      </c>
      <c r="C11" s="268" t="s">
        <v>3620</v>
      </c>
      <c r="D11" s="268"/>
      <c r="E11" s="268"/>
      <c r="F11" s="268"/>
      <c r="G11" s="268"/>
      <c r="H11" s="268"/>
      <c r="I11" s="268"/>
      <c r="J11" s="268"/>
      <c r="K11" s="268"/>
      <c r="L11" s="268"/>
      <c r="M11" s="268"/>
      <c r="N11" s="268"/>
      <c r="P11" s="21"/>
    </row>
    <row r="12" spans="2:16" ht="112.5" customHeight="1" x14ac:dyDescent="0.25">
      <c r="B12" s="87" t="s">
        <v>17</v>
      </c>
      <c r="C12" s="268" t="s">
        <v>3622</v>
      </c>
      <c r="D12" s="268"/>
      <c r="E12" s="268"/>
      <c r="F12" s="268"/>
      <c r="G12" s="268"/>
      <c r="H12" s="268"/>
      <c r="I12" s="268"/>
      <c r="J12" s="268"/>
      <c r="K12" s="268"/>
      <c r="L12" s="268"/>
      <c r="M12" s="268"/>
      <c r="N12" s="268"/>
    </row>
    <row r="13" spans="2:16" ht="87" customHeight="1" x14ac:dyDescent="0.25">
      <c r="B13" s="87" t="s">
        <v>17</v>
      </c>
      <c r="C13" s="268" t="s">
        <v>3623</v>
      </c>
      <c r="D13" s="268"/>
      <c r="E13" s="268"/>
      <c r="F13" s="268"/>
      <c r="G13" s="268"/>
      <c r="H13" s="268"/>
      <c r="I13" s="268"/>
      <c r="J13" s="268"/>
      <c r="K13" s="268"/>
      <c r="L13" s="268"/>
      <c r="M13" s="268"/>
      <c r="N13" s="268"/>
    </row>
    <row r="14" spans="2:16" ht="50.25" customHeight="1" x14ac:dyDescent="0.25">
      <c r="B14" s="87" t="s">
        <v>17</v>
      </c>
      <c r="C14" s="268" t="s">
        <v>3346</v>
      </c>
      <c r="D14" s="268"/>
      <c r="E14" s="268"/>
      <c r="F14" s="268"/>
      <c r="G14" s="268"/>
      <c r="H14" s="268"/>
      <c r="I14" s="268"/>
      <c r="J14" s="268"/>
      <c r="K14" s="268"/>
      <c r="L14" s="268"/>
      <c r="M14" s="268"/>
      <c r="N14" s="268"/>
    </row>
    <row r="15" spans="2:16" ht="52.5" customHeight="1" x14ac:dyDescent="0.25">
      <c r="B15" s="87" t="s">
        <v>17</v>
      </c>
      <c r="C15" s="268" t="s">
        <v>2959</v>
      </c>
      <c r="D15" s="268"/>
      <c r="E15" s="268"/>
      <c r="F15" s="268"/>
      <c r="G15" s="268"/>
      <c r="H15" s="268"/>
      <c r="I15" s="268"/>
      <c r="J15" s="268"/>
      <c r="K15" s="268"/>
      <c r="L15" s="268"/>
      <c r="M15" s="268"/>
      <c r="N15" s="268"/>
    </row>
    <row r="16" spans="2:16" ht="54.75" customHeight="1" x14ac:dyDescent="0.25">
      <c r="B16" s="87" t="s">
        <v>17</v>
      </c>
      <c r="C16" s="268" t="s">
        <v>3027</v>
      </c>
      <c r="D16" s="268"/>
      <c r="E16" s="268"/>
      <c r="F16" s="268"/>
      <c r="G16" s="268"/>
      <c r="H16" s="268"/>
      <c r="I16" s="268"/>
      <c r="J16" s="268"/>
      <c r="K16" s="268"/>
      <c r="L16" s="268"/>
      <c r="M16" s="268"/>
      <c r="N16" s="268"/>
    </row>
    <row r="17" spans="2:14" ht="144" customHeight="1" x14ac:dyDescent="0.25">
      <c r="B17" s="87" t="s">
        <v>17</v>
      </c>
      <c r="C17" s="268" t="s">
        <v>3695</v>
      </c>
      <c r="D17" s="268"/>
      <c r="E17" s="268"/>
      <c r="F17" s="268"/>
      <c r="G17" s="268"/>
      <c r="H17" s="268"/>
      <c r="I17" s="268"/>
      <c r="J17" s="268"/>
      <c r="K17" s="268"/>
      <c r="L17" s="268"/>
      <c r="M17" s="268"/>
      <c r="N17" s="268"/>
    </row>
    <row r="18" spans="2:14" ht="71.650000000000006" customHeight="1" x14ac:dyDescent="0.25">
      <c r="B18" s="87" t="s">
        <v>17</v>
      </c>
      <c r="C18" s="268" t="s">
        <v>2945</v>
      </c>
      <c r="D18" s="268"/>
      <c r="E18" s="268"/>
      <c r="F18" s="268"/>
      <c r="G18" s="268"/>
      <c r="H18" s="268"/>
      <c r="I18" s="268"/>
      <c r="J18" s="268"/>
      <c r="K18" s="268"/>
      <c r="L18" s="268"/>
      <c r="M18" s="268"/>
      <c r="N18" s="268"/>
    </row>
    <row r="19" spans="2:14" ht="67.5" customHeight="1" x14ac:dyDescent="0.25">
      <c r="B19" s="87" t="s">
        <v>17</v>
      </c>
      <c r="C19" s="268" t="s">
        <v>3098</v>
      </c>
      <c r="D19" s="268"/>
      <c r="E19" s="268"/>
      <c r="F19" s="268"/>
      <c r="G19" s="268"/>
      <c r="H19" s="268"/>
      <c r="I19" s="268"/>
      <c r="J19" s="268"/>
      <c r="K19" s="268"/>
      <c r="L19" s="268"/>
      <c r="M19" s="268"/>
      <c r="N19" s="268"/>
    </row>
    <row r="20" spans="2:14" ht="39" customHeight="1" x14ac:dyDescent="0.25">
      <c r="B20" s="268" t="s">
        <v>2947</v>
      </c>
      <c r="C20" s="268"/>
      <c r="D20" s="268"/>
      <c r="E20" s="268"/>
      <c r="F20" s="268"/>
      <c r="G20" s="268"/>
      <c r="H20" s="268"/>
      <c r="I20" s="268"/>
      <c r="J20" s="268"/>
      <c r="K20" s="268"/>
      <c r="L20" s="268"/>
      <c r="M20" s="268"/>
      <c r="N20" s="268"/>
    </row>
    <row r="21" spans="2:14" ht="82.5" customHeight="1" x14ac:dyDescent="0.25">
      <c r="B21" s="87" t="s">
        <v>17</v>
      </c>
      <c r="C21" s="268" t="s">
        <v>3783</v>
      </c>
      <c r="D21" s="268"/>
      <c r="E21" s="268"/>
      <c r="F21" s="268"/>
      <c r="G21" s="268"/>
      <c r="H21" s="268"/>
      <c r="I21" s="268"/>
      <c r="J21" s="268"/>
      <c r="K21" s="268"/>
      <c r="L21" s="268"/>
      <c r="M21" s="268"/>
      <c r="N21" s="268"/>
    </row>
    <row r="22" spans="2:14" ht="69.75" customHeight="1" x14ac:dyDescent="0.25">
      <c r="B22" s="87" t="s">
        <v>17</v>
      </c>
      <c r="C22" s="268" t="s">
        <v>2958</v>
      </c>
      <c r="D22" s="268"/>
      <c r="E22" s="268"/>
      <c r="F22" s="268"/>
      <c r="G22" s="268"/>
      <c r="H22" s="268"/>
      <c r="I22" s="268"/>
      <c r="J22" s="268"/>
      <c r="K22" s="268"/>
      <c r="L22" s="268"/>
      <c r="M22" s="268"/>
      <c r="N22" s="268"/>
    </row>
    <row r="23" spans="2:14" ht="66" customHeight="1" x14ac:dyDescent="0.25">
      <c r="B23" s="87" t="s">
        <v>17</v>
      </c>
      <c r="C23" s="268" t="s">
        <v>3217</v>
      </c>
      <c r="D23" s="268"/>
      <c r="E23" s="268"/>
      <c r="F23" s="268"/>
      <c r="G23" s="268"/>
      <c r="H23" s="268"/>
      <c r="I23" s="268"/>
      <c r="J23" s="268"/>
      <c r="K23" s="268"/>
      <c r="L23" s="268"/>
      <c r="M23" s="268"/>
      <c r="N23" s="268"/>
    </row>
    <row r="24" spans="2:14" ht="24" customHeight="1" x14ac:dyDescent="0.25">
      <c r="B24" s="267" t="s">
        <v>3366</v>
      </c>
      <c r="C24" s="267"/>
      <c r="D24" s="267"/>
      <c r="E24" s="267"/>
      <c r="F24" s="267"/>
      <c r="G24" s="267"/>
      <c r="H24" s="267"/>
      <c r="I24" s="267"/>
      <c r="J24" s="267"/>
      <c r="K24" s="267"/>
      <c r="L24" s="267"/>
      <c r="M24" s="267"/>
      <c r="N24" s="267"/>
    </row>
    <row r="25" spans="2:14" ht="207" customHeight="1" x14ac:dyDescent="0.25">
      <c r="B25" s="270" t="s">
        <v>3696</v>
      </c>
      <c r="C25" s="270"/>
      <c r="D25" s="270"/>
      <c r="E25" s="270"/>
      <c r="F25" s="270"/>
      <c r="G25" s="270"/>
      <c r="H25" s="270"/>
      <c r="I25" s="270"/>
      <c r="J25" s="270"/>
      <c r="K25" s="270"/>
      <c r="L25" s="270"/>
      <c r="M25" s="270"/>
      <c r="N25" s="270"/>
    </row>
    <row r="26" spans="2:14" ht="111" customHeight="1" x14ac:dyDescent="0.25">
      <c r="B26" s="268" t="s">
        <v>3619</v>
      </c>
      <c r="C26" s="268"/>
      <c r="D26" s="268"/>
      <c r="E26" s="268"/>
      <c r="F26" s="268"/>
      <c r="G26" s="268"/>
      <c r="H26" s="268"/>
      <c r="I26" s="268"/>
      <c r="J26" s="268"/>
      <c r="K26" s="268"/>
      <c r="L26" s="268"/>
      <c r="M26" s="268"/>
      <c r="N26" s="268"/>
    </row>
    <row r="27" spans="2:14" ht="31.5" customHeight="1" x14ac:dyDescent="0.25">
      <c r="B27" s="267" t="s">
        <v>3365</v>
      </c>
      <c r="C27" s="267"/>
      <c r="D27" s="267"/>
      <c r="E27" s="267"/>
      <c r="F27" s="267"/>
      <c r="G27" s="267"/>
      <c r="H27" s="267"/>
      <c r="I27" s="267"/>
      <c r="J27" s="267"/>
      <c r="K27" s="267"/>
      <c r="L27" s="267"/>
      <c r="M27" s="267"/>
      <c r="N27" s="267"/>
    </row>
    <row r="28" spans="2:14" ht="100.5" customHeight="1" x14ac:dyDescent="0.25">
      <c r="B28" s="268" t="s">
        <v>3367</v>
      </c>
      <c r="C28" s="268"/>
      <c r="D28" s="268"/>
      <c r="E28" s="268"/>
      <c r="F28" s="268"/>
      <c r="G28" s="268"/>
      <c r="H28" s="268"/>
      <c r="I28" s="268"/>
      <c r="J28" s="268"/>
      <c r="K28" s="268"/>
      <c r="L28" s="268"/>
      <c r="M28" s="268"/>
      <c r="N28" s="268"/>
    </row>
    <row r="29" spans="2:14" ht="15.75" x14ac:dyDescent="0.25">
      <c r="B29" s="20"/>
      <c r="C29" s="20"/>
      <c r="D29" s="20"/>
      <c r="E29" s="20"/>
      <c r="F29" s="20"/>
      <c r="G29" s="20"/>
      <c r="H29" s="20"/>
      <c r="I29" s="20"/>
      <c r="J29" s="20"/>
      <c r="K29" s="20"/>
      <c r="L29" s="20"/>
      <c r="M29" s="20"/>
      <c r="N29" s="20"/>
    </row>
    <row r="30" spans="2:14" ht="15.75" x14ac:dyDescent="0.25">
      <c r="B30" s="267" t="s">
        <v>3563</v>
      </c>
      <c r="C30" s="267"/>
      <c r="D30" s="267"/>
      <c r="E30" s="267"/>
      <c r="F30" s="267"/>
      <c r="G30" s="267"/>
      <c r="H30" s="267"/>
      <c r="I30" s="267"/>
      <c r="J30" s="267"/>
      <c r="K30" s="267"/>
      <c r="L30" s="267"/>
      <c r="M30" s="267"/>
      <c r="N30" s="267"/>
    </row>
    <row r="31" spans="2:14" ht="15.75" x14ac:dyDescent="0.25">
      <c r="B31" s="20"/>
      <c r="C31" s="20"/>
      <c r="D31" s="20"/>
      <c r="E31" s="20"/>
      <c r="F31" s="20"/>
      <c r="G31" s="20"/>
      <c r="H31" s="20"/>
      <c r="I31" s="20"/>
      <c r="J31" s="20"/>
      <c r="K31" s="20"/>
      <c r="L31" s="20"/>
      <c r="M31" s="20"/>
      <c r="N31" s="20"/>
    </row>
    <row r="32" spans="2:14" ht="342.75" customHeight="1" x14ac:dyDescent="0.25">
      <c r="B32" s="268" t="s">
        <v>3697</v>
      </c>
      <c r="C32" s="268"/>
      <c r="D32" s="268"/>
      <c r="E32" s="268"/>
      <c r="F32" s="268"/>
      <c r="G32" s="268"/>
      <c r="H32" s="268"/>
      <c r="I32" s="268"/>
      <c r="J32" s="268"/>
      <c r="K32" s="268"/>
      <c r="L32" s="268"/>
      <c r="M32" s="268"/>
      <c r="N32" s="268"/>
    </row>
  </sheetData>
  <mergeCells count="28">
    <mergeCell ref="B26:N26"/>
    <mergeCell ref="B27:N27"/>
    <mergeCell ref="B10:N10"/>
    <mergeCell ref="C11:N11"/>
    <mergeCell ref="C23:N23"/>
    <mergeCell ref="C14:N14"/>
    <mergeCell ref="C15:N15"/>
    <mergeCell ref="C16:N16"/>
    <mergeCell ref="C17:N17"/>
    <mergeCell ref="C18:N18"/>
    <mergeCell ref="B20:N20"/>
    <mergeCell ref="C21:N21"/>
    <mergeCell ref="B30:N30"/>
    <mergeCell ref="B32:N32"/>
    <mergeCell ref="B3:N3"/>
    <mergeCell ref="B4:N4"/>
    <mergeCell ref="B5:N5"/>
    <mergeCell ref="C22:N22"/>
    <mergeCell ref="C19:N19"/>
    <mergeCell ref="C12:N12"/>
    <mergeCell ref="C13:N13"/>
    <mergeCell ref="B6:N6"/>
    <mergeCell ref="B28:N28"/>
    <mergeCell ref="B24:N24"/>
    <mergeCell ref="B25:N25"/>
    <mergeCell ref="B7:N7"/>
    <mergeCell ref="B8:N8"/>
    <mergeCell ref="B9:N9"/>
  </mergeCells>
  <pageMargins left="0.75" right="0.75" top="0.75" bottom="0.75" header="0.3" footer="0.3"/>
  <pageSetup scale="47" orientation="portrait" r:id="rId1"/>
  <headerFooter>
    <oddFooter>&amp;LERCOT PUBLIC&amp;C&amp;14&amp;P</oddFooter>
  </headerFooter>
  <rowBreaks count="2" manualBreakCount="2">
    <brk id="23" min="1" max="13" man="1"/>
    <brk id="69" min="1"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Cover</vt:lpstr>
      <vt:lpstr>Monthly Outlook</vt:lpstr>
      <vt:lpstr>Risk Variable Profiles</vt:lpstr>
      <vt:lpstr>Capacity by Resource Category</vt:lpstr>
      <vt:lpstr>Resource Details</vt:lpstr>
      <vt:lpstr>PRRM Percentile Results</vt:lpstr>
      <vt:lpstr>Background</vt:lpstr>
      <vt:lpstr>Background!Print_Area</vt:lpstr>
      <vt:lpstr>'Capacity by Resource Category'!Print_Area</vt:lpstr>
      <vt:lpstr>'Monthly Outlook'!Print_Area</vt:lpstr>
      <vt:lpstr>'Resource Details'!Print_Area</vt:lpstr>
      <vt:lpstr>'Risk Variable Profiles'!Print_Area</vt:lpstr>
      <vt:lpstr>'Resource Details'!Print_Titles</vt:lpstr>
    </vt:vector>
  </TitlesOfParts>
  <Company>The Energy Reliability Council of Texas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ERCOT Resource Adequacy Dept.</dc:creator>
  <cp:lastModifiedBy>Pete Warnken</cp:lastModifiedBy>
  <cp:lastPrinted>2024-09-05T21:47:45Z</cp:lastPrinted>
  <dcterms:created xsi:type="dcterms:W3CDTF">2011-11-21T18:45:32Z</dcterms:created>
  <dcterms:modified xsi:type="dcterms:W3CDTF">2024-09-05T21:48:45Z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 Classification">
    <vt:lpwstr>ERCOT Limited</vt:lpwstr>
  </property>
  <property fmtid="{D5CDD505-2E9C-101B-9397-08002B2CF9AE}" pid="3" name="MSIP_Label_7084cbda-52b8-46fb-a7b7-cb5bd465ed85_Enabled">
    <vt:lpwstr>true</vt:lpwstr>
  </property>
  <property fmtid="{D5CDD505-2E9C-101B-9397-08002B2CF9AE}" pid="4" name="MSIP_Label_7084cbda-52b8-46fb-a7b7-cb5bd465ed85_SetDate">
    <vt:lpwstr>2024-07-05T16:55:11Z</vt:lpwstr>
  </property>
  <property fmtid="{D5CDD505-2E9C-101B-9397-08002B2CF9AE}" pid="5" name="MSIP_Label_7084cbda-52b8-46fb-a7b7-cb5bd465ed85_Method">
    <vt:lpwstr>Standard</vt:lpwstr>
  </property>
  <property fmtid="{D5CDD505-2E9C-101B-9397-08002B2CF9AE}" pid="6" name="MSIP_Label_7084cbda-52b8-46fb-a7b7-cb5bd465ed85_Name">
    <vt:lpwstr>Internal</vt:lpwstr>
  </property>
  <property fmtid="{D5CDD505-2E9C-101B-9397-08002B2CF9AE}" pid="7" name="MSIP_Label_7084cbda-52b8-46fb-a7b7-cb5bd465ed85_SiteId">
    <vt:lpwstr>0afb747d-bff7-4596-a9fc-950ef9e0ec45</vt:lpwstr>
  </property>
  <property fmtid="{D5CDD505-2E9C-101B-9397-08002B2CF9AE}" pid="8" name="MSIP_Label_7084cbda-52b8-46fb-a7b7-cb5bd465ed85_ActionId">
    <vt:lpwstr>059981dd-eca9-4049-9a16-cb07b537abaa</vt:lpwstr>
  </property>
  <property fmtid="{D5CDD505-2E9C-101B-9397-08002B2CF9AE}" pid="9" name="MSIP_Label_7084cbda-52b8-46fb-a7b7-cb5bd465ed85_ContentBits">
    <vt:lpwstr>0</vt:lpwstr>
  </property>
</Properties>
</file>